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413_AccessibilityQ4\04_from_finalchecks\01_Templates\th-TH\target\"/>
    </mc:Choice>
  </mc:AlternateContent>
  <bookViews>
    <workbookView xWindow="0" yWindow="0" windowWidth="28800" windowHeight="13215"/>
  </bookViews>
  <sheets>
    <sheet name="เป้าหมาย" sheetId="1" r:id="rId1"/>
    <sheet name="ควบคุมอาหาร" sheetId="2" r:id="rId2"/>
    <sheet name="ออกกำลัง" sheetId="3" r:id="rId3"/>
    <sheet name="การคำนวณแผนภูมิ" sheetId="4" state="hidden" r:id="rId4"/>
  </sheets>
  <definedNames>
    <definedName name="_xlnm.Print_Titles" localSheetId="1">ควบคุมอาหาร!$3:$3</definedName>
    <definedName name="_xlnm.Print_Titles" localSheetId="2">ออกกำลัง!$3:$3</definedName>
    <definedName name="การลดต่อวัน">เป้าหมาย!$B$15</definedName>
    <definedName name="ควบคุมอาหารวันสุดท้าย">การคำนวณแผนภูมิ!$C$5</definedName>
    <definedName name="ช่วงวันที่ออกกำลัง">การคำนวณแผนภูมิ!$D$23:$D$36</definedName>
    <definedName name="ช่วงเวลาควบคุมอาหาร">ควบคุมอาหาร[วันที่]</definedName>
    <definedName name="ชื่อคอลัมน์2">ควบคุมอาหาร[[#Headers],[วันที่]]</definedName>
    <definedName name="ชื่อคอลัมน์3">ออกกำลัง[[#Headers],[วันที่]]</definedName>
    <definedName name="ชื่อเรื่องรอง">เป้าหมาย!$C$2</definedName>
    <definedName name="แถวเริ่มต้นควบคุมอาหาร">การคำนวณแผนภูมิ!$C$4</definedName>
    <definedName name="แถวออกกำลังเริ่มต้น">การคำนวณแผนภูมิ!$C$22</definedName>
    <definedName name="น้ำหนักเป้าหมาย">เป้าหมาย!$B$11</definedName>
    <definedName name="น้ำหนักเริ่มต้น">เป้าหมาย!$B$6</definedName>
    <definedName name="น้ำหนักสุดท้าย">เป้าหมาย!$B$8</definedName>
    <definedName name="ระยะเวลาออกกำลัง">ออกกำลัง[วันที่]</definedName>
    <definedName name="วันที่เริ่มต้น">เป้าหมาย!$B$1</definedName>
    <definedName name="วันที่วางแผน">เป้าหมาย!$B$13</definedName>
    <definedName name="วันที่สิ้นสุด">เป้าหมาย!$B$3</definedName>
    <definedName name="ออกกำลังวันสุดท้าย">การคำนวณแผนภูมิ!$C$23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4" l="1"/>
  <c r="C4" i="4"/>
  <c r="B2" i="3"/>
  <c r="B2" i="2"/>
  <c r="B11" i="1"/>
  <c r="B1" i="1"/>
  <c r="B19" i="2" s="1"/>
  <c r="B17" i="2" l="1"/>
  <c r="B18" i="2"/>
  <c r="B15" i="2"/>
  <c r="B16" i="2"/>
  <c r="B13" i="2"/>
  <c r="B14" i="2"/>
  <c r="B12" i="2"/>
  <c r="B10" i="2"/>
  <c r="B11" i="2"/>
  <c r="B8" i="2"/>
  <c r="B9" i="2"/>
  <c r="B6" i="2"/>
  <c r="B7" i="2"/>
  <c r="B4" i="2"/>
  <c r="B5" i="2"/>
  <c r="B4" i="3"/>
  <c r="B5" i="3" s="1"/>
  <c r="B6" i="3" s="1"/>
  <c r="B7" i="3" s="1"/>
  <c r="B8" i="3" s="1"/>
  <c r="B9" i="3" s="1"/>
  <c r="B10" i="3" s="1"/>
  <c r="B11" i="3" s="1"/>
  <c r="B12" i="3" s="1"/>
  <c r="B3" i="1"/>
  <c r="B13" i="1" s="1"/>
  <c r="B15" i="1" s="1"/>
  <c r="B13" i="3" l="1"/>
  <c r="B14" i="3" s="1"/>
  <c r="B15" i="3" s="1"/>
  <c r="B16" i="3" s="1"/>
  <c r="B17" i="3" s="1"/>
  <c r="B18" i="3" s="1"/>
  <c r="B19" i="3" s="1"/>
  <c r="B20" i="3" s="1"/>
  <c r="C5" i="4"/>
  <c r="C23" i="4" l="1"/>
  <c r="D23" i="4" s="1"/>
  <c r="I5" i="4"/>
  <c r="I6" i="4"/>
  <c r="I10" i="4"/>
  <c r="I14" i="4"/>
  <c r="I18" i="4"/>
  <c r="I7" i="4"/>
  <c r="I11" i="4"/>
  <c r="I15" i="4"/>
  <c r="I17" i="4"/>
  <c r="I8" i="4"/>
  <c r="I12" i="4"/>
  <c r="I16" i="4"/>
  <c r="I9" i="4"/>
  <c r="I13" i="4"/>
  <c r="H5" i="4"/>
  <c r="H6" i="4"/>
  <c r="H10" i="4"/>
  <c r="H14" i="4"/>
  <c r="H18" i="4"/>
  <c r="H7" i="4"/>
  <c r="H11" i="4"/>
  <c r="H15" i="4"/>
  <c r="H12" i="4"/>
  <c r="H13" i="4"/>
  <c r="H8" i="4"/>
  <c r="H16" i="4"/>
  <c r="H9" i="4"/>
  <c r="H17" i="4"/>
  <c r="G5" i="4"/>
  <c r="G6" i="4"/>
  <c r="G10" i="4"/>
  <c r="G14" i="4"/>
  <c r="G18" i="4"/>
  <c r="G8" i="4"/>
  <c r="G12" i="4"/>
  <c r="G16" i="4"/>
  <c r="G9" i="4"/>
  <c r="G13" i="4"/>
  <c r="G17" i="4"/>
  <c r="G7" i="4"/>
  <c r="G11" i="4"/>
  <c r="G15" i="4"/>
  <c r="F5" i="4"/>
  <c r="F6" i="4"/>
  <c r="F10" i="4"/>
  <c r="F14" i="4"/>
  <c r="F18" i="4"/>
  <c r="F11" i="4"/>
  <c r="F15" i="4"/>
  <c r="F7" i="4"/>
  <c r="F17" i="4"/>
  <c r="F8" i="4"/>
  <c r="F12" i="4"/>
  <c r="F16" i="4"/>
  <c r="F9" i="4"/>
  <c r="F13" i="4"/>
  <c r="D5" i="4"/>
  <c r="E5" i="4" s="1"/>
  <c r="D6" i="4"/>
  <c r="E6" i="4" s="1"/>
  <c r="D10" i="4"/>
  <c r="E10" i="4" s="1"/>
  <c r="D14" i="4"/>
  <c r="E14" i="4" s="1"/>
  <c r="D18" i="4"/>
  <c r="E18" i="4" s="1"/>
  <c r="D7" i="4"/>
  <c r="E7" i="4" s="1"/>
  <c r="D15" i="4"/>
  <c r="E15" i="4" s="1"/>
  <c r="D11" i="4"/>
  <c r="E11" i="4" s="1"/>
  <c r="D8" i="4"/>
  <c r="E8" i="4" s="1"/>
  <c r="D12" i="4"/>
  <c r="E12" i="4" s="1"/>
  <c r="D16" i="4"/>
  <c r="E16" i="4" s="1"/>
  <c r="D9" i="4"/>
  <c r="E9" i="4" s="1"/>
  <c r="D13" i="4"/>
  <c r="E13" i="4" s="1"/>
  <c r="D17" i="4"/>
  <c r="E17" i="4" s="1"/>
  <c r="G26" i="4" l="1"/>
  <c r="G29" i="4"/>
  <c r="D35" i="4"/>
  <c r="E35" i="4" s="1"/>
  <c r="G31" i="4"/>
  <c r="F24" i="4"/>
  <c r="G28" i="4"/>
  <c r="F23" i="4"/>
  <c r="D32" i="4"/>
  <c r="E32" i="4" s="1"/>
  <c r="F26" i="4"/>
  <c r="D34" i="4"/>
  <c r="E34" i="4" s="1"/>
  <c r="F33" i="4"/>
  <c r="D31" i="4"/>
  <c r="E31" i="4" s="1"/>
  <c r="G27" i="4"/>
  <c r="D30" i="4"/>
  <c r="E30" i="4" s="1"/>
  <c r="D24" i="4"/>
  <c r="E24" i="4" s="1"/>
  <c r="F29" i="4"/>
  <c r="G34" i="4"/>
  <c r="D27" i="4"/>
  <c r="E27" i="4" s="1"/>
  <c r="F32" i="4"/>
  <c r="G23" i="4"/>
  <c r="D29" i="4"/>
  <c r="E29" i="4" s="1"/>
  <c r="F34" i="4"/>
  <c r="D26" i="4"/>
  <c r="E26" i="4" s="1"/>
  <c r="F31" i="4"/>
  <c r="G36" i="4"/>
  <c r="D28" i="4"/>
  <c r="E28" i="4" s="1"/>
  <c r="G25" i="4"/>
  <c r="F36" i="4"/>
  <c r="D33" i="4"/>
  <c r="E33" i="4" s="1"/>
  <c r="G24" i="4"/>
  <c r="F35" i="4"/>
  <c r="F25" i="4"/>
  <c r="G30" i="4"/>
  <c r="D36" i="4"/>
  <c r="E36" i="4" s="1"/>
  <c r="F28" i="4"/>
  <c r="G33" i="4"/>
  <c r="D25" i="4"/>
  <c r="E25" i="4" s="1"/>
  <c r="F30" i="4"/>
  <c r="G35" i="4"/>
  <c r="F27" i="4"/>
  <c r="G32" i="4"/>
  <c r="E23" i="4"/>
</calcChain>
</file>

<file path=xl/sharedStrings.xml><?xml version="1.0" encoding="utf-8"?>
<sst xmlns="http://schemas.openxmlformats.org/spreadsheetml/2006/main" count="99" uniqueCount="46">
  <si>
    <t>วันที่เริ่มต้น</t>
  </si>
  <si>
    <t>วันที่สิ้นสุด</t>
  </si>
  <si>
    <t>น้ำหนักเริ่มต้น</t>
  </si>
  <si>
    <t>น้ำหนักสุดท้าย</t>
  </si>
  <si>
    <t>เป้าหมายการลด</t>
  </si>
  <si>
    <t>วันที่จะลด</t>
  </si>
  <si>
    <t>การลดต่อวัน</t>
  </si>
  <si>
    <t>เป้าหมาย</t>
  </si>
  <si>
    <t>บันทึกการควบคุมอาหารและการออกกำลังประจำวัน</t>
  </si>
  <si>
    <t>วิเคราะห์การควบคุมอาหาร</t>
  </si>
  <si>
    <t>การวิเคราะห์การออกกำลัง</t>
  </si>
  <si>
    <t>ออกกำลัง</t>
  </si>
  <si>
    <t>ควบคุมอาหาร</t>
  </si>
  <si>
    <t>วันที่</t>
  </si>
  <si>
    <t>เวลา</t>
  </si>
  <si>
    <t>คำอธิบาย</t>
  </si>
  <si>
    <t>กาแฟ</t>
  </si>
  <si>
    <t>ขนมปัง</t>
  </si>
  <si>
    <t>อาหารกลางวัน</t>
  </si>
  <si>
    <t>อาหารเย็น</t>
  </si>
  <si>
    <t>ขนมปังปิ้ง</t>
  </si>
  <si>
    <t>แคลอรี่</t>
  </si>
  <si>
    <t>คาร์โบไฮเดรต</t>
  </si>
  <si>
    <t>โปรตีน</t>
  </si>
  <si>
    <t>ไขมัน</t>
  </si>
  <si>
    <t>หมายเหตุ</t>
  </si>
  <si>
    <t>กาแฟช่วงเช้า</t>
  </si>
  <si>
    <t>อาหารเช้า</t>
  </si>
  <si>
    <t>แซนด์วิชตุรกี</t>
  </si>
  <si>
    <t>เทเทอร์ทอตแคสเซอโรล</t>
  </si>
  <si>
    <t>แซนด์วิช</t>
  </si>
  <si>
    <t>สลัด</t>
  </si>
  <si>
    <t>ลาเต้</t>
  </si>
  <si>
    <t>ระยะเวลา (นาที)</t>
  </si>
  <si>
    <t>แคลอรี่ที่เผาผลาญ</t>
  </si>
  <si>
    <t>วิ่งบนลู่วิ่ง</t>
  </si>
  <si>
    <t>การเต้นแอโรบิกแบบแรงกระแทกต่ำ</t>
  </si>
  <si>
    <t>ออกกำลังกายอย่างเต็มที่</t>
  </si>
  <si>
    <t>วิ่ง</t>
  </si>
  <si>
    <t>ข้อมูลแผนภูมิวิเคราะห์การควบคุมอาหาร</t>
  </si>
  <si>
    <t>แถวเริ่มต้น</t>
  </si>
  <si>
    <t>รายการควบคุมอาหารสุดท้าย</t>
  </si>
  <si>
    <t>ข้อมูลแผนภูมิวิเคราะห์การออกกำลัง</t>
  </si>
  <si>
    <t>รายการออกกำลังล่าสุด</t>
  </si>
  <si>
    <t>วัน</t>
  </si>
  <si>
    <t>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</si>
</sst>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[$-F400]h:mm:ss\ AM/PM"/>
    <numFmt numFmtId="188" formatCode="#,#00;;;"/>
    <numFmt numFmtId="189" formatCode="[$-D000000]h:mm:ss;@"/>
  </numFmts>
  <fonts count="16" x14ac:knownFonts="1">
    <font>
      <sz val="11"/>
      <color theme="1"/>
      <name val="Leelawadee"/>
      <family val="2"/>
    </font>
    <font>
      <sz val="11"/>
      <color theme="0"/>
      <name val="Cordia New"/>
      <family val="2"/>
      <scheme val="minor"/>
    </font>
    <font>
      <sz val="18"/>
      <color theme="0"/>
      <name val="FreesiaUPC"/>
      <family val="2"/>
      <scheme val="major"/>
    </font>
    <font>
      <sz val="11"/>
      <name val="Cordia New"/>
      <family val="2"/>
      <scheme val="minor"/>
    </font>
    <font>
      <sz val="11"/>
      <color theme="1"/>
      <name val="Cordia New"/>
      <family val="2"/>
      <scheme val="minor"/>
    </font>
    <font>
      <sz val="18"/>
      <color theme="0"/>
      <name val="Arial Black"/>
      <family val="2"/>
    </font>
    <font>
      <sz val="11"/>
      <color theme="0"/>
      <name val="Leelawadee"/>
      <family val="2"/>
    </font>
    <font>
      <b/>
      <sz val="24"/>
      <color theme="1" tint="0.24994659260841701"/>
      <name val="Leelawadee"/>
      <family val="2"/>
    </font>
    <font>
      <b/>
      <sz val="14"/>
      <color theme="0"/>
      <name val="Leelawadee"/>
      <family val="2"/>
    </font>
    <font>
      <sz val="12"/>
      <color theme="1" tint="0.24994659260841701"/>
      <name val="Leelawadee"/>
      <family val="2"/>
    </font>
    <font>
      <sz val="11"/>
      <color theme="1"/>
      <name val="Leelawadee"/>
      <family val="2"/>
    </font>
    <font>
      <sz val="18"/>
      <color theme="1"/>
      <name val="Leelawadee"/>
      <family val="2"/>
    </font>
    <font>
      <sz val="11"/>
      <name val="Leelawadee"/>
      <family val="2"/>
    </font>
    <font>
      <b/>
      <sz val="11"/>
      <name val="Leelawadee"/>
      <family val="2"/>
    </font>
    <font>
      <sz val="8"/>
      <name val="Leelawadee"/>
      <family val="2"/>
    </font>
    <font>
      <b/>
      <sz val="10"/>
      <color theme="0"/>
      <name val="Leelawadee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theme="0"/>
      </top>
      <bottom/>
      <diagonal/>
    </border>
  </borders>
  <cellStyleXfs count="19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9" fillId="0" borderId="0" applyNumberFormat="0" applyFill="0" applyProtection="0">
      <alignment vertical="center"/>
    </xf>
    <xf numFmtId="0" fontId="8" fillId="5" borderId="0" applyNumberFormat="0" applyProtection="0">
      <alignment horizontal="left" vertical="center" indent="1"/>
    </xf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14" fontId="2" fillId="3" borderId="6">
      <alignment horizontal="center"/>
    </xf>
    <xf numFmtId="0" fontId="2" fillId="4" borderId="6" applyNumberFormat="0">
      <alignment horizontal="center"/>
    </xf>
    <xf numFmtId="1" fontId="2" fillId="5" borderId="6">
      <alignment horizontal="center"/>
    </xf>
    <xf numFmtId="0" fontId="15" fillId="5" borderId="0" applyNumberFormat="0" applyBorder="0" applyProtection="0">
      <alignment vertical="center"/>
    </xf>
    <xf numFmtId="0" fontId="1" fillId="0" borderId="1" applyNumberFormat="0" applyFill="0" applyProtection="0">
      <alignment horizontal="center" vertical="center"/>
    </xf>
    <xf numFmtId="0" fontId="1" fillId="0" borderId="1" applyNumberFormat="0" applyFill="0" applyProtection="0">
      <alignment horizontal="center" vertical="center"/>
    </xf>
    <xf numFmtId="14" fontId="3" fillId="0" borderId="5" applyNumberFormat="0" applyFont="0" applyFill="0" applyAlignment="0">
      <alignment horizontal="center"/>
    </xf>
    <xf numFmtId="14" fontId="10" fillId="0" borderId="2" applyFill="0" applyBorder="0" applyAlignment="0">
      <alignment horizontal="center"/>
    </xf>
    <xf numFmtId="2" fontId="4" fillId="0" borderId="0" applyFont="0" applyFill="0" applyBorder="0" applyAlignment="0">
      <alignment vertical="center"/>
    </xf>
    <xf numFmtId="1" fontId="10" fillId="5" borderId="2" applyFill="0" applyBorder="0" applyAlignment="0">
      <alignment horizontal="center"/>
    </xf>
    <xf numFmtId="189" fontId="10" fillId="0" borderId="0" applyFill="0" applyBorder="0" applyAlignment="0">
      <alignment horizontal="left" vertical="center"/>
    </xf>
    <xf numFmtId="0" fontId="7" fillId="0" borderId="1" applyNumberFormat="0" applyFill="0" applyProtection="0"/>
  </cellStyleXfs>
  <cellXfs count="40">
    <xf numFmtId="0" fontId="0" fillId="0" borderId="0" xfId="0">
      <alignment vertical="center"/>
    </xf>
    <xf numFmtId="0" fontId="9" fillId="0" borderId="0" xfId="2">
      <alignment vertical="center"/>
    </xf>
    <xf numFmtId="0" fontId="3" fillId="2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Fill="1">
      <alignment vertical="center"/>
    </xf>
    <xf numFmtId="14" fontId="15" fillId="5" borderId="0" xfId="10" applyNumberFormat="1" applyBorder="1">
      <alignment vertical="center"/>
    </xf>
    <xf numFmtId="187" fontId="15" fillId="5" borderId="0" xfId="10" applyNumberFormat="1" applyBorder="1">
      <alignment vertical="center"/>
    </xf>
    <xf numFmtId="0" fontId="15" fillId="5" borderId="0" xfId="10" applyBorder="1">
      <alignment vertical="center"/>
    </xf>
    <xf numFmtId="1" fontId="15" fillId="5" borderId="0" xfId="10" applyNumberFormat="1" applyBorder="1">
      <alignment vertical="center"/>
    </xf>
    <xf numFmtId="0" fontId="9" fillId="0" borderId="0" xfId="2" applyAlignment="1">
      <alignment vertical="top"/>
    </xf>
    <xf numFmtId="0" fontId="8" fillId="5" borderId="0" xfId="3">
      <alignment horizontal="left" vertical="center" indent="1"/>
    </xf>
    <xf numFmtId="0" fontId="8" fillId="5" borderId="0" xfId="3" applyAlignment="1">
      <alignment horizontal="left" vertical="center" indent="1"/>
    </xf>
    <xf numFmtId="0" fontId="1" fillId="0" borderId="1" xfId="11">
      <alignment horizontal="center" vertical="center"/>
    </xf>
    <xf numFmtId="0" fontId="6" fillId="3" borderId="5" xfId="4" applyNumberFormat="1" applyBorder="1" applyAlignment="1">
      <alignment horizontal="center" vertical="top"/>
    </xf>
    <xf numFmtId="0" fontId="6" fillId="4" borderId="5" xfId="5" applyNumberFormat="1" applyBorder="1" applyAlignment="1">
      <alignment horizontal="center" vertical="top"/>
    </xf>
    <xf numFmtId="0" fontId="6" fillId="5" borderId="5" xfId="6" applyNumberFormat="1" applyBorder="1" applyAlignment="1">
      <alignment horizontal="center" vertical="top"/>
    </xf>
    <xf numFmtId="0" fontId="7" fillId="0" borderId="1" xfId="18"/>
    <xf numFmtId="14" fontId="5" fillId="3" borderId="5" xfId="14" applyFont="1" applyFill="1" applyBorder="1">
      <alignment horizontal="center"/>
    </xf>
    <xf numFmtId="2" fontId="5" fillId="4" borderId="6" xfId="15" applyFont="1" applyFill="1" applyBorder="1" applyAlignment="1">
      <alignment horizontal="center"/>
    </xf>
    <xf numFmtId="1" fontId="5" fillId="5" borderId="6" xfId="16" applyFont="1" applyBorder="1">
      <alignment horizontal="center"/>
    </xf>
    <xf numFmtId="2" fontId="5" fillId="5" borderId="6" xfId="15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2" fillId="0" borderId="3" xfId="0" applyFont="1" applyFill="1" applyBorder="1">
      <alignment vertical="center"/>
    </xf>
    <xf numFmtId="0" fontId="13" fillId="0" borderId="3" xfId="0" applyFont="1" applyFill="1" applyBorder="1">
      <alignment vertical="center"/>
    </xf>
    <xf numFmtId="0" fontId="12" fillId="0" borderId="3" xfId="0" applyNumberFormat="1" applyFont="1" applyFill="1" applyBorder="1">
      <alignment vertical="center"/>
    </xf>
    <xf numFmtId="14" fontId="14" fillId="0" borderId="3" xfId="0" applyNumberFormat="1" applyFont="1" applyFill="1" applyBorder="1">
      <alignment vertical="center"/>
    </xf>
    <xf numFmtId="0" fontId="14" fillId="0" borderId="3" xfId="0" applyFont="1" applyFill="1" applyBorder="1">
      <alignment vertical="center"/>
    </xf>
    <xf numFmtId="0" fontId="12" fillId="0" borderId="0" xfId="0" applyFont="1" applyFill="1" applyBorder="1">
      <alignment vertical="center"/>
    </xf>
    <xf numFmtId="14" fontId="14" fillId="0" borderId="4" xfId="0" applyNumberFormat="1" applyFont="1" applyFill="1" applyBorder="1">
      <alignment vertical="center"/>
    </xf>
    <xf numFmtId="188" fontId="14" fillId="0" borderId="3" xfId="0" applyNumberFormat="1" applyFont="1" applyFill="1" applyBorder="1">
      <alignment vertical="center"/>
    </xf>
    <xf numFmtId="14" fontId="10" fillId="0" borderId="0" xfId="14" applyFill="1" applyBorder="1" applyAlignment="1">
      <alignment horizontal="left" vertical="center"/>
    </xf>
    <xf numFmtId="1" fontId="10" fillId="0" borderId="0" xfId="16" applyFill="1" applyBorder="1" applyAlignment="1">
      <alignment horizontal="left" vertical="center"/>
    </xf>
    <xf numFmtId="14" fontId="10" fillId="0" borderId="0" xfId="14" applyBorder="1" applyAlignment="1">
      <alignment horizontal="left" vertical="center"/>
    </xf>
    <xf numFmtId="189" fontId="10" fillId="0" borderId="0" xfId="17" applyAlignment="1">
      <alignment horizontal="left" vertical="center"/>
    </xf>
    <xf numFmtId="14" fontId="5" fillId="3" borderId="6" xfId="14" applyFont="1" applyFill="1" applyBorder="1">
      <alignment horizontal="center"/>
    </xf>
    <xf numFmtId="14" fontId="5" fillId="3" borderId="5" xfId="14" applyFont="1" applyFill="1" applyBorder="1">
      <alignment horizontal="center"/>
    </xf>
    <xf numFmtId="2" fontId="5" fillId="4" borderId="6" xfId="15" applyFont="1" applyFill="1" applyBorder="1" applyAlignment="1">
      <alignment horizontal="center"/>
    </xf>
    <xf numFmtId="0" fontId="11" fillId="0" borderId="1" xfId="1" applyFill="1" applyBorder="1"/>
  </cellXfs>
  <cellStyles count="19">
    <cellStyle name="Followed Hyperlink" xfId="12" builtinId="9" customBuiltin="1"/>
    <cellStyle name="Hyperlink" xfId="11" builtinId="8" customBuiltin="1"/>
    <cellStyle name="ชื่อเรื่อง" xfId="18" builtinId="15" customBuiltin="1"/>
    <cellStyle name="แถบด้านข้างของหัวเรื่อง 1" xfId="7"/>
    <cellStyle name="แถบด้านข้างของหัวเรื่อง 2" xfId="8"/>
    <cellStyle name="แถบด้านข้างของหัวเรื่อง 3" xfId="9"/>
    <cellStyle name="น้ำหนัก" xfId="15"/>
    <cellStyle name="ปกติ" xfId="0" builtinId="0" customBuiltin="1"/>
    <cellStyle name="วันที่" xfId="14"/>
    <cellStyle name="เวลา" xfId="17"/>
    <cellStyle name="ส่วนที่ถูกเน้น1" xfId="4" builtinId="29" customBuiltin="1"/>
    <cellStyle name="ส่วนที่ถูกเน้น2" xfId="5" builtinId="33" customBuiltin="1"/>
    <cellStyle name="ส่วนที่ถูกเน้น3" xfId="6" builtinId="37" customBuiltin="1"/>
    <cellStyle name="เส้นขอบสีขาว" xfId="13"/>
    <cellStyle name="หมายเลข" xfId="16"/>
    <cellStyle name="หัวเรื่อง 1" xfId="1" builtinId="16" customBuiltin="1"/>
    <cellStyle name="หัวเรื่อง 2" xfId="2" builtinId="17" customBuiltin="1"/>
    <cellStyle name="หัวเรื่อง 3" xfId="3" builtinId="18" customBuiltin="1"/>
    <cellStyle name="หัวเรื่อง 4" xfId="10" builtinId="19" customBuiltin="1"/>
  </cellStyles>
  <dxfs count="19"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color theme="1" tint="0.24994659260841701"/>
      </font>
      <fill>
        <patternFill patternType="solid">
          <fgColor theme="6" tint="0.79995117038483843"/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double">
          <color theme="6"/>
        </top>
        <bottom style="thin">
          <color theme="6"/>
        </bottom>
      </border>
    </dxf>
    <dxf>
      <font>
        <b/>
        <i val="0"/>
        <color theme="0"/>
      </font>
      <fill>
        <patternFill patternType="solid">
          <fgColor theme="6"/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/>
      </border>
    </dxf>
  </dxfs>
  <tableStyles count="1" defaultTableStyle="ตารางบันทึกการควบคุมอาหารและการออกกำลังประจำวัน" defaultPivotStyle="PivotStyleMedium11">
    <tableStyle name="ตารางบันทึกการควบคุมอาหารและการออกกำลังประจำวัน" pivot="0" count="5">
      <tableStyleElement type="wholeTable" dxfId="18"/>
      <tableStyleElement type="headerRow" dxfId="17"/>
      <tableStyleElement type="totalRow" dxfId="16"/>
      <tableStyleElement type="firstColumn" dxfId="15"/>
      <tableStyleElement type="first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268016215664378E-2"/>
          <c:y val="4.5576902887139108E-2"/>
          <c:w val="0.7283557434868948"/>
          <c:h val="0.7841917760279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การคำนวณแผนภูมิ!$I$4</c:f>
              <c:strCache>
                <c:ptCount val="1"/>
                <c:pt idx="0">
                  <c:v>แคลอรี่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การคำนวณแผนภูมิ!$E$5:$E$18</c:f>
              <c:strCache>
                <c:ptCount val="14"/>
                <c:pt idx="0">
                  <c:v>อ.</c:v>
                </c:pt>
                <c:pt idx="1">
                  <c:v>อ.</c:v>
                </c:pt>
                <c:pt idx="2">
                  <c:v>พ.</c:v>
                </c:pt>
                <c:pt idx="3">
                  <c:v>พ.</c:v>
                </c:pt>
                <c:pt idx="4">
                  <c:v>พ.</c:v>
                </c:pt>
                <c:pt idx="5">
                  <c:v>พ.</c:v>
                </c:pt>
                <c:pt idx="6">
                  <c:v>พฤ.</c:v>
                </c:pt>
                <c:pt idx="7">
                  <c:v>พฤ.</c:v>
                </c:pt>
                <c:pt idx="8">
                  <c:v>พฤ.</c:v>
                </c:pt>
                <c:pt idx="9">
                  <c:v>พฤ.</c:v>
                </c:pt>
                <c:pt idx="10">
                  <c:v>ศ.</c:v>
                </c:pt>
                <c:pt idx="11">
                  <c:v>ศ.</c:v>
                </c:pt>
                <c:pt idx="12">
                  <c:v>ศ.</c:v>
                </c:pt>
                <c:pt idx="13">
                  <c:v>อา.</c:v>
                </c:pt>
              </c:strCache>
            </c:strRef>
          </c:cat>
          <c:val>
            <c:numRef>
              <c:f>การคำนวณแผนภูมิ!$I$5:$I$18</c:f>
              <c:numCache>
                <c:formatCode>General</c:formatCode>
                <c:ptCount val="14"/>
                <c:pt idx="0">
                  <c:v>283</c:v>
                </c:pt>
                <c:pt idx="1">
                  <c:v>500</c:v>
                </c:pt>
                <c:pt idx="2">
                  <c:v>1</c:v>
                </c:pt>
                <c:pt idx="3">
                  <c:v>10</c:v>
                </c:pt>
                <c:pt idx="4">
                  <c:v>189</c:v>
                </c:pt>
                <c:pt idx="5">
                  <c:v>477</c:v>
                </c:pt>
                <c:pt idx="6">
                  <c:v>1</c:v>
                </c:pt>
                <c:pt idx="7">
                  <c:v>245</c:v>
                </c:pt>
                <c:pt idx="8">
                  <c:v>247</c:v>
                </c:pt>
                <c:pt idx="9">
                  <c:v>456</c:v>
                </c:pt>
                <c:pt idx="10">
                  <c:v>10</c:v>
                </c:pt>
                <c:pt idx="11">
                  <c:v>135</c:v>
                </c:pt>
                <c:pt idx="12">
                  <c:v>184</c:v>
                </c:pt>
                <c:pt idx="13">
                  <c:v>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1-4B2A-858B-F364BF799365}"/>
            </c:ext>
          </c:extLst>
        </c:ser>
        <c:ser>
          <c:idx val="1"/>
          <c:order val="1"/>
          <c:tx>
            <c:strRef>
              <c:f>การคำนวณแผนภูมิ!$H$4</c:f>
              <c:strCache>
                <c:ptCount val="1"/>
                <c:pt idx="0">
                  <c:v>คาร์โบไฮเดรต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การคำนวณแผนภูมิ!$E$5:$E$18</c:f>
              <c:strCache>
                <c:ptCount val="14"/>
                <c:pt idx="0">
                  <c:v>อ.</c:v>
                </c:pt>
                <c:pt idx="1">
                  <c:v>อ.</c:v>
                </c:pt>
                <c:pt idx="2">
                  <c:v>พ.</c:v>
                </c:pt>
                <c:pt idx="3">
                  <c:v>พ.</c:v>
                </c:pt>
                <c:pt idx="4">
                  <c:v>พ.</c:v>
                </c:pt>
                <c:pt idx="5">
                  <c:v>พ.</c:v>
                </c:pt>
                <c:pt idx="6">
                  <c:v>พฤ.</c:v>
                </c:pt>
                <c:pt idx="7">
                  <c:v>พฤ.</c:v>
                </c:pt>
                <c:pt idx="8">
                  <c:v>พฤ.</c:v>
                </c:pt>
                <c:pt idx="9">
                  <c:v>พฤ.</c:v>
                </c:pt>
                <c:pt idx="10">
                  <c:v>ศ.</c:v>
                </c:pt>
                <c:pt idx="11">
                  <c:v>ศ.</c:v>
                </c:pt>
                <c:pt idx="12">
                  <c:v>ศ.</c:v>
                </c:pt>
                <c:pt idx="13">
                  <c:v>อา.</c:v>
                </c:pt>
              </c:strCache>
            </c:strRef>
          </c:cat>
          <c:val>
            <c:numRef>
              <c:f>การคำนวณแผนภูมิ!$H$5:$H$18</c:f>
              <c:numCache>
                <c:formatCode>General</c:formatCode>
                <c:ptCount val="14"/>
                <c:pt idx="0">
                  <c:v>46</c:v>
                </c:pt>
                <c:pt idx="1">
                  <c:v>42</c:v>
                </c:pt>
                <c:pt idx="2">
                  <c:v>0</c:v>
                </c:pt>
                <c:pt idx="3">
                  <c:v>10</c:v>
                </c:pt>
                <c:pt idx="4">
                  <c:v>26</c:v>
                </c:pt>
                <c:pt idx="5">
                  <c:v>62</c:v>
                </c:pt>
                <c:pt idx="6">
                  <c:v>0</c:v>
                </c:pt>
                <c:pt idx="7">
                  <c:v>48</c:v>
                </c:pt>
                <c:pt idx="8">
                  <c:v>11</c:v>
                </c:pt>
                <c:pt idx="9">
                  <c:v>64</c:v>
                </c:pt>
                <c:pt idx="10">
                  <c:v>10</c:v>
                </c:pt>
                <c:pt idx="11">
                  <c:v>12.36</c:v>
                </c:pt>
                <c:pt idx="12">
                  <c:v>7</c:v>
                </c:pt>
                <c:pt idx="13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91-4B2A-858B-F364BF799365}"/>
            </c:ext>
          </c:extLst>
        </c:ser>
        <c:ser>
          <c:idx val="2"/>
          <c:order val="2"/>
          <c:tx>
            <c:strRef>
              <c:f>การคำนวณแผนภูมิ!$G$4</c:f>
              <c:strCache>
                <c:ptCount val="1"/>
                <c:pt idx="0">
                  <c:v>โปรตีน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การคำนวณแผนภูมิ!$E$5:$E$18</c:f>
              <c:strCache>
                <c:ptCount val="14"/>
                <c:pt idx="0">
                  <c:v>อ.</c:v>
                </c:pt>
                <c:pt idx="1">
                  <c:v>อ.</c:v>
                </c:pt>
                <c:pt idx="2">
                  <c:v>พ.</c:v>
                </c:pt>
                <c:pt idx="3">
                  <c:v>พ.</c:v>
                </c:pt>
                <c:pt idx="4">
                  <c:v>พ.</c:v>
                </c:pt>
                <c:pt idx="5">
                  <c:v>พ.</c:v>
                </c:pt>
                <c:pt idx="6">
                  <c:v>พฤ.</c:v>
                </c:pt>
                <c:pt idx="7">
                  <c:v>พฤ.</c:v>
                </c:pt>
                <c:pt idx="8">
                  <c:v>พฤ.</c:v>
                </c:pt>
                <c:pt idx="9">
                  <c:v>พฤ.</c:v>
                </c:pt>
                <c:pt idx="10">
                  <c:v>ศ.</c:v>
                </c:pt>
                <c:pt idx="11">
                  <c:v>ศ.</c:v>
                </c:pt>
                <c:pt idx="12">
                  <c:v>ศ.</c:v>
                </c:pt>
                <c:pt idx="13">
                  <c:v>อา.</c:v>
                </c:pt>
              </c:strCache>
            </c:strRef>
          </c:cat>
          <c:val>
            <c:numRef>
              <c:f>การคำนวณแผนภูมิ!$G$5:$G$18</c:f>
              <c:numCache>
                <c:formatCode>General</c:formatCode>
                <c:ptCount val="14"/>
                <c:pt idx="0">
                  <c:v>18</c:v>
                </c:pt>
                <c:pt idx="1">
                  <c:v>35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13.5</c:v>
                </c:pt>
                <c:pt idx="6">
                  <c:v>0</c:v>
                </c:pt>
                <c:pt idx="7">
                  <c:v>10</c:v>
                </c:pt>
                <c:pt idx="8">
                  <c:v>43</c:v>
                </c:pt>
                <c:pt idx="9">
                  <c:v>32</c:v>
                </c:pt>
                <c:pt idx="10">
                  <c:v>2</c:v>
                </c:pt>
                <c:pt idx="11">
                  <c:v>8.81</c:v>
                </c:pt>
                <c:pt idx="12">
                  <c:v>5.43</c:v>
                </c:pt>
                <c:pt idx="13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91-4B2A-858B-F364BF799365}"/>
            </c:ext>
          </c:extLst>
        </c:ser>
        <c:ser>
          <c:idx val="3"/>
          <c:order val="3"/>
          <c:tx>
            <c:strRef>
              <c:f>การคำนวณแผนภูมิ!$F$4</c:f>
              <c:strCache>
                <c:ptCount val="1"/>
                <c:pt idx="0">
                  <c:v>ไขมัน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การคำนวณแผนภูมิ!$E$5:$E$18</c:f>
              <c:strCache>
                <c:ptCount val="14"/>
                <c:pt idx="0">
                  <c:v>อ.</c:v>
                </c:pt>
                <c:pt idx="1">
                  <c:v>อ.</c:v>
                </c:pt>
                <c:pt idx="2">
                  <c:v>พ.</c:v>
                </c:pt>
                <c:pt idx="3">
                  <c:v>พ.</c:v>
                </c:pt>
                <c:pt idx="4">
                  <c:v>พ.</c:v>
                </c:pt>
                <c:pt idx="5">
                  <c:v>พ.</c:v>
                </c:pt>
                <c:pt idx="6">
                  <c:v>พฤ.</c:v>
                </c:pt>
                <c:pt idx="7">
                  <c:v>พฤ.</c:v>
                </c:pt>
                <c:pt idx="8">
                  <c:v>พฤ.</c:v>
                </c:pt>
                <c:pt idx="9">
                  <c:v>พฤ.</c:v>
                </c:pt>
                <c:pt idx="10">
                  <c:v>ศ.</c:v>
                </c:pt>
                <c:pt idx="11">
                  <c:v>ศ.</c:v>
                </c:pt>
                <c:pt idx="12">
                  <c:v>ศ.</c:v>
                </c:pt>
                <c:pt idx="13">
                  <c:v>อา.</c:v>
                </c:pt>
              </c:strCache>
            </c:strRef>
          </c:cat>
          <c:val>
            <c:numRef>
              <c:f>การคำนวณแผนภูมิ!$F$5:$F$18</c:f>
              <c:numCache>
                <c:formatCode>General</c:formatCode>
                <c:ptCount val="14"/>
                <c:pt idx="0">
                  <c:v>3.5</c:v>
                </c:pt>
                <c:pt idx="1">
                  <c:v>25</c:v>
                </c:pt>
                <c:pt idx="2">
                  <c:v>0</c:v>
                </c:pt>
                <c:pt idx="3">
                  <c:v>10</c:v>
                </c:pt>
                <c:pt idx="4">
                  <c:v>8</c:v>
                </c:pt>
                <c:pt idx="5">
                  <c:v>21</c:v>
                </c:pt>
                <c:pt idx="6">
                  <c:v>0</c:v>
                </c:pt>
                <c:pt idx="7">
                  <c:v>1.5</c:v>
                </c:pt>
                <c:pt idx="8">
                  <c:v>5</c:v>
                </c:pt>
                <c:pt idx="9">
                  <c:v>22</c:v>
                </c:pt>
                <c:pt idx="10">
                  <c:v>10</c:v>
                </c:pt>
                <c:pt idx="11">
                  <c:v>5.51</c:v>
                </c:pt>
                <c:pt idx="12">
                  <c:v>15</c:v>
                </c:pt>
                <c:pt idx="1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91-4B2A-858B-F364BF799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92222544"/>
        <c:axId val="492218624"/>
      </c:barChart>
      <c:catAx>
        <c:axId val="4922225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th-TH"/>
          </a:p>
        </c:txPr>
        <c:crossAx val="492218624"/>
        <c:crosses val="autoZero"/>
        <c:auto val="1"/>
        <c:lblAlgn val="ctr"/>
        <c:lblOffset val="100"/>
        <c:noMultiLvlLbl val="0"/>
      </c:catAx>
      <c:valAx>
        <c:axId val="49221862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th-TH"/>
          </a:p>
        </c:txPr>
        <c:crossAx val="49222254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343329408578259"/>
          <c:y val="0"/>
          <c:w val="0.16656670591421757"/>
          <c:h val="0.984872090988626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586106384943088E-2"/>
          <c:y val="7.8232908052268874E-2"/>
          <c:w val="0.72206135665202653"/>
          <c:h val="0.756960714135332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การคำนวณแผนภูมิ!$G$22</c:f>
              <c:strCache>
                <c:ptCount val="1"/>
                <c:pt idx="0">
                  <c:v>แคลอรี่ที่เผาผลาญ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4.43213296398892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5C-425B-96CA-1DB742A398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eelawadee" panose="020B0502040204020203" pitchFamily="34" charset="-34"/>
                    <a:ea typeface="+mn-ea"/>
                    <a:cs typeface="Leelawadee" panose="020B05020402040202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การคำนวณแผนภูมิ!$D$23:$D$36</c:f>
              <c:numCache>
                <c:formatCode>m/d/yyyy</c:formatCode>
                <c:ptCount val="14"/>
                <c:pt idx="0">
                  <c:v>42884</c:v>
                </c:pt>
                <c:pt idx="1">
                  <c:v>42883</c:v>
                </c:pt>
                <c:pt idx="2">
                  <c:v>42882</c:v>
                </c:pt>
                <c:pt idx="3">
                  <c:v>42881</c:v>
                </c:pt>
                <c:pt idx="4">
                  <c:v>42880</c:v>
                </c:pt>
                <c:pt idx="5">
                  <c:v>42879</c:v>
                </c:pt>
                <c:pt idx="6">
                  <c:v>42878</c:v>
                </c:pt>
                <c:pt idx="7">
                  <c:v>42877</c:v>
                </c:pt>
                <c:pt idx="8">
                  <c:v>42876</c:v>
                </c:pt>
                <c:pt idx="9">
                  <c:v>42875</c:v>
                </c:pt>
                <c:pt idx="10">
                  <c:v>42874</c:v>
                </c:pt>
                <c:pt idx="11">
                  <c:v>42873</c:v>
                </c:pt>
                <c:pt idx="12">
                  <c:v>42872</c:v>
                </c:pt>
                <c:pt idx="13">
                  <c:v>42871</c:v>
                </c:pt>
              </c:numCache>
            </c:numRef>
          </c:cat>
          <c:val>
            <c:numRef>
              <c:f>การคำนวณแผนภูมิ!$G$23:$G$36</c:f>
              <c:numCache>
                <c:formatCode>#,#00;;;</c:formatCode>
                <c:ptCount val="14"/>
                <c:pt idx="0">
                  <c:v>195</c:v>
                </c:pt>
                <c:pt idx="1">
                  <c:v>265</c:v>
                </c:pt>
                <c:pt idx="2">
                  <c:v>290</c:v>
                </c:pt>
                <c:pt idx="3">
                  <c:v>320</c:v>
                </c:pt>
                <c:pt idx="4">
                  <c:v>350</c:v>
                </c:pt>
                <c:pt idx="5">
                  <c:v>295</c:v>
                </c:pt>
                <c:pt idx="6">
                  <c:v>270</c:v>
                </c:pt>
                <c:pt idx="7">
                  <c:v>325</c:v>
                </c:pt>
                <c:pt idx="8">
                  <c:v>175</c:v>
                </c:pt>
                <c:pt idx="9">
                  <c:v>335</c:v>
                </c:pt>
                <c:pt idx="10">
                  <c:v>205</c:v>
                </c:pt>
                <c:pt idx="11">
                  <c:v>285</c:v>
                </c:pt>
                <c:pt idx="12">
                  <c:v>125</c:v>
                </c:pt>
                <c:pt idx="1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C-425B-96CA-1DB742A3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92224112"/>
        <c:axId val="492219016"/>
      </c:barChart>
      <c:lineChart>
        <c:grouping val="standard"/>
        <c:varyColors val="0"/>
        <c:ser>
          <c:idx val="1"/>
          <c:order val="1"/>
          <c:tx>
            <c:strRef>
              <c:f>การคำนวณแผนภูมิ!$F$22</c:f>
              <c:strCache>
                <c:ptCount val="1"/>
                <c:pt idx="0">
                  <c:v>ระยะเวลา (นาที)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การคำนวณแผนภูมิ!$D$23:$E$36</c:f>
              <c:multiLvlStrCache>
                <c:ptCount val="14"/>
                <c:lvl>
                  <c:pt idx="0">
                    <c:v>จ.</c:v>
                  </c:pt>
                  <c:pt idx="1">
                    <c:v>อา.</c:v>
                  </c:pt>
                  <c:pt idx="2">
                    <c:v>ส.</c:v>
                  </c:pt>
                  <c:pt idx="3">
                    <c:v>ศ.</c:v>
                  </c:pt>
                  <c:pt idx="4">
                    <c:v>พฤ.</c:v>
                  </c:pt>
                  <c:pt idx="5">
                    <c:v>พ.</c:v>
                  </c:pt>
                  <c:pt idx="6">
                    <c:v>อ.</c:v>
                  </c:pt>
                  <c:pt idx="7">
                    <c:v>จ.</c:v>
                  </c:pt>
                  <c:pt idx="8">
                    <c:v>อา.</c:v>
                  </c:pt>
                  <c:pt idx="9">
                    <c:v>ส.</c:v>
                  </c:pt>
                  <c:pt idx="10">
                    <c:v>ศ.</c:v>
                  </c:pt>
                  <c:pt idx="11">
                    <c:v>พฤ.</c:v>
                  </c:pt>
                  <c:pt idx="12">
                    <c:v>พ.</c:v>
                  </c:pt>
                  <c:pt idx="13">
                    <c:v>อ.</c:v>
                  </c:pt>
                </c:lvl>
                <c:lvl>
                  <c:pt idx="0">
                    <c:v>29/5/2017</c:v>
                  </c:pt>
                  <c:pt idx="1">
                    <c:v>28/5/2017</c:v>
                  </c:pt>
                  <c:pt idx="2">
                    <c:v>27/5/2017</c:v>
                  </c:pt>
                  <c:pt idx="3">
                    <c:v>26/5/2017</c:v>
                  </c:pt>
                  <c:pt idx="4">
                    <c:v>25/5/2017</c:v>
                  </c:pt>
                  <c:pt idx="5">
                    <c:v>24/5/2017</c:v>
                  </c:pt>
                  <c:pt idx="6">
                    <c:v>23/5/2017</c:v>
                  </c:pt>
                  <c:pt idx="7">
                    <c:v>22/5/2017</c:v>
                  </c:pt>
                  <c:pt idx="8">
                    <c:v>21/5/2017</c:v>
                  </c:pt>
                  <c:pt idx="9">
                    <c:v>20/5/2017</c:v>
                  </c:pt>
                  <c:pt idx="10">
                    <c:v>19/5/2017</c:v>
                  </c:pt>
                  <c:pt idx="11">
                    <c:v>18/5/2017</c:v>
                  </c:pt>
                  <c:pt idx="12">
                    <c:v>17/5/2017</c:v>
                  </c:pt>
                  <c:pt idx="13">
                    <c:v>16/5/2017</c:v>
                  </c:pt>
                </c:lvl>
              </c:multiLvlStrCache>
            </c:multiLvlStrRef>
          </c:cat>
          <c:val>
            <c:numRef>
              <c:f>การคำนวณแผนภูมิ!$F$23:$F$36</c:f>
              <c:numCache>
                <c:formatCode>#,#00;;;</c:formatCode>
                <c:ptCount val="14"/>
                <c:pt idx="0">
                  <c:v>20</c:v>
                </c:pt>
                <c:pt idx="1">
                  <c:v>25</c:v>
                </c:pt>
                <c:pt idx="2">
                  <c:v>40</c:v>
                </c:pt>
                <c:pt idx="3">
                  <c:v>35</c:v>
                </c:pt>
                <c:pt idx="4">
                  <c:v>45</c:v>
                </c:pt>
                <c:pt idx="5">
                  <c:v>20</c:v>
                </c:pt>
                <c:pt idx="6">
                  <c:v>40</c:v>
                </c:pt>
                <c:pt idx="7">
                  <c:v>45</c:v>
                </c:pt>
                <c:pt idx="8">
                  <c:v>40</c:v>
                </c:pt>
                <c:pt idx="9">
                  <c:v>30</c:v>
                </c:pt>
                <c:pt idx="10">
                  <c:v>40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5C-425B-96CA-1DB742A3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224112"/>
        <c:axId val="492219016"/>
      </c:lineChart>
      <c:catAx>
        <c:axId val="49222411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th-TH"/>
          </a:p>
        </c:txPr>
        <c:crossAx val="492219016"/>
        <c:crosses val="autoZero"/>
        <c:auto val="0"/>
        <c:lblAlgn val="ctr"/>
        <c:lblOffset val="100"/>
        <c:noMultiLvlLbl val="1"/>
      </c:catAx>
      <c:valAx>
        <c:axId val="49221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numFmt formatCode="#,#00;;;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th-TH"/>
          </a:p>
        </c:txPr>
        <c:crossAx val="49222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0555363176552286"/>
          <c:y val="7.6196618938165192E-2"/>
          <c:w val="0.18940424213154058"/>
          <c:h val="0.196089386561005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defRPr>
          </a:pPr>
          <a:endParaRPr lang="th-TH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&#3588;&#3623;&#3610;&#3588;&#3640;&#3617;&#3629;&#3634;&#3627;&#3634;&#3619;!A1"/><Relationship Id="rId1" Type="http://schemas.openxmlformats.org/officeDocument/2006/relationships/hyperlink" Target="#&#3629;&#3629;&#3585;&#3585;&#3635;&#3621;&#3633;&#3591;!A1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3629;&#3629;&#3585;&#3585;&#3635;&#3621;&#3633;&#3591;!A1"/><Relationship Id="rId1" Type="http://schemas.openxmlformats.org/officeDocument/2006/relationships/hyperlink" Target="#&#3648;&#3611;&#3657;&#3634;&#3627;&#3617;&#3634;&#3618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3648;&#3611;&#3657;&#3634;&#3627;&#3617;&#3634;&#3618;!A1"/><Relationship Id="rId1" Type="http://schemas.openxmlformats.org/officeDocument/2006/relationships/hyperlink" Target="#&#3588;&#3623;&#3610;&#3588;&#3640;&#3617;&#3629;&#3634;&#3627;&#3634;&#3619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233366</xdr:colOff>
      <xdr:row>0</xdr:row>
      <xdr:rowOff>85725</xdr:rowOff>
    </xdr:from>
    <xdr:to>
      <xdr:col>9</xdr:col>
      <xdr:colOff>590554</xdr:colOff>
      <xdr:row>0</xdr:row>
      <xdr:rowOff>390524</xdr:rowOff>
    </xdr:to>
    <xdr:sp macro="" textlink="">
      <xdr:nvSpPr>
        <xdr:cNvPr id="2" name="ออกกำลัง" descr="ปุ่มการนำทางการออกกำลัง">
          <a:hlinkClick xmlns:r="http://schemas.openxmlformats.org/officeDocument/2006/relationships" r:id="rId1" tooltip="เลือกเพื่อดูเวิร์กชีตออกกำลัง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205791" y="85725"/>
          <a:ext cx="357188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en-US">
              <a:solidFill>
                <a:schemeClr val="bg1"/>
              </a:solidFill>
              <a:latin typeface="+mj-lt"/>
            </a:rPr>
            <a:t>&lt;</a:t>
          </a:r>
          <a:endParaRPr lang="th-th">
            <a:solidFill>
              <a:schemeClr val="bg1"/>
            </a:solidFill>
            <a:latin typeface="+mj-lt"/>
          </a:endParaRPr>
        </a:p>
      </xdr:txBody>
    </xdr:sp>
    <xdr:clientData fPrintsWithSheet="0"/>
  </xdr:twoCellAnchor>
  <xdr:twoCellAnchor editAs="oneCell">
    <xdr:from>
      <xdr:col>10</xdr:col>
      <xdr:colOff>223842</xdr:colOff>
      <xdr:row>0</xdr:row>
      <xdr:rowOff>85725</xdr:rowOff>
    </xdr:from>
    <xdr:to>
      <xdr:col>10</xdr:col>
      <xdr:colOff>600080</xdr:colOff>
      <xdr:row>0</xdr:row>
      <xdr:rowOff>390524</xdr:rowOff>
    </xdr:to>
    <xdr:sp macro="" textlink="">
      <xdr:nvSpPr>
        <xdr:cNvPr id="3" name="ควบคุมอาหาร" descr="ปุ่มการนำทางการควบคุมอาหาร">
          <a:hlinkClick xmlns:r="http://schemas.openxmlformats.org/officeDocument/2006/relationships" r:id="rId2" tooltip="เลือกเพื่อดูเวิร์กชีตควบคุมอาหาร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001130" y="85725"/>
          <a:ext cx="376238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en-US" sz="1100" b="0">
              <a:solidFill>
                <a:schemeClr val="bg1"/>
              </a:solidFill>
              <a:latin typeface="+mj-lt"/>
            </a:rPr>
            <a:t>&gt;</a:t>
          </a:r>
          <a:endParaRPr lang="th-th" sz="1100" b="0">
            <a:solidFill>
              <a:schemeClr val="bg1"/>
            </a:solidFill>
            <a:latin typeface="+mj-lt"/>
          </a:endParaRPr>
        </a:p>
      </xdr:txBody>
    </xdr:sp>
    <xdr:clientData fPrintsWithSheet="0"/>
  </xdr:twoCellAnchor>
  <xdr:twoCellAnchor editAs="oneCell">
    <xdr:from>
      <xdr:col>2</xdr:col>
      <xdr:colOff>28574</xdr:colOff>
      <xdr:row>3</xdr:row>
      <xdr:rowOff>47625</xdr:rowOff>
    </xdr:from>
    <xdr:to>
      <xdr:col>10</xdr:col>
      <xdr:colOff>800099</xdr:colOff>
      <xdr:row>6</xdr:row>
      <xdr:rowOff>342901</xdr:rowOff>
    </xdr:to>
    <xdr:graphicFrame macro="">
      <xdr:nvGraphicFramePr>
        <xdr:cNvPr id="19" name="วิเคราะห์การควบคุมอาหาร" descr="แผนภูมิแท่งแบบเรียงซ้อน 100% จะแสดงรายการควบคุมอาหารในช่วง 14 วันสุดท้าย รวมทั้งไขมัน โปรตีน คาร์โบไฮเดรต และแคลอรี่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28574</xdr:colOff>
      <xdr:row>8</xdr:row>
      <xdr:rowOff>47624</xdr:rowOff>
    </xdr:from>
    <xdr:to>
      <xdr:col>11</xdr:col>
      <xdr:colOff>4763</xdr:colOff>
      <xdr:row>15</xdr:row>
      <xdr:rowOff>323849</xdr:rowOff>
    </xdr:to>
    <xdr:graphicFrame macro="">
      <xdr:nvGraphicFramePr>
        <xdr:cNvPr id="21" name="chtExerciseAnalysis" descr="แผนภูมิคอลัมน์และเส้นแบบกลุ่มจะแสดงแคลอรี่ที่เผาผลาญและระยะเวลาเป็นนาทีของรายการออกกำลังล่าสุด 14 รายการ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0</xdr:row>
      <xdr:rowOff>66675</xdr:rowOff>
    </xdr:from>
    <xdr:to>
      <xdr:col>6</xdr:col>
      <xdr:colOff>661988</xdr:colOff>
      <xdr:row>0</xdr:row>
      <xdr:rowOff>371474</xdr:rowOff>
    </xdr:to>
    <xdr:sp macro="" textlink="">
      <xdr:nvSpPr>
        <xdr:cNvPr id="2" name="เป้าหมาย" descr="ปุ่มการนำทางเป้าหมาย">
          <a:hlinkClick xmlns:r="http://schemas.openxmlformats.org/officeDocument/2006/relationships" r:id="rId1" tooltip="เลือกเพื่อดูเวิร์กชีตเป้าหมาย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953125" y="6667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en-US" sz="1100" b="0">
              <a:solidFill>
                <a:schemeClr val="bg1"/>
              </a:solidFill>
              <a:latin typeface="+mj-lt"/>
            </a:rPr>
            <a:t>&lt;</a:t>
          </a:r>
          <a:endParaRPr lang="th-th" sz="1100" b="0">
            <a:solidFill>
              <a:schemeClr val="bg1"/>
            </a:solidFill>
            <a:latin typeface="+mj-lt"/>
          </a:endParaRPr>
        </a:p>
      </xdr:txBody>
    </xdr:sp>
    <xdr:clientData fPrintsWithSheet="0"/>
  </xdr:twoCellAnchor>
  <xdr:twoCellAnchor editAs="oneCell">
    <xdr:from>
      <xdr:col>7</xdr:col>
      <xdr:colOff>276225</xdr:colOff>
      <xdr:row>0</xdr:row>
      <xdr:rowOff>66675</xdr:rowOff>
    </xdr:from>
    <xdr:to>
      <xdr:col>7</xdr:col>
      <xdr:colOff>661988</xdr:colOff>
      <xdr:row>0</xdr:row>
      <xdr:rowOff>371474</xdr:rowOff>
    </xdr:to>
    <xdr:sp macro="" textlink="">
      <xdr:nvSpPr>
        <xdr:cNvPr id="3" name="ออกกำลัง" descr="ปุ่มการนำทางการออกกำลัง">
          <a:hlinkClick xmlns:r="http://schemas.openxmlformats.org/officeDocument/2006/relationships" r:id="rId2" tooltip="เลือกเพื่อดูเวิร์กชีตออกกำลัง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896100" y="6667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en-US" sz="1100" b="0">
              <a:solidFill>
                <a:schemeClr val="bg1"/>
              </a:solidFill>
              <a:latin typeface="+mj-lt"/>
            </a:rPr>
            <a:t>&gt;</a:t>
          </a:r>
          <a:endParaRPr lang="th-th" sz="1100" b="0">
            <a:solidFill>
              <a:schemeClr val="bg1"/>
            </a:solidFill>
            <a:latin typeface="+mj-lt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109538</xdr:rowOff>
    </xdr:from>
    <xdr:to>
      <xdr:col>5</xdr:col>
      <xdr:colOff>661988</xdr:colOff>
      <xdr:row>0</xdr:row>
      <xdr:rowOff>414337</xdr:rowOff>
    </xdr:to>
    <xdr:sp macro="" textlink="">
      <xdr:nvSpPr>
        <xdr:cNvPr id="2" name="ควบคุมอาหาร" descr="ปุ่มการนำทางการควบคุมอาหาร">
          <a:hlinkClick xmlns:r="http://schemas.openxmlformats.org/officeDocument/2006/relationships" r:id="rId1" tooltip="เลือกเพื่อดูเวิร์กชีตควบคุมอาหาร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591425" y="109538"/>
          <a:ext cx="404813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en-US" sz="1100" b="0">
              <a:solidFill>
                <a:schemeClr val="bg1"/>
              </a:solidFill>
              <a:latin typeface="+mj-lt"/>
            </a:rPr>
            <a:t>&lt;</a:t>
          </a:r>
          <a:endParaRPr lang="th-th" sz="1100" b="0">
            <a:solidFill>
              <a:schemeClr val="bg1"/>
            </a:solidFill>
            <a:latin typeface="+mj-lt"/>
          </a:endParaRPr>
        </a:p>
      </xdr:txBody>
    </xdr:sp>
    <xdr:clientData fPrintsWithSheet="0"/>
  </xdr:twoCellAnchor>
  <xdr:twoCellAnchor editAs="oneCell">
    <xdr:from>
      <xdr:col>6</xdr:col>
      <xdr:colOff>276225</xdr:colOff>
      <xdr:row>0</xdr:row>
      <xdr:rowOff>109538</xdr:rowOff>
    </xdr:from>
    <xdr:to>
      <xdr:col>6</xdr:col>
      <xdr:colOff>661988</xdr:colOff>
      <xdr:row>0</xdr:row>
      <xdr:rowOff>414337</xdr:rowOff>
    </xdr:to>
    <xdr:sp macro="" textlink="">
      <xdr:nvSpPr>
        <xdr:cNvPr id="3" name="เป้าหมาย" descr="ปุ่มการนำทางเป้าหมาย">
          <a:hlinkClick xmlns:r="http://schemas.openxmlformats.org/officeDocument/2006/relationships" r:id="rId2" tooltip="เลือกเพื่อดูเวิร์กชีตเป้าหมาย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567738" y="109538"/>
          <a:ext cx="385763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en-US" sz="1100" b="0">
              <a:solidFill>
                <a:schemeClr val="bg1"/>
              </a:solidFill>
              <a:latin typeface="+mj-lt"/>
            </a:rPr>
            <a:t>&gt;</a:t>
          </a:r>
          <a:endParaRPr lang="th-th" sz="1100" b="0">
            <a:solidFill>
              <a:schemeClr val="bg1"/>
            </a:solidFill>
            <a:latin typeface="+mj-lt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ควบคุมอาหาร" displayName="ควบคุมอาหาร" ref="B3:I19" totalsRowShown="0" dataDxfId="13" headerRowCellStyle="หัวเรื่อง 4">
  <autoFilter ref="B3:I19"/>
  <tableColumns count="8">
    <tableColumn id="1" name="วันที่" dataDxfId="12" dataCellStyle="วันที่"/>
    <tableColumn id="2" name="เวลา" dataDxfId="11" dataCellStyle="เวลา"/>
    <tableColumn id="3" name="คำอธิบาย" dataDxfId="10"/>
    <tableColumn id="4" name="แคลอรี่" dataDxfId="9" dataCellStyle="หมายเลข"/>
    <tableColumn id="5" name="คาร์โบไฮเดรต" dataDxfId="8" dataCellStyle="หมายเลข"/>
    <tableColumn id="6" name="โปรตีน" dataDxfId="7" dataCellStyle="หมายเลข"/>
    <tableColumn id="7" name="ไขมัน" dataDxfId="6" dataCellStyle="หมายเลข"/>
    <tableColumn id="8" name="หมายเหตุ" dataDxfId="5"/>
  </tableColumns>
  <tableStyleInfo name="ตารางบันทึกการควบคุมอาหารและการออกกำลังประจำวัน" showFirstColumn="0" showLastColumn="0" showRowStripes="1" showColumnStripes="0"/>
  <extLst>
    <ext xmlns:x14="http://schemas.microsoft.com/office/spreadsheetml/2009/9/main" uri="{504A1905-F514-4f6f-8877-14C23A59335A}">
      <x14:table altTextSummary="ใส่ข้อมูลการควบคุมอาหาร เช่น วันที่ เวลา คำอธิบาย แคลอรี่ คาร์โบไฮเดรต โปรตีน ไขมัน และบันทึกย่อ"/>
    </ext>
  </extLst>
</table>
</file>

<file path=xl/tables/table2.xml><?xml version="1.0" encoding="utf-8"?>
<table xmlns="http://schemas.openxmlformats.org/spreadsheetml/2006/main" id="2" name="ออกกำลัง" displayName="ออกกำลัง" ref="B3:E20" totalsRowShown="0" dataDxfId="4" headerRowCellStyle="หัวเรื่อง 4">
  <autoFilter ref="B3:E20"/>
  <tableColumns count="4">
    <tableColumn id="1" name="วันที่" dataDxfId="3" dataCellStyle="วันที่"/>
    <tableColumn id="2" name="ระยะเวลา (นาที)" dataDxfId="2" dataCellStyle="หมายเลข"/>
    <tableColumn id="3" name="แคลอรี่ที่เผาผลาญ" dataDxfId="1" dataCellStyle="หมายเลข"/>
    <tableColumn id="4" name="หมายเหตุ" dataDxfId="0"/>
  </tableColumns>
  <tableStyleInfo name="ตารางบันทึกการควบคุมอาหารและการออกกำลังประจำวัน" showFirstColumn="0" showLastColumn="0" showRowStripes="1" showColumnStripes="0"/>
  <extLst>
    <ext xmlns:x14="http://schemas.microsoft.com/office/spreadsheetml/2009/9/main" uri="{504A1905-F514-4f6f-8877-14C23A59335A}">
      <x14:table altTextSummary="ใส่ข้อมูลการออกกำลัง เช่น วันที่ ระยะเวลา แคลอรี่ที่เผาผลาญ และบันทึกย่อ"/>
    </ext>
  </extLst>
</table>
</file>

<file path=xl/theme/theme1.xml><?xml version="1.0" encoding="utf-8"?>
<a:theme xmlns:a="http://schemas.openxmlformats.org/drawingml/2006/main" name="Office Theme">
  <a:themeElements>
    <a:clrScheme name="Diet and exercise journal">
      <a:dk1>
        <a:srgbClr val="000000"/>
      </a:dk1>
      <a:lt1>
        <a:srgbClr val="FFFFFF"/>
      </a:lt1>
      <a:dk2>
        <a:srgbClr val="284C5F"/>
      </a:dk2>
      <a:lt2>
        <a:srgbClr val="F0F0F0"/>
      </a:lt2>
      <a:accent1>
        <a:srgbClr val="90CF47"/>
      </a:accent1>
      <a:accent2>
        <a:srgbClr val="1EAA91"/>
      </a:accent2>
      <a:accent3>
        <a:srgbClr val="1E8496"/>
      </a:accent3>
      <a:accent4>
        <a:srgbClr val="AD639E"/>
      </a:accent4>
      <a:accent5>
        <a:srgbClr val="CF5539"/>
      </a:accent5>
      <a:accent6>
        <a:srgbClr val="E9A339"/>
      </a:accent6>
      <a:hlink>
        <a:srgbClr val="1E8496"/>
      </a:hlink>
      <a:folHlink>
        <a:srgbClr val="AD639E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/>
  </sheetPr>
  <dimension ref="B1:K16"/>
  <sheetViews>
    <sheetView showGridLines="0" tabSelected="1" zoomScaleNormal="100" workbookViewId="0"/>
  </sheetViews>
  <sheetFormatPr defaultRowHeight="15" x14ac:dyDescent="0.25"/>
  <cols>
    <col min="1" max="1" width="1.875" customWidth="1"/>
    <col min="2" max="2" width="24.625" customWidth="1"/>
    <col min="3" max="3" width="16.375" customWidth="1"/>
    <col min="4" max="9" width="10.375" customWidth="1"/>
    <col min="10" max="11" width="10.625" customWidth="1"/>
    <col min="12" max="12" width="2.625" customWidth="1"/>
  </cols>
  <sheetData>
    <row r="1" spans="2:11" ht="37.5" customHeight="1" x14ac:dyDescent="0.5">
      <c r="B1" s="18">
        <f ca="1">TODAY()</f>
        <v>42864</v>
      </c>
      <c r="C1" s="17" t="s">
        <v>7</v>
      </c>
      <c r="D1" s="17"/>
      <c r="E1" s="17"/>
      <c r="F1" s="17"/>
      <c r="G1" s="17"/>
      <c r="H1" s="17"/>
      <c r="I1" s="17"/>
      <c r="J1" s="13" t="s">
        <v>11</v>
      </c>
      <c r="K1" s="13" t="s">
        <v>12</v>
      </c>
    </row>
    <row r="2" spans="2:11" ht="45" customHeight="1" x14ac:dyDescent="0.25">
      <c r="B2" s="14" t="s">
        <v>0</v>
      </c>
      <c r="C2" s="1" t="s">
        <v>8</v>
      </c>
    </row>
    <row r="3" spans="2:11" ht="30" customHeight="1" x14ac:dyDescent="0.25">
      <c r="B3" s="36">
        <f ca="1">วันที่เริ่มต้น+121</f>
        <v>42985</v>
      </c>
      <c r="C3" s="12" t="s">
        <v>9</v>
      </c>
      <c r="D3" s="12"/>
      <c r="E3" s="12"/>
      <c r="F3" s="12"/>
      <c r="G3" s="12"/>
      <c r="H3" s="12"/>
      <c r="I3" s="12"/>
      <c r="J3" s="12"/>
      <c r="K3" s="12"/>
    </row>
    <row r="4" spans="2:11" ht="30" customHeight="1" x14ac:dyDescent="0.25">
      <c r="B4" s="37"/>
    </row>
    <row r="5" spans="2:11" ht="30" customHeight="1" x14ac:dyDescent="0.25">
      <c r="B5" s="14" t="s">
        <v>1</v>
      </c>
    </row>
    <row r="6" spans="2:11" ht="60" customHeight="1" x14ac:dyDescent="0.5">
      <c r="B6" s="19">
        <v>100</v>
      </c>
    </row>
    <row r="7" spans="2:11" ht="30" customHeight="1" x14ac:dyDescent="0.25">
      <c r="B7" s="15" t="s">
        <v>2</v>
      </c>
    </row>
    <row r="8" spans="2:11" ht="30" customHeight="1" x14ac:dyDescent="0.25">
      <c r="B8" s="38">
        <v>80</v>
      </c>
      <c r="C8" s="11" t="s">
        <v>10</v>
      </c>
      <c r="D8" s="11"/>
      <c r="E8" s="11"/>
      <c r="F8" s="11"/>
      <c r="G8" s="11"/>
      <c r="H8" s="11"/>
      <c r="I8" s="11"/>
      <c r="J8" s="11"/>
      <c r="K8" s="11"/>
    </row>
    <row r="9" spans="2:11" ht="30" customHeight="1" x14ac:dyDescent="0.25">
      <c r="B9" s="38"/>
    </row>
    <row r="10" spans="2:11" ht="30" customHeight="1" x14ac:dyDescent="0.25">
      <c r="B10" s="15" t="s">
        <v>3</v>
      </c>
    </row>
    <row r="11" spans="2:11" ht="60" customHeight="1" x14ac:dyDescent="0.5">
      <c r="B11" s="20">
        <f>น้ำหนักเริ่มต้น-น้ำหนักสุดท้าย</f>
        <v>20</v>
      </c>
    </row>
    <row r="12" spans="2:11" ht="30" customHeight="1" x14ac:dyDescent="0.25">
      <c r="B12" s="16" t="s">
        <v>4</v>
      </c>
    </row>
    <row r="13" spans="2:11" ht="60" customHeight="1" x14ac:dyDescent="0.5">
      <c r="B13" s="20">
        <f ca="1">วันที่สิ้นสุด-วันที่เริ่มต้น</f>
        <v>121</v>
      </c>
      <c r="J13" s="2"/>
      <c r="K13" s="2"/>
    </row>
    <row r="14" spans="2:11" ht="30" customHeight="1" x14ac:dyDescent="0.25">
      <c r="B14" s="16" t="s">
        <v>5</v>
      </c>
      <c r="J14" s="2"/>
      <c r="K14" s="2"/>
    </row>
    <row r="15" spans="2:11" ht="60" customHeight="1" x14ac:dyDescent="0.5">
      <c r="B15" s="21">
        <f ca="1">น้ำหนักเป้าหมาย/B13</f>
        <v>0.16528925619834711</v>
      </c>
      <c r="J15" s="2"/>
      <c r="K15" s="2"/>
    </row>
    <row r="16" spans="2:11" ht="30" customHeight="1" x14ac:dyDescent="0.25">
      <c r="B16" s="16" t="s">
        <v>6</v>
      </c>
    </row>
  </sheetData>
  <mergeCells count="2">
    <mergeCell ref="B3:B4"/>
    <mergeCell ref="B8:B9"/>
  </mergeCells>
  <dataValidations count="16">
    <dataValidation allowBlank="1" showInputMessage="1" showErrorMessage="1" prompt="ใส่วันที่เริ่มต้นในเซลล์นี้ อัปเดตวันสิ้นสุด น้ำหนักเริ่มต้นและน้ำหนักสุดท้ายที่ต้องการในเซลล์ทางด้านล่าง เป้าหมายการลด วันที่จะลด และการลดต่อวันจะถูกคำนวณโดยอัตโนมัติ" sqref="B1"/>
    <dataValidation allowBlank="1" showInputMessage="1" showErrorMessage="1" prompt="สร้างบันทึกการควบคุมอาหารและการออกกำลังประจำวันในเวิร์กบุ๊กนี้ ใส่น้ำหนักเริ่มต้นและน้ำหนักสุดท้ายที่ต้องการเพื่อคำนวณเป้าหมายการลดในเวิร์กชีตนี้ แผนภูมิแสดงผลลัพธ์การควบคุมอาหารและการออกกำลัง" sqref="A1"/>
    <dataValidation allowBlank="1" showInputMessage="1" showErrorMessage="1" prompt="ใส่วันที่สิ้นสุดในเซลล์นี้" sqref="B3:B4"/>
    <dataValidation allowBlank="1" showInputMessage="1" showErrorMessage="1" prompt="ใส่น้ำหนักเริ่มต้นในเซลล์นี้" sqref="B6"/>
    <dataValidation allowBlank="1" showInputMessage="1" showErrorMessage="1" prompt="ใส่น้ำหนักสุดท้ายในเซลล์นี้" sqref="B8:B9"/>
    <dataValidation allowBlank="1" showInputMessage="1" showErrorMessage="1" prompt="เป้าหมายการลดจะถูกคำนวณโดยอัตโนมัติในเซลล์นี้" sqref="B11"/>
    <dataValidation allowBlank="1" showInputMessage="1" showErrorMessage="1" prompt="วันที่จะลดจะถูกคำนวณโดยอัตโนมัติในเซลล์นี้" sqref="B13"/>
    <dataValidation allowBlank="1" showInputMessage="1" showErrorMessage="1" prompt="การลดต่อวันจะถูกคำนวณโดยอัตโนมัติในเซลล์นี้" sqref="B15"/>
    <dataValidation allowBlank="1" showInputMessage="1" showErrorMessage="1" prompt="ชื่อเรื่องของเวิร์กชีตนี้อยู่ในเซลล์นี้ เลือกเซลล์ J1 เพื่อนำทางไปยังเวิร์กชีตการออกกำลังและเซลล์ K1 เพื่อนำทางไปยังเวิร์กชีตควบคุมอาหาร" sqref="C1"/>
    <dataValidation allowBlank="1" showInputMessage="1" showErrorMessage="1" prompt="ลิงก์การนำทางไปยังเวิร์กชีตออกกำลัง" sqref="J1"/>
    <dataValidation allowBlank="1" showInputMessage="1" showErrorMessage="1" prompt="ลิงก์การนำทางไปยังเวิร์กชีตควบคุมอาหาร" sqref="K1"/>
    <dataValidation allowBlank="1" showInputMessage="1" showErrorMessage="1" prompt="วิเคราะห์การควบคุมอาหารตามรายการจากเวิร์กชีตควบคุมอาหาร" sqref="C3"/>
    <dataValidation allowBlank="1" showInputMessage="1" showErrorMessage="1" prompt="วิเคราะห์การออกกำลังตามรายการจากเวิร์กชีตออกกำลัง" sqref="C8"/>
    <dataValidation allowBlank="1" showInputMessage="1" showErrorMessage="1" prompt="แผนภูมิแท่งแบบเรียงซ้อนของการวิเคราะห์การควบคุมอาหารจะอยู่ในเซลล์ C4 ถึง K7" sqref="C4"/>
    <dataValidation allowBlank="1" showInputMessage="1" showErrorMessage="1" prompt="แผนภูมิคอลัมน์แบบกลุ่มของการวิเคราะห์การออกกำลังแสดงแคลอรี่ที่เผาผลาญและแผนภูมิเส้นแบบซ้อนทับที่แสดงระยะเวลาการออกกำลังจะอยู่ในเซลล์ C9 ถึง K16" sqref="C9"/>
    <dataValidation allowBlank="1" showInputMessage="1" showErrorMessage="1" prompt="ชื่อเรื่องรองของเวิร์กชีตนี้อยู่ในเซลล์นี้ แผนภูมิวิเคราะห์การควบคุมอาหารจะเริ่มต้นในเซลล์ C4 แผนภูมิวิเคราะห์การออกกำลังจะเริ่มต้นในเซลล์ C9" sqref="C2"/>
  </dataValidations>
  <hyperlinks>
    <hyperlink ref="J1" location="EXERCISE!A1" tooltip="เลือกเพื่อดูเวิร์กชีตออกกำลัง" display="ออกกำลัง"/>
    <hyperlink ref="K1" location="DIET!A1" tooltip="เลือกเพื่อดูเวิร์กชีตควบคุมอาหาร" display="ควบคุมอาหาร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499984740745262"/>
    <pageSetUpPr autoPageBreaks="0"/>
  </sheetPr>
  <dimension ref="B1:L19"/>
  <sheetViews>
    <sheetView showGridLines="0" workbookViewId="0"/>
  </sheetViews>
  <sheetFormatPr defaultRowHeight="32.25" customHeight="1" x14ac:dyDescent="0.25"/>
  <cols>
    <col min="1" max="1" width="1.875" customWidth="1"/>
    <col min="2" max="2" width="15.625" customWidth="1"/>
    <col min="3" max="3" width="14.25" customWidth="1"/>
    <col min="4" max="4" width="18.5" customWidth="1"/>
    <col min="5" max="5" width="13.625" customWidth="1"/>
    <col min="6" max="6" width="18" customWidth="1"/>
    <col min="7" max="8" width="12.625" customWidth="1"/>
    <col min="9" max="9" width="25.375" customWidth="1"/>
    <col min="10" max="10" width="2.625" customWidth="1"/>
  </cols>
  <sheetData>
    <row r="1" spans="2:12" ht="37.5" customHeight="1" x14ac:dyDescent="0.45">
      <c r="B1" s="17" t="s">
        <v>12</v>
      </c>
      <c r="C1" s="17"/>
      <c r="D1" s="17"/>
      <c r="E1" s="17"/>
      <c r="F1" s="17"/>
      <c r="G1" s="13" t="s">
        <v>7</v>
      </c>
      <c r="H1" s="13" t="s">
        <v>11</v>
      </c>
      <c r="I1" s="17"/>
    </row>
    <row r="2" spans="2:12" ht="35.25" customHeight="1" x14ac:dyDescent="0.25">
      <c r="B2" s="10" t="str">
        <f>ชื่อเรื่องรอง</f>
        <v>บันทึกการควบคุมอาหารและการออกกำลังประจำวัน</v>
      </c>
      <c r="C2" s="1"/>
      <c r="D2" s="1"/>
      <c r="E2" s="1"/>
      <c r="F2" s="1"/>
      <c r="G2" s="1"/>
      <c r="H2" s="1"/>
      <c r="I2" s="1"/>
    </row>
    <row r="3" spans="2:12" ht="21" customHeight="1" x14ac:dyDescent="0.25">
      <c r="B3" s="6" t="s">
        <v>13</v>
      </c>
      <c r="C3" s="7" t="s">
        <v>14</v>
      </c>
      <c r="D3" s="8" t="s">
        <v>15</v>
      </c>
      <c r="E3" s="9" t="s">
        <v>21</v>
      </c>
      <c r="F3" s="9" t="s">
        <v>22</v>
      </c>
      <c r="G3" s="9" t="s">
        <v>23</v>
      </c>
      <c r="H3" s="9" t="s">
        <v>24</v>
      </c>
      <c r="I3" s="8" t="s">
        <v>25</v>
      </c>
    </row>
    <row r="4" spans="2:12" ht="32.25" customHeight="1" x14ac:dyDescent="0.25">
      <c r="B4" s="32">
        <f ca="1">วันที่เริ่มต้น</f>
        <v>42864</v>
      </c>
      <c r="C4" s="35">
        <v>0.29166666666666669</v>
      </c>
      <c r="D4" s="22" t="s">
        <v>16</v>
      </c>
      <c r="E4" s="33">
        <v>1</v>
      </c>
      <c r="F4" s="33">
        <v>0</v>
      </c>
      <c r="G4" s="33">
        <v>0</v>
      </c>
      <c r="H4" s="33">
        <v>0</v>
      </c>
      <c r="I4" s="22" t="s">
        <v>26</v>
      </c>
    </row>
    <row r="5" spans="2:12" ht="32.25" customHeight="1" x14ac:dyDescent="0.25">
      <c r="B5" s="32">
        <f ca="1">วันที่เริ่มต้น</f>
        <v>42864</v>
      </c>
      <c r="C5" s="35">
        <v>0.33333333333333331</v>
      </c>
      <c r="D5" s="22" t="s">
        <v>17</v>
      </c>
      <c r="E5" s="33">
        <v>10</v>
      </c>
      <c r="F5" s="33">
        <v>10</v>
      </c>
      <c r="G5" s="33">
        <v>2</v>
      </c>
      <c r="H5" s="33">
        <v>10</v>
      </c>
      <c r="I5" s="22" t="s">
        <v>27</v>
      </c>
    </row>
    <row r="6" spans="2:12" ht="32.25" customHeight="1" x14ac:dyDescent="0.25">
      <c r="B6" s="32">
        <f ca="1">วันที่เริ่มต้น</f>
        <v>42864</v>
      </c>
      <c r="C6" s="35">
        <v>0.5</v>
      </c>
      <c r="D6" s="22" t="s">
        <v>18</v>
      </c>
      <c r="E6" s="33">
        <v>283</v>
      </c>
      <c r="F6" s="33">
        <v>46</v>
      </c>
      <c r="G6" s="33">
        <v>18</v>
      </c>
      <c r="H6" s="33">
        <v>3.5</v>
      </c>
      <c r="I6" s="22" t="s">
        <v>28</v>
      </c>
      <c r="L6" t="s">
        <v>0</v>
      </c>
    </row>
    <row r="7" spans="2:12" ht="32.25" customHeight="1" x14ac:dyDescent="0.25">
      <c r="B7" s="32">
        <f ca="1">วันที่เริ่มต้น</f>
        <v>42864</v>
      </c>
      <c r="C7" s="35">
        <v>0.79166666666666663</v>
      </c>
      <c r="D7" s="22" t="s">
        <v>19</v>
      </c>
      <c r="E7" s="33">
        <v>500</v>
      </c>
      <c r="F7" s="33">
        <v>42</v>
      </c>
      <c r="G7" s="33">
        <v>35</v>
      </c>
      <c r="H7" s="33">
        <v>25</v>
      </c>
      <c r="I7" s="22" t="s">
        <v>29</v>
      </c>
    </row>
    <row r="8" spans="2:12" ht="32.25" customHeight="1" x14ac:dyDescent="0.25">
      <c r="B8" s="32">
        <f ca="1">วันที่เริ่มต้น+1</f>
        <v>42865</v>
      </c>
      <c r="C8" s="35">
        <v>0.29166666666666669</v>
      </c>
      <c r="D8" s="22" t="s">
        <v>16</v>
      </c>
      <c r="E8" s="33">
        <v>1</v>
      </c>
      <c r="F8" s="33">
        <v>0</v>
      </c>
      <c r="G8" s="33">
        <v>0</v>
      </c>
      <c r="H8" s="33">
        <v>0</v>
      </c>
      <c r="I8" s="22" t="s">
        <v>26</v>
      </c>
    </row>
    <row r="9" spans="2:12" ht="32.25" customHeight="1" x14ac:dyDescent="0.25">
      <c r="B9" s="32">
        <f ca="1">วันที่เริ่มต้น+1</f>
        <v>42865</v>
      </c>
      <c r="C9" s="35">
        <v>0.33333333333333331</v>
      </c>
      <c r="D9" s="22" t="s">
        <v>20</v>
      </c>
      <c r="E9" s="33">
        <v>10</v>
      </c>
      <c r="F9" s="33">
        <v>10</v>
      </c>
      <c r="G9" s="33">
        <v>2</v>
      </c>
      <c r="H9" s="33">
        <v>10</v>
      </c>
      <c r="I9" s="22" t="s">
        <v>27</v>
      </c>
    </row>
    <row r="10" spans="2:12" ht="32.25" customHeight="1" x14ac:dyDescent="0.25">
      <c r="B10" s="32">
        <f ca="1">วันที่เริ่มต้น+1</f>
        <v>42865</v>
      </c>
      <c r="C10" s="35">
        <v>0.5</v>
      </c>
      <c r="D10" s="22" t="s">
        <v>18</v>
      </c>
      <c r="E10" s="33">
        <v>189</v>
      </c>
      <c r="F10" s="33">
        <v>26</v>
      </c>
      <c r="G10" s="33">
        <v>3</v>
      </c>
      <c r="H10" s="33">
        <v>8</v>
      </c>
      <c r="I10" s="22" t="s">
        <v>30</v>
      </c>
    </row>
    <row r="11" spans="2:12" ht="32.25" customHeight="1" x14ac:dyDescent="0.25">
      <c r="B11" s="32">
        <f ca="1">วันที่เริ่มต้น+1</f>
        <v>42865</v>
      </c>
      <c r="C11" s="35">
        <v>0.79166666666666663</v>
      </c>
      <c r="D11" s="22" t="s">
        <v>19</v>
      </c>
      <c r="E11" s="33">
        <v>477</v>
      </c>
      <c r="F11" s="33">
        <v>62</v>
      </c>
      <c r="G11" s="33">
        <v>13.5</v>
      </c>
      <c r="H11" s="33">
        <v>21</v>
      </c>
      <c r="I11" s="22" t="s">
        <v>19</v>
      </c>
    </row>
    <row r="12" spans="2:12" ht="32.25" customHeight="1" x14ac:dyDescent="0.25">
      <c r="B12" s="32">
        <f ca="1">วันที่เริ่มต้น+2</f>
        <v>42866</v>
      </c>
      <c r="C12" s="35">
        <v>0.29166666666666669</v>
      </c>
      <c r="D12" s="22" t="s">
        <v>16</v>
      </c>
      <c r="E12" s="33">
        <v>1</v>
      </c>
      <c r="F12" s="33">
        <v>0</v>
      </c>
      <c r="G12" s="33">
        <v>0</v>
      </c>
      <c r="H12" s="33">
        <v>0</v>
      </c>
      <c r="I12" s="22" t="s">
        <v>26</v>
      </c>
    </row>
    <row r="13" spans="2:12" ht="32.25" customHeight="1" x14ac:dyDescent="0.25">
      <c r="B13" s="32">
        <f ca="1">วันที่เริ่มต้น+2</f>
        <v>42866</v>
      </c>
      <c r="C13" s="35">
        <v>0.33333333333333331</v>
      </c>
      <c r="D13" s="22" t="s">
        <v>17</v>
      </c>
      <c r="E13" s="33">
        <v>245</v>
      </c>
      <c r="F13" s="33">
        <v>48</v>
      </c>
      <c r="G13" s="33">
        <v>10</v>
      </c>
      <c r="H13" s="33">
        <v>1.5</v>
      </c>
      <c r="I13" s="22" t="s">
        <v>27</v>
      </c>
    </row>
    <row r="14" spans="2:12" ht="32.25" customHeight="1" x14ac:dyDescent="0.25">
      <c r="B14" s="32">
        <f ca="1">วันที่เริ่มต้น+2</f>
        <v>42866</v>
      </c>
      <c r="C14" s="35">
        <v>0.5</v>
      </c>
      <c r="D14" s="22" t="s">
        <v>18</v>
      </c>
      <c r="E14" s="33">
        <v>247</v>
      </c>
      <c r="F14" s="33">
        <v>11</v>
      </c>
      <c r="G14" s="33">
        <v>43</v>
      </c>
      <c r="H14" s="33">
        <v>5</v>
      </c>
      <c r="I14" s="22" t="s">
        <v>31</v>
      </c>
    </row>
    <row r="15" spans="2:12" ht="32.25" customHeight="1" x14ac:dyDescent="0.25">
      <c r="B15" s="32">
        <f ca="1">วันที่เริ่มต้น+2</f>
        <v>42866</v>
      </c>
      <c r="C15" s="35">
        <v>0.79166666666666663</v>
      </c>
      <c r="D15" s="22" t="s">
        <v>19</v>
      </c>
      <c r="E15" s="33">
        <v>456</v>
      </c>
      <c r="F15" s="33">
        <v>64</v>
      </c>
      <c r="G15" s="33">
        <v>32</v>
      </c>
      <c r="H15" s="33">
        <v>22</v>
      </c>
      <c r="I15" s="22" t="s">
        <v>19</v>
      </c>
    </row>
    <row r="16" spans="2:12" ht="32.25" customHeight="1" x14ac:dyDescent="0.25">
      <c r="B16" s="32">
        <f ca="1">วันที่เริ่มต้น+3</f>
        <v>42867</v>
      </c>
      <c r="C16" s="35">
        <v>0.29166666666666669</v>
      </c>
      <c r="D16" s="22" t="s">
        <v>20</v>
      </c>
      <c r="E16" s="33">
        <v>10</v>
      </c>
      <c r="F16" s="33">
        <v>10</v>
      </c>
      <c r="G16" s="33">
        <v>2</v>
      </c>
      <c r="H16" s="33">
        <v>10</v>
      </c>
      <c r="I16" s="22" t="s">
        <v>27</v>
      </c>
    </row>
    <row r="17" spans="2:9" ht="32.25" customHeight="1" x14ac:dyDescent="0.25">
      <c r="B17" s="32">
        <f ca="1">วันที่เริ่มต้น+3</f>
        <v>42867</v>
      </c>
      <c r="C17" s="35">
        <v>0.41666666666666669</v>
      </c>
      <c r="D17" s="23" t="s">
        <v>16</v>
      </c>
      <c r="E17" s="33">
        <v>135</v>
      </c>
      <c r="F17" s="33">
        <v>12.36</v>
      </c>
      <c r="G17" s="33">
        <v>8.81</v>
      </c>
      <c r="H17" s="33">
        <v>5.51</v>
      </c>
      <c r="I17" s="23" t="s">
        <v>32</v>
      </c>
    </row>
    <row r="18" spans="2:9" ht="32.25" customHeight="1" x14ac:dyDescent="0.25">
      <c r="B18" s="32">
        <f ca="1">วันที่เริ่มต้น+3</f>
        <v>42867</v>
      </c>
      <c r="C18" s="35">
        <v>0.51041666666666663</v>
      </c>
      <c r="D18" s="23" t="s">
        <v>18</v>
      </c>
      <c r="E18" s="33">
        <v>184</v>
      </c>
      <c r="F18" s="33">
        <v>7</v>
      </c>
      <c r="G18" s="33">
        <v>5.43</v>
      </c>
      <c r="H18" s="33">
        <v>15</v>
      </c>
      <c r="I18" s="23" t="s">
        <v>31</v>
      </c>
    </row>
    <row r="19" spans="2:9" ht="32.25" customHeight="1" x14ac:dyDescent="0.25">
      <c r="B19" s="32">
        <f ca="1">วันที่เริ่มต้น+5</f>
        <v>42869</v>
      </c>
      <c r="C19" s="35">
        <v>0.79166666666666663</v>
      </c>
      <c r="D19" s="22" t="s">
        <v>19</v>
      </c>
      <c r="E19" s="33">
        <v>477</v>
      </c>
      <c r="F19" s="33">
        <v>62</v>
      </c>
      <c r="G19" s="33">
        <v>13.5</v>
      </c>
      <c r="H19" s="33">
        <v>21</v>
      </c>
      <c r="I19" s="22" t="s">
        <v>19</v>
      </c>
    </row>
  </sheetData>
  <dataValidations count="13">
    <dataValidation allowBlank="1" showInputMessage="1" showErrorMessage="1" prompt="ลิงก์การนำทางไปยังเวิร์กชีตเป้าหมาย" sqref="G1"/>
    <dataValidation allowBlank="1" showInputMessage="1" showErrorMessage="1" prompt="ลิงก์การนำทางไปยังเวิร์กชีตออกกำลัง" sqref="H1"/>
    <dataValidation allowBlank="1" showInputMessage="1" showErrorMessage="1" prompt="ใส่วันที่ในคอลัมน์นี้ภายใต้หัวข้อนี้ ใช้ตัวกรองหัวเรื่องเพื่อค้นหารายการเฉพาะ" sqref="B3"/>
    <dataValidation allowBlank="1" showInputMessage="1" showErrorMessage="1" prompt="ใส่เวลาในคอลัมน์นี้ภายใต้หัวข้อนี้" sqref="C3"/>
    <dataValidation allowBlank="1" showInputMessage="1" showErrorMessage="1" prompt="ใส่คำอธิบาย เช่น อาหารเช้า อาหารกลางวัน หรืออาหารเย็นในคอลัมน์นี้ภายใต้หัวเรื่องนี้" sqref="D3"/>
    <dataValidation allowBlank="1" showInputMessage="1" showErrorMessage="1" prompt="ใส่แคลอรี่ทั้งหมดในคอลัมน์นี้ภายใต้หัวข้อนี้" sqref="E3"/>
    <dataValidation allowBlank="1" showInputMessage="1" showErrorMessage="1" prompt="ใส่คาร์โบไฮเดรตทั้งหมดในคอลัมน์นี้ภายใต้หัวข้อนี้" sqref="F3"/>
    <dataValidation allowBlank="1" showInputMessage="1" showErrorMessage="1" prompt="ใส่โปรตีนทั้งหมดในคอลัมน์นี้ภายใต้หัวข้อนี้" sqref="G3"/>
    <dataValidation allowBlank="1" showInputMessage="1" showErrorMessage="1" prompt="ใส่ไขมันทั้งหมดในคอลัมน์นี้ภายใต้หัวข้อนี้" sqref="H3"/>
    <dataValidation allowBlank="1" showInputMessage="1" showErrorMessage="1" prompt="ใส่บันทึกย่อในคอลัมน์นี้ภายใต้หัวข้อนี้" sqref="I3"/>
    <dataValidation allowBlank="1" showInputMessage="1" showErrorMessage="1" prompt="ติดตามการควบคุมอาหารในเวิร์กชีตนี้ ใส่ข้อมูลการควบคุมอาหารในตารางควบคุมอาหารนี้ ข้อมูลของสองสัปดาห์สุดท้ายจะแสดงบนแผนภูมิวิเคราะห์การควบคุมอาหารในเวิร์กชีตเป้าหมาย" sqref="A1"/>
    <dataValidation allowBlank="1" showInputMessage="1" showErrorMessage="1" prompt="ชื่อเรื่องของเวิร์กชีตนี้อยู่ในเซลล์นี้ เลือกเซลล์ G1 เพื่อนำทางไปยังเวิร์กชีตเป้าหมายและเซลล์ H1 เพื่อนำทางไปยังเวิร์กชีตออกกำลัง" sqref="B1"/>
    <dataValidation allowBlank="1" showInputMessage="1" showErrorMessage="1" prompt="ชื่อเรื่องรองของเวิร์กชีตนี้อยู่ในเซลล์นี้ ใส่ข้อมูลการควบคุมอาหารในตารางทางด้านล่าง" sqref="B2"/>
  </dataValidations>
  <hyperlinks>
    <hyperlink ref="G1" location="GOALS!A1" tooltip="เลือกเพื่อดูเวิร์กชีตเป้าหมาย" display="เป้าหมาย"/>
    <hyperlink ref="H1" location="EXERCISE!A1" tooltip="เลือกเพื่อดูเวิร์กชีตออกกำลัง" display="ออกกำลัง"/>
  </hyperlinks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  <pageSetUpPr autoPageBreaks="0"/>
  </sheetPr>
  <dimension ref="B1:G20"/>
  <sheetViews>
    <sheetView showGridLines="0" workbookViewId="0"/>
  </sheetViews>
  <sheetFormatPr defaultColWidth="9" defaultRowHeight="32.25" customHeight="1" x14ac:dyDescent="0.25"/>
  <cols>
    <col min="1" max="1" width="1.875" style="4" customWidth="1"/>
    <col min="2" max="2" width="13.625" style="4" customWidth="1"/>
    <col min="3" max="3" width="20.875" style="4" customWidth="1"/>
    <col min="4" max="4" width="23.375" style="4" customWidth="1"/>
    <col min="5" max="5" width="36.625" style="4" customWidth="1"/>
    <col min="6" max="7" width="12.625" style="4" customWidth="1"/>
    <col min="8" max="16384" width="9" style="4"/>
  </cols>
  <sheetData>
    <row r="1" spans="2:7" customFormat="1" ht="37.5" customHeight="1" x14ac:dyDescent="0.45">
      <c r="B1" s="17" t="s">
        <v>11</v>
      </c>
      <c r="C1" s="17"/>
      <c r="D1" s="17"/>
      <c r="E1" s="17"/>
      <c r="F1" s="13" t="s">
        <v>12</v>
      </c>
      <c r="G1" s="13" t="s">
        <v>7</v>
      </c>
    </row>
    <row r="2" spans="2:7" customFormat="1" ht="35.25" customHeight="1" x14ac:dyDescent="0.25">
      <c r="B2" s="10" t="str">
        <f>ชื่อเรื่องรอง</f>
        <v>บันทึกการควบคุมอาหารและการออกกำลังประจำวัน</v>
      </c>
      <c r="F2" s="4"/>
      <c r="G2" s="4"/>
    </row>
    <row r="3" spans="2:7" ht="21" customHeight="1" x14ac:dyDescent="0.25">
      <c r="B3" s="6" t="s">
        <v>13</v>
      </c>
      <c r="C3" s="9" t="s">
        <v>33</v>
      </c>
      <c r="D3" s="9" t="s">
        <v>34</v>
      </c>
      <c r="E3" s="8" t="s">
        <v>25</v>
      </c>
    </row>
    <row r="4" spans="2:7" ht="32.25" customHeight="1" x14ac:dyDescent="0.25">
      <c r="B4" s="34">
        <f ca="1">วันที่เริ่มต้น+4</f>
        <v>42868</v>
      </c>
      <c r="C4" s="33">
        <v>30</v>
      </c>
      <c r="D4" s="33">
        <v>120</v>
      </c>
      <c r="E4" s="22" t="s">
        <v>35</v>
      </c>
    </row>
    <row r="5" spans="2:7" ht="32.25" customHeight="1" x14ac:dyDescent="0.25">
      <c r="B5" s="34">
        <f ca="1">B4+1</f>
        <v>42869</v>
      </c>
      <c r="C5" s="33">
        <v>60</v>
      </c>
      <c r="D5" s="33">
        <v>180</v>
      </c>
      <c r="E5" s="22" t="s">
        <v>36</v>
      </c>
    </row>
    <row r="6" spans="2:7" ht="32.25" customHeight="1" x14ac:dyDescent="0.25">
      <c r="B6" s="34">
        <f t="shared" ref="B6:B20" ca="1" si="0">B5+1</f>
        <v>42870</v>
      </c>
      <c r="C6" s="33">
        <v>60</v>
      </c>
      <c r="D6" s="33">
        <v>350</v>
      </c>
      <c r="E6" s="22" t="s">
        <v>37</v>
      </c>
    </row>
    <row r="7" spans="2:7" ht="32.25" customHeight="1" x14ac:dyDescent="0.25">
      <c r="B7" s="34">
        <f t="shared" ca="1" si="0"/>
        <v>42871</v>
      </c>
      <c r="C7" s="33">
        <v>30</v>
      </c>
      <c r="D7" s="33">
        <v>150</v>
      </c>
      <c r="E7" s="22" t="s">
        <v>35</v>
      </c>
    </row>
    <row r="8" spans="2:7" ht="32.25" customHeight="1" x14ac:dyDescent="0.25">
      <c r="B8" s="34">
        <f t="shared" ca="1" si="0"/>
        <v>42872</v>
      </c>
      <c r="C8" s="33">
        <v>25</v>
      </c>
      <c r="D8" s="33">
        <v>125</v>
      </c>
      <c r="E8" s="22" t="s">
        <v>38</v>
      </c>
    </row>
    <row r="9" spans="2:7" ht="32.25" customHeight="1" x14ac:dyDescent="0.25">
      <c r="B9" s="34">
        <f t="shared" ca="1" si="0"/>
        <v>42873</v>
      </c>
      <c r="C9" s="33">
        <v>20</v>
      </c>
      <c r="D9" s="33">
        <v>285</v>
      </c>
      <c r="E9" s="22" t="s">
        <v>35</v>
      </c>
    </row>
    <row r="10" spans="2:7" ht="32.25" customHeight="1" x14ac:dyDescent="0.25">
      <c r="B10" s="34">
        <f t="shared" ca="1" si="0"/>
        <v>42874</v>
      </c>
      <c r="C10" s="33">
        <v>40</v>
      </c>
      <c r="D10" s="33">
        <v>205</v>
      </c>
      <c r="E10" s="22" t="s">
        <v>38</v>
      </c>
    </row>
    <row r="11" spans="2:7" ht="32.25" customHeight="1" x14ac:dyDescent="0.25">
      <c r="B11" s="34">
        <f t="shared" ca="1" si="0"/>
        <v>42875</v>
      </c>
      <c r="C11" s="33">
        <v>30</v>
      </c>
      <c r="D11" s="33">
        <v>335</v>
      </c>
      <c r="E11" s="22" t="s">
        <v>38</v>
      </c>
    </row>
    <row r="12" spans="2:7" ht="32.25" customHeight="1" x14ac:dyDescent="0.25">
      <c r="B12" s="34">
        <f t="shared" ca="1" si="0"/>
        <v>42876</v>
      </c>
      <c r="C12" s="33">
        <v>40</v>
      </c>
      <c r="D12" s="33">
        <v>175</v>
      </c>
      <c r="E12" s="22" t="s">
        <v>38</v>
      </c>
    </row>
    <row r="13" spans="2:7" ht="32.25" customHeight="1" x14ac:dyDescent="0.25">
      <c r="B13" s="34">
        <f t="shared" ca="1" si="0"/>
        <v>42877</v>
      </c>
      <c r="C13" s="33">
        <v>45</v>
      </c>
      <c r="D13" s="33">
        <v>325</v>
      </c>
      <c r="E13" s="22" t="s">
        <v>35</v>
      </c>
    </row>
    <row r="14" spans="2:7" ht="32.25" customHeight="1" x14ac:dyDescent="0.25">
      <c r="B14" s="34">
        <f t="shared" ca="1" si="0"/>
        <v>42878</v>
      </c>
      <c r="C14" s="33">
        <v>40</v>
      </c>
      <c r="D14" s="33">
        <v>270</v>
      </c>
      <c r="E14" s="22" t="s">
        <v>38</v>
      </c>
    </row>
    <row r="15" spans="2:7" ht="32.25" customHeight="1" x14ac:dyDescent="0.25">
      <c r="B15" s="34">
        <f t="shared" ca="1" si="0"/>
        <v>42879</v>
      </c>
      <c r="C15" s="33">
        <v>20</v>
      </c>
      <c r="D15" s="33">
        <v>295</v>
      </c>
      <c r="E15" s="22" t="s">
        <v>35</v>
      </c>
    </row>
    <row r="16" spans="2:7" ht="32.25" customHeight="1" x14ac:dyDescent="0.25">
      <c r="B16" s="34">
        <f t="shared" ca="1" si="0"/>
        <v>42880</v>
      </c>
      <c r="C16" s="33">
        <v>45</v>
      </c>
      <c r="D16" s="33">
        <v>350</v>
      </c>
      <c r="E16" s="22" t="s">
        <v>38</v>
      </c>
    </row>
    <row r="17" spans="2:5" ht="32.25" customHeight="1" x14ac:dyDescent="0.25">
      <c r="B17" s="34">
        <f t="shared" ca="1" si="0"/>
        <v>42881</v>
      </c>
      <c r="C17" s="33">
        <v>35</v>
      </c>
      <c r="D17" s="33">
        <v>320</v>
      </c>
      <c r="E17" s="22" t="s">
        <v>38</v>
      </c>
    </row>
    <row r="18" spans="2:5" ht="32.25" customHeight="1" x14ac:dyDescent="0.25">
      <c r="B18" s="34">
        <f t="shared" ca="1" si="0"/>
        <v>42882</v>
      </c>
      <c r="C18" s="33">
        <v>40</v>
      </c>
      <c r="D18" s="33">
        <v>290</v>
      </c>
      <c r="E18" s="22" t="s">
        <v>38</v>
      </c>
    </row>
    <row r="19" spans="2:5" ht="32.25" customHeight="1" x14ac:dyDescent="0.25">
      <c r="B19" s="34">
        <f ca="1">B18+1</f>
        <v>42883</v>
      </c>
      <c r="C19" s="33">
        <v>25</v>
      </c>
      <c r="D19" s="33">
        <v>265</v>
      </c>
      <c r="E19" s="22" t="s">
        <v>35</v>
      </c>
    </row>
    <row r="20" spans="2:5" ht="32.25" customHeight="1" x14ac:dyDescent="0.25">
      <c r="B20" s="34">
        <f t="shared" ca="1" si="0"/>
        <v>42884</v>
      </c>
      <c r="C20" s="33">
        <v>20</v>
      </c>
      <c r="D20" s="33">
        <v>195</v>
      </c>
      <c r="E20" s="22" t="s">
        <v>38</v>
      </c>
    </row>
  </sheetData>
  <dataValidations count="9">
    <dataValidation allowBlank="1" showInputMessage="1" showErrorMessage="1" prompt="ติดตามการออกกำลังโดยใช้เวิร์กชีตนี้ ใส่ข้อมูลการออกกำลังในตารางออกกำลัง ข้อมูลของสองสัปดาห์สุดท้ายจะแสดงบนแผนภูมิวิเคราะห์การออกกำลังในเวิร์กชีตเป้าหมาย" sqref="A1"/>
    <dataValidation allowBlank="1" showInputMessage="1" showErrorMessage="1" prompt="ชื่อเรื่องของเวิร์กชีตนี้อยู่ในเซลล์นี้ เลือกเซลล์ F1 เพื่อนำทางไปยังเวิร์กชีตควบคุมอาหารและเซลล์ G1 เพื่อนำทางไปยังเวิร์กชีตเป้าหมาย" sqref="B1"/>
    <dataValidation allowBlank="1" showInputMessage="1" showErrorMessage="1" prompt="ชื่อเรื่องรองของเวิร์กชีตนี้อยู่ในเซลล์นี้ ใส่ข้อมูลการออกกำลังในตารางทางด้านล่าง" sqref="B2"/>
    <dataValidation allowBlank="1" showInputMessage="1" showErrorMessage="1" prompt="ลิงก์การนำทางไปยังเวิร์กชีตควบคุมอาหาร" sqref="F1"/>
    <dataValidation allowBlank="1" showInputMessage="1" showErrorMessage="1" prompt="ลิงก์การนำทางไปยังเวิร์กชีตเป้าหมาย" sqref="G1"/>
    <dataValidation allowBlank="1" showInputMessage="1" showErrorMessage="1" prompt="ใส่วันที่ในคอลัมน์นี้ภายใต้หัวข้อนี้ ใช้ตัวกรองหัวเรื่องเพื่อค้นหารายการเฉพาะ " sqref="B3"/>
    <dataValidation allowBlank="1" showInputMessage="1" showErrorMessage="1" prompt="ใส่ระยะเวลาเป็นนาทีในคอลัมน์นี้ภายใต้หัวข้อนี้" sqref="C3"/>
    <dataValidation allowBlank="1" showInputMessage="1" showErrorMessage="1" prompt="ใส่แคลอรี่ที่เผาผลาญในคอลัมน์นี้ภายใต้หัวข้อนี้" sqref="D3"/>
    <dataValidation allowBlank="1" showInputMessage="1" showErrorMessage="1" prompt="ใส่บันทึกย่อในคอลัมน์นี้ภายใต้หัวข้อนี้" sqref="E3"/>
  </dataValidations>
  <hyperlinks>
    <hyperlink ref="F1" location="DIET!A1" tooltip="เลือกเพื่อดูเวิร์กชีตควบคุมอาหาร" display="ควบคุมอาหาร"/>
    <hyperlink ref="G1" location="GOALS!A1" tooltip="เลือกเพื่อดูเวิร์กชีตเป้าหมาย" display="เป้าหมาย"/>
  </hyperlinks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2:L54"/>
  <sheetViews>
    <sheetView showGridLines="0" workbookViewId="0"/>
  </sheetViews>
  <sheetFormatPr defaultColWidth="9" defaultRowHeight="15" x14ac:dyDescent="0.25"/>
  <cols>
    <col min="1" max="1" width="1.125" style="3" customWidth="1"/>
    <col min="2" max="2" width="22.125" style="3" customWidth="1"/>
    <col min="3" max="3" width="2.875" style="3" customWidth="1"/>
    <col min="4" max="4" width="9.875" style="3" customWidth="1"/>
    <col min="5" max="5" width="4.625" style="3" customWidth="1"/>
    <col min="6" max="6" width="16" style="3" customWidth="1"/>
    <col min="7" max="7" width="19.25" style="3" customWidth="1"/>
    <col min="8" max="8" width="18" style="3" customWidth="1"/>
    <col min="9" max="9" width="10.375" style="3" customWidth="1"/>
    <col min="10" max="10" width="4.875" style="3" customWidth="1"/>
    <col min="11" max="16384" width="9" style="3"/>
  </cols>
  <sheetData>
    <row r="2" spans="2:10" ht="23.25" x14ac:dyDescent="0.35">
      <c r="B2" s="39" t="s">
        <v>39</v>
      </c>
      <c r="C2" s="39"/>
      <c r="D2" s="39"/>
      <c r="E2" s="39"/>
      <c r="F2" s="39"/>
      <c r="G2" s="39"/>
      <c r="H2" s="39"/>
      <c r="I2" s="39"/>
      <c r="J2" s="39"/>
    </row>
    <row r="4" spans="2:10" x14ac:dyDescent="0.25">
      <c r="B4" s="24" t="s">
        <v>40</v>
      </c>
      <c r="C4" s="24">
        <f>ROW(ควบคุมอาหาร[[#Headers],[วันที่]])+1</f>
        <v>4</v>
      </c>
      <c r="D4" s="25" t="s">
        <v>13</v>
      </c>
      <c r="E4" s="25" t="s">
        <v>44</v>
      </c>
      <c r="F4" s="25" t="s">
        <v>24</v>
      </c>
      <c r="G4" s="25" t="s">
        <v>23</v>
      </c>
      <c r="H4" s="25" t="s">
        <v>22</v>
      </c>
      <c r="I4" s="25" t="s">
        <v>21</v>
      </c>
      <c r="J4" s="25" t="s">
        <v>45</v>
      </c>
    </row>
    <row r="5" spans="2:10" x14ac:dyDescent="0.25">
      <c r="B5" s="24" t="s">
        <v>41</v>
      </c>
      <c r="C5" s="26">
        <f ca="1">MATCH(9.99E+307,ควบคุมอาหาร[วันที่])+แถวเริ่มต้นควบคุมอาหาร-1</f>
        <v>19</v>
      </c>
      <c r="D5" s="27">
        <f ca="1">IFERROR(IF(INDEX(ควบคุมอาหาร[],ควบคุมอาหารวันสุดท้าย-แถวเริ่มต้นควบคุมอาหาร-J5,1)&lt;&gt;"",INDEX(ควบคุมอาหาร[],ควบคุมอาหารวันสุดท้าย-แถวเริ่มต้นควบคุมอาหาร-J5,1),""),"")</f>
        <v>42864</v>
      </c>
      <c r="E5" s="28" t="str">
        <f t="shared" ref="E5:E18" ca="1" si="0">UPPER(TEXT(D5,"DDD"))</f>
        <v>อ.</v>
      </c>
      <c r="F5" s="28">
        <f ca="1">IFERROR((IF(INDEX(ควบคุมอาหาร[],ควบคุมอาหารวันสุดท้าย-แถวเริ่มต้นควบคุมอาหาร-J5,1)&lt;&gt;"",INDEX(ควบคุมอาหาร[],ควบคุมอาหารวันสุดท้าย-แถวเริ่มต้นควบคุมอาหาร-J5,7),NA())),NA())</f>
        <v>3.5</v>
      </c>
      <c r="G5" s="28">
        <f ca="1">IFERROR((IF(INDEX(ควบคุมอาหาร[],ควบคุมอาหารวันสุดท้าย-แถวเริ่มต้นควบคุมอาหาร-J5,1)&lt;&gt;"",INDEX(ควบคุมอาหาร[],ควบคุมอาหารวันสุดท้าย-แถวเริ่มต้นควบคุมอาหาร-J5,6),NA())),NA())</f>
        <v>18</v>
      </c>
      <c r="H5" s="28">
        <f ca="1">IFERROR((IF(INDEX(ควบคุมอาหาร[],ควบคุมอาหารวันสุดท้าย-แถวเริ่มต้นควบคุมอาหาร-J5,1)&lt;&gt;"",INDEX(ควบคุมอาหาร[],ควบคุมอาหารวันสุดท้าย-แถวเริ่มต้นควบคุมอาหาร-J5,5),NA())),NA())</f>
        <v>46</v>
      </c>
      <c r="I5" s="28">
        <f ca="1">IFERROR((IF(INDEX(ควบคุมอาหาร[],ควบคุมอาหารวันสุดท้าย-แถวเริ่มต้นควบคุมอาหาร-J5,1)&lt;&gt;"",INDEX(ควบคุมอาหาร[],ควบคุมอาหารวันสุดท้าย-แถวเริ่มต้นควบคุมอาหาร-J5,4),NA())),NA())</f>
        <v>283</v>
      </c>
      <c r="J5" s="28">
        <v>12</v>
      </c>
    </row>
    <row r="6" spans="2:10" x14ac:dyDescent="0.25">
      <c r="B6" s="29"/>
      <c r="C6" s="29"/>
      <c r="D6" s="27">
        <f ca="1">IFERROR(IF(INDEX(ควบคุมอาหาร[],ควบคุมอาหารวันสุดท้าย-แถวเริ่มต้นควบคุมอาหาร-J6,1)&lt;&gt;"",INDEX(ควบคุมอาหาร[],ควบคุมอาหารวันสุดท้าย-แถวเริ่มต้นควบคุมอาหาร-J6,1),""),"")</f>
        <v>42864</v>
      </c>
      <c r="E6" s="28" t="str">
        <f t="shared" ca="1" si="0"/>
        <v>อ.</v>
      </c>
      <c r="F6" s="28">
        <f ca="1">IFERROR((IF(INDEX(ควบคุมอาหาร[],ควบคุมอาหารวันสุดท้าย-แถวเริ่มต้นควบคุมอาหาร-J6,1)&lt;&gt;"",INDEX(ควบคุมอาหาร[],ควบคุมอาหารวันสุดท้าย-แถวเริ่มต้นควบคุมอาหาร-J6,7),NA())),NA())</f>
        <v>25</v>
      </c>
      <c r="G6" s="28">
        <f ca="1">IFERROR((IF(INDEX(ควบคุมอาหาร[],ควบคุมอาหารวันสุดท้าย-แถวเริ่มต้นควบคุมอาหาร-J6,1)&lt;&gt;"",INDEX(ควบคุมอาหาร[],ควบคุมอาหารวันสุดท้าย-แถวเริ่มต้นควบคุมอาหาร-J6,6),NA())),NA())</f>
        <v>35</v>
      </c>
      <c r="H6" s="28">
        <f ca="1">IFERROR((IF(INDEX(ควบคุมอาหาร[],ควบคุมอาหารวันสุดท้าย-แถวเริ่มต้นควบคุมอาหาร-J6,1)&lt;&gt;"",INDEX(ควบคุมอาหาร[],ควบคุมอาหารวันสุดท้าย-แถวเริ่มต้นควบคุมอาหาร-J6,5),NA())),NA())</f>
        <v>42</v>
      </c>
      <c r="I6" s="28">
        <f ca="1">IFERROR((IF(INDEX(ควบคุมอาหาร[],ควบคุมอาหารวันสุดท้าย-แถวเริ่มต้นควบคุมอาหาร-J6,1)&lt;&gt;"",INDEX(ควบคุมอาหาร[],ควบคุมอาหารวันสุดท้าย-แถวเริ่มต้นควบคุมอาหาร-J6,4),NA())),NA())</f>
        <v>500</v>
      </c>
      <c r="J6" s="28">
        <v>11</v>
      </c>
    </row>
    <row r="7" spans="2:10" x14ac:dyDescent="0.25">
      <c r="B7" s="29"/>
      <c r="C7" s="29"/>
      <c r="D7" s="27">
        <f ca="1">IFERROR(IF(INDEX(ควบคุมอาหาร[],ควบคุมอาหารวันสุดท้าย-แถวเริ่มต้นควบคุมอาหาร-J7,1)&lt;&gt;"",INDEX(ควบคุมอาหาร[],ควบคุมอาหารวันสุดท้าย-แถวเริ่มต้นควบคุมอาหาร-J7,1),""),"")</f>
        <v>42865</v>
      </c>
      <c r="E7" s="28" t="str">
        <f t="shared" ca="1" si="0"/>
        <v>พ.</v>
      </c>
      <c r="F7" s="28">
        <f ca="1">IFERROR((IF(INDEX(ควบคุมอาหาร[],ควบคุมอาหารวันสุดท้าย-แถวเริ่มต้นควบคุมอาหาร-J7,1)&lt;&gt;"",INDEX(ควบคุมอาหาร[],ควบคุมอาหารวันสุดท้าย-แถวเริ่มต้นควบคุมอาหาร-J7,7),NA())),NA())</f>
        <v>0</v>
      </c>
      <c r="G7" s="28">
        <f ca="1">IFERROR((IF(INDEX(ควบคุมอาหาร[],ควบคุมอาหารวันสุดท้าย-แถวเริ่มต้นควบคุมอาหาร-J7,1)&lt;&gt;"",INDEX(ควบคุมอาหาร[],ควบคุมอาหารวันสุดท้าย-แถวเริ่มต้นควบคุมอาหาร-J7,6),NA())),NA())</f>
        <v>0</v>
      </c>
      <c r="H7" s="28">
        <f ca="1">IFERROR((IF(INDEX(ควบคุมอาหาร[],ควบคุมอาหารวันสุดท้าย-แถวเริ่มต้นควบคุมอาหาร-J7,1)&lt;&gt;"",INDEX(ควบคุมอาหาร[],ควบคุมอาหารวันสุดท้าย-แถวเริ่มต้นควบคุมอาหาร-J7,5),NA())),NA())</f>
        <v>0</v>
      </c>
      <c r="I7" s="28">
        <f ca="1">IFERROR((IF(INDEX(ควบคุมอาหาร[],ควบคุมอาหารวันสุดท้าย-แถวเริ่มต้นควบคุมอาหาร-J7,1)&lt;&gt;"",INDEX(ควบคุมอาหาร[],ควบคุมอาหารวันสุดท้าย-แถวเริ่มต้นควบคุมอาหาร-J7,4),NA())),NA())</f>
        <v>1</v>
      </c>
      <c r="J7" s="28">
        <v>10</v>
      </c>
    </row>
    <row r="8" spans="2:10" x14ac:dyDescent="0.25">
      <c r="B8" s="29"/>
      <c r="C8" s="29"/>
      <c r="D8" s="27">
        <f ca="1">IFERROR(IF(INDEX(ควบคุมอาหาร[],ควบคุมอาหารวันสุดท้าย-แถวเริ่มต้นควบคุมอาหาร-J8,1)&lt;&gt;"",INDEX(ควบคุมอาหาร[],ควบคุมอาหารวันสุดท้าย-แถวเริ่มต้นควบคุมอาหาร-J8,1),""),"")</f>
        <v>42865</v>
      </c>
      <c r="E8" s="28" t="str">
        <f t="shared" ca="1" si="0"/>
        <v>พ.</v>
      </c>
      <c r="F8" s="28">
        <f ca="1">IFERROR((IF(INDEX(ควบคุมอาหาร[],ควบคุมอาหารวันสุดท้าย-แถวเริ่มต้นควบคุมอาหาร-J8,1)&lt;&gt;"",INDEX(ควบคุมอาหาร[],ควบคุมอาหารวันสุดท้าย-แถวเริ่มต้นควบคุมอาหาร-J8,7),NA())),NA())</f>
        <v>10</v>
      </c>
      <c r="G8" s="28">
        <f ca="1">IFERROR((IF(INDEX(ควบคุมอาหาร[],ควบคุมอาหารวันสุดท้าย-แถวเริ่มต้นควบคุมอาหาร-J8,1)&lt;&gt;"",INDEX(ควบคุมอาหาร[],ควบคุมอาหารวันสุดท้าย-แถวเริ่มต้นควบคุมอาหาร-J8,6),NA())),NA())</f>
        <v>2</v>
      </c>
      <c r="H8" s="28">
        <f ca="1">IFERROR((IF(INDEX(ควบคุมอาหาร[],ควบคุมอาหารวันสุดท้าย-แถวเริ่มต้นควบคุมอาหาร-J8,1)&lt;&gt;"",INDEX(ควบคุมอาหาร[],ควบคุมอาหารวันสุดท้าย-แถวเริ่มต้นควบคุมอาหาร-J8,5),NA())),NA())</f>
        <v>10</v>
      </c>
      <c r="I8" s="28">
        <f ca="1">IFERROR((IF(INDEX(ควบคุมอาหาร[],ควบคุมอาหารวันสุดท้าย-แถวเริ่มต้นควบคุมอาหาร-J8,1)&lt;&gt;"",INDEX(ควบคุมอาหาร[],ควบคุมอาหารวันสุดท้าย-แถวเริ่มต้นควบคุมอาหาร-J8,4),NA())),NA())</f>
        <v>10</v>
      </c>
      <c r="J8" s="28">
        <v>9</v>
      </c>
    </row>
    <row r="9" spans="2:10" x14ac:dyDescent="0.25">
      <c r="B9" s="29"/>
      <c r="C9" s="29"/>
      <c r="D9" s="27">
        <f ca="1">IFERROR(IF(INDEX(ควบคุมอาหาร[],ควบคุมอาหารวันสุดท้าย-แถวเริ่มต้นควบคุมอาหาร-J9,1)&lt;&gt;"",INDEX(ควบคุมอาหาร[],ควบคุมอาหารวันสุดท้าย-แถวเริ่มต้นควบคุมอาหาร-J9,1),""),"")</f>
        <v>42865</v>
      </c>
      <c r="E9" s="28" t="str">
        <f t="shared" ca="1" si="0"/>
        <v>พ.</v>
      </c>
      <c r="F9" s="28">
        <f ca="1">IFERROR((IF(INDEX(ควบคุมอาหาร[],ควบคุมอาหารวันสุดท้าย-แถวเริ่มต้นควบคุมอาหาร-J9,1)&lt;&gt;"",INDEX(ควบคุมอาหาร[],ควบคุมอาหารวันสุดท้าย-แถวเริ่มต้นควบคุมอาหาร-J9,7),NA())),NA())</f>
        <v>8</v>
      </c>
      <c r="G9" s="28">
        <f ca="1">IFERROR((IF(INDEX(ควบคุมอาหาร[],ควบคุมอาหารวันสุดท้าย-แถวเริ่มต้นควบคุมอาหาร-J9,1)&lt;&gt;"",INDEX(ควบคุมอาหาร[],ควบคุมอาหารวันสุดท้าย-แถวเริ่มต้นควบคุมอาหาร-J9,6),NA())),NA())</f>
        <v>3</v>
      </c>
      <c r="H9" s="28">
        <f ca="1">IFERROR((IF(INDEX(ควบคุมอาหาร[],ควบคุมอาหารวันสุดท้าย-แถวเริ่มต้นควบคุมอาหาร-J9,1)&lt;&gt;"",INDEX(ควบคุมอาหาร[],ควบคุมอาหารวันสุดท้าย-แถวเริ่มต้นควบคุมอาหาร-J9,5),NA())),NA())</f>
        <v>26</v>
      </c>
      <c r="I9" s="28">
        <f ca="1">IFERROR((IF(INDEX(ควบคุมอาหาร[],ควบคุมอาหารวันสุดท้าย-แถวเริ่มต้นควบคุมอาหาร-J9,1)&lt;&gt;"",INDEX(ควบคุมอาหาร[],ควบคุมอาหารวันสุดท้าย-แถวเริ่มต้นควบคุมอาหาร-J9,4),NA())),NA())</f>
        <v>189</v>
      </c>
      <c r="J9" s="28">
        <v>8</v>
      </c>
    </row>
    <row r="10" spans="2:10" x14ac:dyDescent="0.25">
      <c r="B10" s="29"/>
      <c r="C10" s="29"/>
      <c r="D10" s="27">
        <f ca="1">IFERROR(IF(INDEX(ควบคุมอาหาร[],ควบคุมอาหารวันสุดท้าย-แถวเริ่มต้นควบคุมอาหาร-J10,1)&lt;&gt;"",INDEX(ควบคุมอาหาร[],ควบคุมอาหารวันสุดท้าย-แถวเริ่มต้นควบคุมอาหาร-J10,1),""),"")</f>
        <v>42865</v>
      </c>
      <c r="E10" s="28" t="str">
        <f t="shared" ca="1" si="0"/>
        <v>พ.</v>
      </c>
      <c r="F10" s="28">
        <f ca="1">IFERROR((IF(INDEX(ควบคุมอาหาร[],ควบคุมอาหารวันสุดท้าย-แถวเริ่มต้นควบคุมอาหาร-J10,1)&lt;&gt;"",INDEX(ควบคุมอาหาร[],ควบคุมอาหารวันสุดท้าย-แถวเริ่มต้นควบคุมอาหาร-J10,7),NA())),NA())</f>
        <v>21</v>
      </c>
      <c r="G10" s="28">
        <f ca="1">IFERROR((IF(INDEX(ควบคุมอาหาร[],ควบคุมอาหารวันสุดท้าย-แถวเริ่มต้นควบคุมอาหาร-J10,1)&lt;&gt;"",INDEX(ควบคุมอาหาร[],ควบคุมอาหารวันสุดท้าย-แถวเริ่มต้นควบคุมอาหาร-J10,6),NA())),NA())</f>
        <v>13.5</v>
      </c>
      <c r="H10" s="28">
        <f ca="1">IFERROR((IF(INDEX(ควบคุมอาหาร[],ควบคุมอาหารวันสุดท้าย-แถวเริ่มต้นควบคุมอาหาร-J10,1)&lt;&gt;"",INDEX(ควบคุมอาหาร[],ควบคุมอาหารวันสุดท้าย-แถวเริ่มต้นควบคุมอาหาร-J10,5),NA())),NA())</f>
        <v>62</v>
      </c>
      <c r="I10" s="28">
        <f ca="1">IFERROR((IF(INDEX(ควบคุมอาหาร[],ควบคุมอาหารวันสุดท้าย-แถวเริ่มต้นควบคุมอาหาร-J10,1)&lt;&gt;"",INDEX(ควบคุมอาหาร[],ควบคุมอาหารวันสุดท้าย-แถวเริ่มต้นควบคุมอาหาร-J10,4),NA())),NA())</f>
        <v>477</v>
      </c>
      <c r="J10" s="28">
        <v>7</v>
      </c>
    </row>
    <row r="11" spans="2:10" x14ac:dyDescent="0.25">
      <c r="B11" s="29"/>
      <c r="C11" s="29"/>
      <c r="D11" s="27">
        <f ca="1">IFERROR(IF(INDEX(ควบคุมอาหาร[],ควบคุมอาหารวันสุดท้าย-แถวเริ่มต้นควบคุมอาหาร-J11,1)&lt;&gt;"",INDEX(ควบคุมอาหาร[],ควบคุมอาหารวันสุดท้าย-แถวเริ่มต้นควบคุมอาหาร-J11,1),""),"")</f>
        <v>42866</v>
      </c>
      <c r="E11" s="28" t="str">
        <f t="shared" ca="1" si="0"/>
        <v>พฤ.</v>
      </c>
      <c r="F11" s="28">
        <f ca="1">IFERROR((IF(INDEX(ควบคุมอาหาร[],ควบคุมอาหารวันสุดท้าย-แถวเริ่มต้นควบคุมอาหาร-J11,1)&lt;&gt;"",INDEX(ควบคุมอาหาร[],ควบคุมอาหารวันสุดท้าย-แถวเริ่มต้นควบคุมอาหาร-J11,7),NA())),NA())</f>
        <v>0</v>
      </c>
      <c r="G11" s="28">
        <f ca="1">IFERROR((IF(INDEX(ควบคุมอาหาร[],ควบคุมอาหารวันสุดท้าย-แถวเริ่มต้นควบคุมอาหาร-J11,1)&lt;&gt;"",INDEX(ควบคุมอาหาร[],ควบคุมอาหารวันสุดท้าย-แถวเริ่มต้นควบคุมอาหาร-J11,6),NA())),NA())</f>
        <v>0</v>
      </c>
      <c r="H11" s="28">
        <f ca="1">IFERROR((IF(INDEX(ควบคุมอาหาร[],ควบคุมอาหารวันสุดท้าย-แถวเริ่มต้นควบคุมอาหาร-J11,1)&lt;&gt;"",INDEX(ควบคุมอาหาร[],ควบคุมอาหารวันสุดท้าย-แถวเริ่มต้นควบคุมอาหาร-J11,5),NA())),NA())</f>
        <v>0</v>
      </c>
      <c r="I11" s="28">
        <f ca="1">IFERROR((IF(INDEX(ควบคุมอาหาร[],ควบคุมอาหารวันสุดท้าย-แถวเริ่มต้นควบคุมอาหาร-J11,1)&lt;&gt;"",INDEX(ควบคุมอาหาร[],ควบคุมอาหารวันสุดท้าย-แถวเริ่มต้นควบคุมอาหาร-J11,4),NA())),NA())</f>
        <v>1</v>
      </c>
      <c r="J11" s="28">
        <v>6</v>
      </c>
    </row>
    <row r="12" spans="2:10" x14ac:dyDescent="0.25">
      <c r="B12" s="29"/>
      <c r="C12" s="29"/>
      <c r="D12" s="27">
        <f ca="1">IFERROR(IF(INDEX(ควบคุมอาหาร[],ควบคุมอาหารวันสุดท้าย-แถวเริ่มต้นควบคุมอาหาร-J12,1)&lt;&gt;"",INDEX(ควบคุมอาหาร[],ควบคุมอาหารวันสุดท้าย-แถวเริ่มต้นควบคุมอาหาร-J12,1),""),"")</f>
        <v>42866</v>
      </c>
      <c r="E12" s="28" t="str">
        <f t="shared" ca="1" si="0"/>
        <v>พฤ.</v>
      </c>
      <c r="F12" s="28">
        <f ca="1">IFERROR((IF(INDEX(ควบคุมอาหาร[],ควบคุมอาหารวันสุดท้าย-แถวเริ่มต้นควบคุมอาหาร-J12,1)&lt;&gt;"",INDEX(ควบคุมอาหาร[],ควบคุมอาหารวันสุดท้าย-แถวเริ่มต้นควบคุมอาหาร-J12,7),NA())),NA())</f>
        <v>1.5</v>
      </c>
      <c r="G12" s="28">
        <f ca="1">IFERROR((IF(INDEX(ควบคุมอาหาร[],ควบคุมอาหารวันสุดท้าย-แถวเริ่มต้นควบคุมอาหาร-J12,1)&lt;&gt;"",INDEX(ควบคุมอาหาร[],ควบคุมอาหารวันสุดท้าย-แถวเริ่มต้นควบคุมอาหาร-J12,6),NA())),NA())</f>
        <v>10</v>
      </c>
      <c r="H12" s="28">
        <f ca="1">IFERROR((IF(INDEX(ควบคุมอาหาร[],ควบคุมอาหารวันสุดท้าย-แถวเริ่มต้นควบคุมอาหาร-J12,1)&lt;&gt;"",INDEX(ควบคุมอาหาร[],ควบคุมอาหารวันสุดท้าย-แถวเริ่มต้นควบคุมอาหาร-J12,5),NA())),NA())</f>
        <v>48</v>
      </c>
      <c r="I12" s="28">
        <f ca="1">IFERROR((IF(INDEX(ควบคุมอาหาร[],ควบคุมอาหารวันสุดท้าย-แถวเริ่มต้นควบคุมอาหาร-J12,1)&lt;&gt;"",INDEX(ควบคุมอาหาร[],ควบคุมอาหารวันสุดท้าย-แถวเริ่มต้นควบคุมอาหาร-J12,4),NA())),NA())</f>
        <v>245</v>
      </c>
      <c r="J12" s="28">
        <v>5</v>
      </c>
    </row>
    <row r="13" spans="2:10" x14ac:dyDescent="0.25">
      <c r="B13" s="29"/>
      <c r="C13" s="29"/>
      <c r="D13" s="27">
        <f ca="1">IFERROR(IF(INDEX(ควบคุมอาหาร[],ควบคุมอาหารวันสุดท้าย-แถวเริ่มต้นควบคุมอาหาร-J13,1)&lt;&gt;"",INDEX(ควบคุมอาหาร[],ควบคุมอาหารวันสุดท้าย-แถวเริ่มต้นควบคุมอาหาร-J13,1),""),"")</f>
        <v>42866</v>
      </c>
      <c r="E13" s="28" t="str">
        <f t="shared" ca="1" si="0"/>
        <v>พฤ.</v>
      </c>
      <c r="F13" s="28">
        <f ca="1">IFERROR((IF(INDEX(ควบคุมอาหาร[],ควบคุมอาหารวันสุดท้าย-แถวเริ่มต้นควบคุมอาหาร-J13,1)&lt;&gt;"",INDEX(ควบคุมอาหาร[],ควบคุมอาหารวันสุดท้าย-แถวเริ่มต้นควบคุมอาหาร-J13,7),NA())),NA())</f>
        <v>5</v>
      </c>
      <c r="G13" s="28">
        <f ca="1">IFERROR((IF(INDEX(ควบคุมอาหาร[],ควบคุมอาหารวันสุดท้าย-แถวเริ่มต้นควบคุมอาหาร-J13,1)&lt;&gt;"",INDEX(ควบคุมอาหาร[],ควบคุมอาหารวันสุดท้าย-แถวเริ่มต้นควบคุมอาหาร-J13,6),NA())),NA())</f>
        <v>43</v>
      </c>
      <c r="H13" s="28">
        <f ca="1">IFERROR((IF(INDEX(ควบคุมอาหาร[],ควบคุมอาหารวันสุดท้าย-แถวเริ่มต้นควบคุมอาหาร-J13,1)&lt;&gt;"",INDEX(ควบคุมอาหาร[],ควบคุมอาหารวันสุดท้าย-แถวเริ่มต้นควบคุมอาหาร-J13,5),NA())),NA())</f>
        <v>11</v>
      </c>
      <c r="I13" s="28">
        <f ca="1">IFERROR((IF(INDEX(ควบคุมอาหาร[],ควบคุมอาหารวันสุดท้าย-แถวเริ่มต้นควบคุมอาหาร-J13,1)&lt;&gt;"",INDEX(ควบคุมอาหาร[],ควบคุมอาหารวันสุดท้าย-แถวเริ่มต้นควบคุมอาหาร-J13,4),NA())),NA())</f>
        <v>247</v>
      </c>
      <c r="J13" s="28">
        <v>4</v>
      </c>
    </row>
    <row r="14" spans="2:10" x14ac:dyDescent="0.25">
      <c r="B14" s="29"/>
      <c r="C14" s="29"/>
      <c r="D14" s="27">
        <f ca="1">IFERROR(IF(INDEX(ควบคุมอาหาร[],ควบคุมอาหารวันสุดท้าย-แถวเริ่มต้นควบคุมอาหาร-J14,1)&lt;&gt;"",INDEX(ควบคุมอาหาร[],ควบคุมอาหารวันสุดท้าย-แถวเริ่มต้นควบคุมอาหาร-J14,1),""),"")</f>
        <v>42866</v>
      </c>
      <c r="E14" s="28" t="str">
        <f t="shared" ca="1" si="0"/>
        <v>พฤ.</v>
      </c>
      <c r="F14" s="28">
        <f ca="1">IFERROR((IF(INDEX(ควบคุมอาหาร[],ควบคุมอาหารวันสุดท้าย-แถวเริ่มต้นควบคุมอาหาร-J14,1)&lt;&gt;"",INDEX(ควบคุมอาหาร[],ควบคุมอาหารวันสุดท้าย-แถวเริ่มต้นควบคุมอาหาร-J14,7),NA())),NA())</f>
        <v>22</v>
      </c>
      <c r="G14" s="28">
        <f ca="1">IFERROR((IF(INDEX(ควบคุมอาหาร[],ควบคุมอาหารวันสุดท้าย-แถวเริ่มต้นควบคุมอาหาร-J14,1)&lt;&gt;"",INDEX(ควบคุมอาหาร[],ควบคุมอาหารวันสุดท้าย-แถวเริ่มต้นควบคุมอาหาร-J14,6),NA())),NA())</f>
        <v>32</v>
      </c>
      <c r="H14" s="28">
        <f ca="1">IFERROR((IF(INDEX(ควบคุมอาหาร[],ควบคุมอาหารวันสุดท้าย-แถวเริ่มต้นควบคุมอาหาร-J14,1)&lt;&gt;"",INDEX(ควบคุมอาหาร[],ควบคุมอาหารวันสุดท้าย-แถวเริ่มต้นควบคุมอาหาร-J14,5),NA())),NA())</f>
        <v>64</v>
      </c>
      <c r="I14" s="28">
        <f ca="1">IFERROR((IF(INDEX(ควบคุมอาหาร[],ควบคุมอาหารวันสุดท้าย-แถวเริ่มต้นควบคุมอาหาร-J14,1)&lt;&gt;"",INDEX(ควบคุมอาหาร[],ควบคุมอาหารวันสุดท้าย-แถวเริ่มต้นควบคุมอาหาร-J14,4),NA())),NA())</f>
        <v>456</v>
      </c>
      <c r="J14" s="28">
        <v>3</v>
      </c>
    </row>
    <row r="15" spans="2:10" x14ac:dyDescent="0.25">
      <c r="B15" s="29"/>
      <c r="C15" s="29"/>
      <c r="D15" s="27">
        <f ca="1">IFERROR(IF(INDEX(ควบคุมอาหาร[],ควบคุมอาหารวันสุดท้าย-แถวเริ่มต้นควบคุมอาหาร-J15,1)&lt;&gt;"",INDEX(ควบคุมอาหาร[],ควบคุมอาหารวันสุดท้าย-แถวเริ่มต้นควบคุมอาหาร-J15,1),""),"")</f>
        <v>42867</v>
      </c>
      <c r="E15" s="28" t="str">
        <f t="shared" ca="1" si="0"/>
        <v>ศ.</v>
      </c>
      <c r="F15" s="28">
        <f ca="1">IFERROR((IF(INDEX(ควบคุมอาหาร[],ควบคุมอาหารวันสุดท้าย-แถวเริ่มต้นควบคุมอาหาร-J15,1)&lt;&gt;"",INDEX(ควบคุมอาหาร[],ควบคุมอาหารวันสุดท้าย-แถวเริ่มต้นควบคุมอาหาร-J15,7),NA())),NA())</f>
        <v>10</v>
      </c>
      <c r="G15" s="28">
        <f ca="1">IFERROR((IF(INDEX(ควบคุมอาหาร[],ควบคุมอาหารวันสุดท้าย-แถวเริ่มต้นควบคุมอาหาร-J15,1)&lt;&gt;"",INDEX(ควบคุมอาหาร[],ควบคุมอาหารวันสุดท้าย-แถวเริ่มต้นควบคุมอาหาร-J15,6),NA())),NA())</f>
        <v>2</v>
      </c>
      <c r="H15" s="28">
        <f ca="1">IFERROR((IF(INDEX(ควบคุมอาหาร[],ควบคุมอาหารวันสุดท้าย-แถวเริ่มต้นควบคุมอาหาร-J15,1)&lt;&gt;"",INDEX(ควบคุมอาหาร[],ควบคุมอาหารวันสุดท้าย-แถวเริ่มต้นควบคุมอาหาร-J15,5),NA())),NA())</f>
        <v>10</v>
      </c>
      <c r="I15" s="28">
        <f ca="1">IFERROR((IF(INDEX(ควบคุมอาหาร[],ควบคุมอาหารวันสุดท้าย-แถวเริ่มต้นควบคุมอาหาร-J15,1)&lt;&gt;"",INDEX(ควบคุมอาหาร[],ควบคุมอาหารวันสุดท้าย-แถวเริ่มต้นควบคุมอาหาร-J15,4),NA())),NA())</f>
        <v>10</v>
      </c>
      <c r="J15" s="28">
        <v>2</v>
      </c>
    </row>
    <row r="16" spans="2:10" x14ac:dyDescent="0.25">
      <c r="B16" s="29"/>
      <c r="C16" s="29"/>
      <c r="D16" s="27">
        <f ca="1">IFERROR(IF(INDEX(ควบคุมอาหาร[],ควบคุมอาหารวันสุดท้าย-แถวเริ่มต้นควบคุมอาหาร-J16,1)&lt;&gt;"",INDEX(ควบคุมอาหาร[],ควบคุมอาหารวันสุดท้าย-แถวเริ่มต้นควบคุมอาหาร-J16,1),""),"")</f>
        <v>42867</v>
      </c>
      <c r="E16" s="28" t="str">
        <f t="shared" ca="1" si="0"/>
        <v>ศ.</v>
      </c>
      <c r="F16" s="28">
        <f ca="1">IFERROR((IF(INDEX(ควบคุมอาหาร[],ควบคุมอาหารวันสุดท้าย-แถวเริ่มต้นควบคุมอาหาร-J16,1)&lt;&gt;"",INDEX(ควบคุมอาหาร[],ควบคุมอาหารวันสุดท้าย-แถวเริ่มต้นควบคุมอาหาร-J16,7),NA())),NA())</f>
        <v>5.51</v>
      </c>
      <c r="G16" s="28">
        <f ca="1">IFERROR((IF(INDEX(ควบคุมอาหาร[],ควบคุมอาหารวันสุดท้าย-แถวเริ่มต้นควบคุมอาหาร-J16,1)&lt;&gt;"",INDEX(ควบคุมอาหาร[],ควบคุมอาหารวันสุดท้าย-แถวเริ่มต้นควบคุมอาหาร-J16,6),NA())),NA())</f>
        <v>8.81</v>
      </c>
      <c r="H16" s="28">
        <f ca="1">IFERROR((IF(INDEX(ควบคุมอาหาร[],ควบคุมอาหารวันสุดท้าย-แถวเริ่มต้นควบคุมอาหาร-J16,1)&lt;&gt;"",INDEX(ควบคุมอาหาร[],ควบคุมอาหารวันสุดท้าย-แถวเริ่มต้นควบคุมอาหาร-J16,5),NA())),NA())</f>
        <v>12.36</v>
      </c>
      <c r="I16" s="28">
        <f ca="1">IFERROR((IF(INDEX(ควบคุมอาหาร[],ควบคุมอาหารวันสุดท้าย-แถวเริ่มต้นควบคุมอาหาร-J16,1)&lt;&gt;"",INDEX(ควบคุมอาหาร[],ควบคุมอาหารวันสุดท้าย-แถวเริ่มต้นควบคุมอาหาร-J16,4),NA())),NA())</f>
        <v>135</v>
      </c>
      <c r="J16" s="28">
        <v>1</v>
      </c>
    </row>
    <row r="17" spans="2:12" x14ac:dyDescent="0.25">
      <c r="B17" s="29"/>
      <c r="C17" s="29"/>
      <c r="D17" s="27">
        <f ca="1">IFERROR(IF(INDEX(ควบคุมอาหาร[],ควบคุมอาหารวันสุดท้าย-แถวเริ่มต้นควบคุมอาหาร-J17,1)&lt;&gt;"",INDEX(ควบคุมอาหาร[],ควบคุมอาหารวันสุดท้าย-แถวเริ่มต้นควบคุมอาหาร-J17,1),""),"")</f>
        <v>42867</v>
      </c>
      <c r="E17" s="28" t="str">
        <f t="shared" ca="1" si="0"/>
        <v>ศ.</v>
      </c>
      <c r="F17" s="28">
        <f ca="1">IFERROR((IF(INDEX(ควบคุมอาหาร[],ควบคุมอาหารวันสุดท้าย-แถวเริ่มต้นควบคุมอาหาร-J17,1)&lt;&gt;"",INDEX(ควบคุมอาหาร[],ควบคุมอาหารวันสุดท้าย-แถวเริ่มต้นควบคุมอาหาร-J17,7),NA())),NA())</f>
        <v>15</v>
      </c>
      <c r="G17" s="28">
        <f ca="1">IFERROR((IF(INDEX(ควบคุมอาหาร[],ควบคุมอาหารวันสุดท้าย-แถวเริ่มต้นควบคุมอาหาร-J17,1)&lt;&gt;"",INDEX(ควบคุมอาหาร[],ควบคุมอาหารวันสุดท้าย-แถวเริ่มต้นควบคุมอาหาร-J17,6),NA())),NA())</f>
        <v>5.43</v>
      </c>
      <c r="H17" s="28">
        <f ca="1">IFERROR((IF(INDEX(ควบคุมอาหาร[],ควบคุมอาหารวันสุดท้าย-แถวเริ่มต้นควบคุมอาหาร-J17,1)&lt;&gt;"",INDEX(ควบคุมอาหาร[],ควบคุมอาหารวันสุดท้าย-แถวเริ่มต้นควบคุมอาหาร-J17,5),NA())),NA())</f>
        <v>7</v>
      </c>
      <c r="I17" s="28">
        <f ca="1">IFERROR((IF(INDEX(ควบคุมอาหาร[],ควบคุมอาหารวันสุดท้าย-แถวเริ่มต้นควบคุมอาหาร-J17,1)&lt;&gt;"",INDEX(ควบคุมอาหาร[],ควบคุมอาหารวันสุดท้าย-แถวเริ่มต้นควบคุมอาหาร-J17,4),NA())),NA())</f>
        <v>184</v>
      </c>
      <c r="J17" s="28">
        <v>0</v>
      </c>
    </row>
    <row r="18" spans="2:12" x14ac:dyDescent="0.25">
      <c r="B18" s="29"/>
      <c r="C18" s="29"/>
      <c r="D18" s="27">
        <f ca="1">IFERROR(IF(INDEX(ควบคุมอาหาร[],ควบคุมอาหารวันสุดท้าย-แถวเริ่มต้นควบคุมอาหาร-J18,1)&lt;&gt;"",INDEX(ควบคุมอาหาร[],ควบคุมอาหารวันสุดท้าย-แถวเริ่มต้นควบคุมอาหาร-J18,1),""),"")</f>
        <v>42869</v>
      </c>
      <c r="E18" s="28" t="str">
        <f t="shared" ca="1" si="0"/>
        <v>อา.</v>
      </c>
      <c r="F18" s="28">
        <f ca="1">IFERROR((IF(INDEX(ควบคุมอาหาร[],ควบคุมอาหารวันสุดท้าย-แถวเริ่มต้นควบคุมอาหาร-J18,1)&lt;&gt;"",INDEX(ควบคุมอาหาร[],ควบคุมอาหารวันสุดท้าย-แถวเริ่มต้นควบคุมอาหาร-J18,7),NA())),NA())</f>
        <v>21</v>
      </c>
      <c r="G18" s="28">
        <f ca="1">IFERROR((IF(INDEX(ควบคุมอาหาร[],ควบคุมอาหารวันสุดท้าย-แถวเริ่มต้นควบคุมอาหาร-J18,1)&lt;&gt;"",INDEX(ควบคุมอาหาร[],ควบคุมอาหารวันสุดท้าย-แถวเริ่มต้นควบคุมอาหาร-J18,6),NA())),NA())</f>
        <v>13.5</v>
      </c>
      <c r="H18" s="28">
        <f ca="1">IFERROR((IF(INDEX(ควบคุมอาหาร[],ควบคุมอาหารวันสุดท้าย-แถวเริ่มต้นควบคุมอาหาร-J18,1)&lt;&gt;"",INDEX(ควบคุมอาหาร[],ควบคุมอาหารวันสุดท้าย-แถวเริ่มต้นควบคุมอาหาร-J18,5),NA())),NA())</f>
        <v>62</v>
      </c>
      <c r="I18" s="28">
        <f ca="1">IFERROR((IF(INDEX(ควบคุมอาหาร[],ควบคุมอาหารวันสุดท้าย-แถวเริ่มต้นควบคุมอาหาร-J18,1)&lt;&gt;"",INDEX(ควบคุมอาหาร[],ควบคุมอาหารวันสุดท้าย-แถวเริ่มต้นควบคุมอาหาร-J18,4),NA())),NA())</f>
        <v>477</v>
      </c>
      <c r="J18" s="28">
        <v>-1</v>
      </c>
    </row>
    <row r="20" spans="2:12" ht="23.25" x14ac:dyDescent="0.35">
      <c r="B20" s="39" t="s">
        <v>42</v>
      </c>
      <c r="C20" s="39"/>
      <c r="D20" s="39"/>
      <c r="E20" s="39"/>
      <c r="F20" s="39"/>
      <c r="G20" s="39"/>
      <c r="H20" s="39"/>
      <c r="I20" s="39"/>
      <c r="J20" s="39"/>
    </row>
    <row r="22" spans="2:12" x14ac:dyDescent="0.25">
      <c r="B22" s="24" t="s">
        <v>40</v>
      </c>
      <c r="C22" s="24">
        <f>ROW(ออกกำลัง[[#Headers],[วันที่]])+1</f>
        <v>4</v>
      </c>
      <c r="D22" s="25" t="s">
        <v>13</v>
      </c>
      <c r="E22" s="25" t="s">
        <v>44</v>
      </c>
      <c r="F22" s="25" t="s">
        <v>33</v>
      </c>
      <c r="G22" s="25" t="s">
        <v>34</v>
      </c>
      <c r="H22" s="25" t="s">
        <v>45</v>
      </c>
      <c r="L22" s="5"/>
    </row>
    <row r="23" spans="2:12" x14ac:dyDescent="0.25">
      <c r="B23" s="24" t="s">
        <v>43</v>
      </c>
      <c r="C23" s="26">
        <f ca="1">MATCH(9.99E+307,ออกกำลัง[วันที่])+แถวออกกำลังเริ่มต้น-1</f>
        <v>20</v>
      </c>
      <c r="D23" s="30">
        <f ca="1">IFERROR(IF(INDEX(ออกกำลัง[],ออกกำลังวันสุดท้าย-แถวออกกำลังเริ่มต้น-H23,1)&lt;&gt;"",INDEX(ออกกำลัง[],ออกกำลังวันสุดท้าย-แถวออกกำลังเริ่มต้น-H23,1)),"")</f>
        <v>42884</v>
      </c>
      <c r="E23" s="28" t="str">
        <f t="shared" ref="E23:E36" ca="1" si="1">UPPER(TEXT(D23,"DDD"))</f>
        <v>จ.</v>
      </c>
      <c r="F23" s="31">
        <f ca="1">IFERROR((IF(INDEX(ออกกำลัง[],ออกกำลังวันสุดท้าย-แถวออกกำลังเริ่มต้น-H23,1)&lt;&gt;"",INDEX(ออกกำลัง[],ออกกำลังวันสุดท้าย-แถวออกกำลังเริ่มต้น-H23,2),0)),0)</f>
        <v>20</v>
      </c>
      <c r="G23" s="31">
        <f ca="1">IFERROR((IF(INDEX(ออกกำลัง[],ออกกำลังวันสุดท้าย-แถวออกกำลังเริ่มต้น-H23,2)&lt;&gt;"",INDEX(ออกกำลัง[],ออกกำลังวันสุดท้าย-แถวออกกำลังเริ่มต้น-H23,3),0)),0)</f>
        <v>195</v>
      </c>
      <c r="H23" s="28">
        <v>-1</v>
      </c>
      <c r="L23" s="5"/>
    </row>
    <row r="24" spans="2:12" x14ac:dyDescent="0.25">
      <c r="B24" s="29"/>
      <c r="C24" s="29"/>
      <c r="D24" s="30">
        <f ca="1">IFERROR(IF(INDEX(ออกกำลัง[],ออกกำลังวันสุดท้าย-แถวออกกำลังเริ่มต้น-H24,1)&lt;&gt;"",INDEX(ออกกำลัง[],ออกกำลังวันสุดท้าย-แถวออกกำลังเริ่มต้น-H24,1)),"")</f>
        <v>42883</v>
      </c>
      <c r="E24" s="28" t="str">
        <f t="shared" ca="1" si="1"/>
        <v>อา.</v>
      </c>
      <c r="F24" s="31">
        <f ca="1">IFERROR((IF(INDEX(ออกกำลัง[],ออกกำลังวันสุดท้าย-แถวออกกำลังเริ่มต้น-H24,1)&lt;&gt;"",INDEX(ออกกำลัง[],ออกกำลังวันสุดท้าย-แถวออกกำลังเริ่มต้น-H24,2),0)),0)</f>
        <v>25</v>
      </c>
      <c r="G24" s="31">
        <f ca="1">IFERROR((IF(INDEX(ออกกำลัง[],ออกกำลังวันสุดท้าย-แถวออกกำลังเริ่มต้น-H24,2)&lt;&gt;"",INDEX(ออกกำลัง[],ออกกำลังวันสุดท้าย-แถวออกกำลังเริ่มต้น-H24,3),0)),0)</f>
        <v>265</v>
      </c>
      <c r="H24" s="28">
        <v>0</v>
      </c>
    </row>
    <row r="25" spans="2:12" x14ac:dyDescent="0.25">
      <c r="B25" s="29"/>
      <c r="C25" s="29"/>
      <c r="D25" s="30">
        <f ca="1">IFERROR(IF(INDEX(ออกกำลัง[],ออกกำลังวันสุดท้าย-แถวออกกำลังเริ่มต้น-H25,1)&lt;&gt;"",INDEX(ออกกำลัง[],ออกกำลังวันสุดท้าย-แถวออกกำลังเริ่มต้น-H25,1)),"")</f>
        <v>42882</v>
      </c>
      <c r="E25" s="28" t="str">
        <f t="shared" ca="1" si="1"/>
        <v>ส.</v>
      </c>
      <c r="F25" s="31">
        <f ca="1">IFERROR((IF(INDEX(ออกกำลัง[],ออกกำลังวันสุดท้าย-แถวออกกำลังเริ่มต้น-H25,1)&lt;&gt;"",INDEX(ออกกำลัง[],ออกกำลังวันสุดท้าย-แถวออกกำลังเริ่มต้น-H25,2),0)),0)</f>
        <v>40</v>
      </c>
      <c r="G25" s="31">
        <f ca="1">IFERROR((IF(INDEX(ออกกำลัง[],ออกกำลังวันสุดท้าย-แถวออกกำลังเริ่มต้น-H25,2)&lt;&gt;"",INDEX(ออกกำลัง[],ออกกำลังวันสุดท้าย-แถวออกกำลังเริ่มต้น-H25,3),0)),0)</f>
        <v>290</v>
      </c>
      <c r="H25" s="28">
        <v>1</v>
      </c>
    </row>
    <row r="26" spans="2:12" x14ac:dyDescent="0.25">
      <c r="B26" s="29"/>
      <c r="C26" s="29"/>
      <c r="D26" s="30">
        <f ca="1">IFERROR(IF(INDEX(ออกกำลัง[],ออกกำลังวันสุดท้าย-แถวออกกำลังเริ่มต้น-H26,1)&lt;&gt;"",INDEX(ออกกำลัง[],ออกกำลังวันสุดท้าย-แถวออกกำลังเริ่มต้น-H26,1)),"")</f>
        <v>42881</v>
      </c>
      <c r="E26" s="28" t="str">
        <f t="shared" ca="1" si="1"/>
        <v>ศ.</v>
      </c>
      <c r="F26" s="31">
        <f ca="1">IFERROR((IF(INDEX(ออกกำลัง[],ออกกำลังวันสุดท้าย-แถวออกกำลังเริ่มต้น-H26,1)&lt;&gt;"",INDEX(ออกกำลัง[],ออกกำลังวันสุดท้าย-แถวออกกำลังเริ่มต้น-H26,2),0)),0)</f>
        <v>35</v>
      </c>
      <c r="G26" s="31">
        <f ca="1">IFERROR((IF(INDEX(ออกกำลัง[],ออกกำลังวันสุดท้าย-แถวออกกำลังเริ่มต้น-H26,2)&lt;&gt;"",INDEX(ออกกำลัง[],ออกกำลังวันสุดท้าย-แถวออกกำลังเริ่มต้น-H26,3),0)),0)</f>
        <v>320</v>
      </c>
      <c r="H26" s="28">
        <v>2</v>
      </c>
    </row>
    <row r="27" spans="2:12" x14ac:dyDescent="0.25">
      <c r="B27" s="29"/>
      <c r="C27" s="29"/>
      <c r="D27" s="30">
        <f ca="1">IFERROR(IF(INDEX(ออกกำลัง[],ออกกำลังวันสุดท้าย-แถวออกกำลังเริ่มต้น-H27,1)&lt;&gt;"",INDEX(ออกกำลัง[],ออกกำลังวันสุดท้าย-แถวออกกำลังเริ่มต้น-H27,1)),"")</f>
        <v>42880</v>
      </c>
      <c r="E27" s="28" t="str">
        <f t="shared" ca="1" si="1"/>
        <v>พฤ.</v>
      </c>
      <c r="F27" s="31">
        <f ca="1">IFERROR((IF(INDEX(ออกกำลัง[],ออกกำลังวันสุดท้าย-แถวออกกำลังเริ่มต้น-H27,1)&lt;&gt;"",INDEX(ออกกำลัง[],ออกกำลังวันสุดท้าย-แถวออกกำลังเริ่มต้น-H27,2),0)),0)</f>
        <v>45</v>
      </c>
      <c r="G27" s="31">
        <f ca="1">IFERROR((IF(INDEX(ออกกำลัง[],ออกกำลังวันสุดท้าย-แถวออกกำลังเริ่มต้น-H27,2)&lt;&gt;"",INDEX(ออกกำลัง[],ออกกำลังวันสุดท้าย-แถวออกกำลังเริ่มต้น-H27,3),0)),0)</f>
        <v>350</v>
      </c>
      <c r="H27" s="28">
        <v>3</v>
      </c>
    </row>
    <row r="28" spans="2:12" x14ac:dyDescent="0.25">
      <c r="B28" s="29"/>
      <c r="C28" s="29"/>
      <c r="D28" s="30">
        <f ca="1">IFERROR(IF(INDEX(ออกกำลัง[],ออกกำลังวันสุดท้าย-แถวออกกำลังเริ่มต้น-H28,1)&lt;&gt;"",INDEX(ออกกำลัง[],ออกกำลังวันสุดท้าย-แถวออกกำลังเริ่มต้น-H28,1)),"")</f>
        <v>42879</v>
      </c>
      <c r="E28" s="28" t="str">
        <f t="shared" ca="1" si="1"/>
        <v>พ.</v>
      </c>
      <c r="F28" s="31">
        <f ca="1">IFERROR((IF(INDEX(ออกกำลัง[],ออกกำลังวันสุดท้าย-แถวออกกำลังเริ่มต้น-H28,1)&lt;&gt;"",INDEX(ออกกำลัง[],ออกกำลังวันสุดท้าย-แถวออกกำลังเริ่มต้น-H28,2),0)),0)</f>
        <v>20</v>
      </c>
      <c r="G28" s="31">
        <f ca="1">IFERROR((IF(INDEX(ออกกำลัง[],ออกกำลังวันสุดท้าย-แถวออกกำลังเริ่มต้น-H28,2)&lt;&gt;"",INDEX(ออกกำลัง[],ออกกำลังวันสุดท้าย-แถวออกกำลังเริ่มต้น-H28,3),0)),0)</f>
        <v>295</v>
      </c>
      <c r="H28" s="28">
        <v>4</v>
      </c>
    </row>
    <row r="29" spans="2:12" x14ac:dyDescent="0.25">
      <c r="B29" s="29"/>
      <c r="C29" s="29"/>
      <c r="D29" s="30">
        <f ca="1">IFERROR(IF(INDEX(ออกกำลัง[],ออกกำลังวันสุดท้าย-แถวออกกำลังเริ่มต้น-H29,1)&lt;&gt;"",INDEX(ออกกำลัง[],ออกกำลังวันสุดท้าย-แถวออกกำลังเริ่มต้น-H29,1)),"")</f>
        <v>42878</v>
      </c>
      <c r="E29" s="28" t="str">
        <f t="shared" ca="1" si="1"/>
        <v>อ.</v>
      </c>
      <c r="F29" s="31">
        <f ca="1">IFERROR((IF(INDEX(ออกกำลัง[],ออกกำลังวันสุดท้าย-แถวออกกำลังเริ่มต้น-H29,1)&lt;&gt;"",INDEX(ออกกำลัง[],ออกกำลังวันสุดท้าย-แถวออกกำลังเริ่มต้น-H29,2),0)),0)</f>
        <v>40</v>
      </c>
      <c r="G29" s="31">
        <f ca="1">IFERROR((IF(INDEX(ออกกำลัง[],ออกกำลังวันสุดท้าย-แถวออกกำลังเริ่มต้น-H29,2)&lt;&gt;"",INDEX(ออกกำลัง[],ออกกำลังวันสุดท้าย-แถวออกกำลังเริ่มต้น-H29,3),0)),0)</f>
        <v>270</v>
      </c>
      <c r="H29" s="28">
        <v>5</v>
      </c>
    </row>
    <row r="30" spans="2:12" x14ac:dyDescent="0.25">
      <c r="B30" s="29"/>
      <c r="C30" s="29"/>
      <c r="D30" s="30">
        <f ca="1">IFERROR(IF(INDEX(ออกกำลัง[],ออกกำลังวันสุดท้าย-แถวออกกำลังเริ่มต้น-H30,1)&lt;&gt;"",INDEX(ออกกำลัง[],ออกกำลังวันสุดท้าย-แถวออกกำลังเริ่มต้น-H30,1)),"")</f>
        <v>42877</v>
      </c>
      <c r="E30" s="28" t="str">
        <f t="shared" ca="1" si="1"/>
        <v>จ.</v>
      </c>
      <c r="F30" s="31">
        <f ca="1">IFERROR((IF(INDEX(ออกกำลัง[],ออกกำลังวันสุดท้าย-แถวออกกำลังเริ่มต้น-H30,1)&lt;&gt;"",INDEX(ออกกำลัง[],ออกกำลังวันสุดท้าย-แถวออกกำลังเริ่มต้น-H30,2),0)),0)</f>
        <v>45</v>
      </c>
      <c r="G30" s="31">
        <f ca="1">IFERROR((IF(INDEX(ออกกำลัง[],ออกกำลังวันสุดท้าย-แถวออกกำลังเริ่มต้น-H30,2)&lt;&gt;"",INDEX(ออกกำลัง[],ออกกำลังวันสุดท้าย-แถวออกกำลังเริ่มต้น-H30,3),0)),0)</f>
        <v>325</v>
      </c>
      <c r="H30" s="28">
        <v>6</v>
      </c>
    </row>
    <row r="31" spans="2:12" x14ac:dyDescent="0.25">
      <c r="B31" s="29"/>
      <c r="C31" s="29"/>
      <c r="D31" s="30">
        <f ca="1">IFERROR(IF(INDEX(ออกกำลัง[],ออกกำลังวันสุดท้าย-แถวออกกำลังเริ่มต้น-H31,1)&lt;&gt;"",INDEX(ออกกำลัง[],ออกกำลังวันสุดท้าย-แถวออกกำลังเริ่มต้น-H31,1)),"")</f>
        <v>42876</v>
      </c>
      <c r="E31" s="28" t="str">
        <f t="shared" ca="1" si="1"/>
        <v>อา.</v>
      </c>
      <c r="F31" s="31">
        <f ca="1">IFERROR((IF(INDEX(ออกกำลัง[],ออกกำลังวันสุดท้าย-แถวออกกำลังเริ่มต้น-H31,1)&lt;&gt;"",INDEX(ออกกำลัง[],ออกกำลังวันสุดท้าย-แถวออกกำลังเริ่มต้น-H31,2),0)),0)</f>
        <v>40</v>
      </c>
      <c r="G31" s="31">
        <f ca="1">IFERROR((IF(INDEX(ออกกำลัง[],ออกกำลังวันสุดท้าย-แถวออกกำลังเริ่มต้น-H31,2)&lt;&gt;"",INDEX(ออกกำลัง[],ออกกำลังวันสุดท้าย-แถวออกกำลังเริ่มต้น-H31,3),0)),0)</f>
        <v>175</v>
      </c>
      <c r="H31" s="28">
        <v>7</v>
      </c>
    </row>
    <row r="32" spans="2:12" x14ac:dyDescent="0.25">
      <c r="B32" s="29"/>
      <c r="C32" s="29"/>
      <c r="D32" s="30">
        <f ca="1">IFERROR(IF(INDEX(ออกกำลัง[],ออกกำลังวันสุดท้าย-แถวออกกำลังเริ่มต้น-H32,1)&lt;&gt;"",INDEX(ออกกำลัง[],ออกกำลังวันสุดท้าย-แถวออกกำลังเริ่มต้น-H32,1)),"")</f>
        <v>42875</v>
      </c>
      <c r="E32" s="28" t="str">
        <f t="shared" ca="1" si="1"/>
        <v>ส.</v>
      </c>
      <c r="F32" s="31">
        <f ca="1">IFERROR((IF(INDEX(ออกกำลัง[],ออกกำลังวันสุดท้าย-แถวออกกำลังเริ่มต้น-H32,1)&lt;&gt;"",INDEX(ออกกำลัง[],ออกกำลังวันสุดท้าย-แถวออกกำลังเริ่มต้น-H32,2),0)),0)</f>
        <v>30</v>
      </c>
      <c r="G32" s="31">
        <f ca="1">IFERROR((IF(INDEX(ออกกำลัง[],ออกกำลังวันสุดท้าย-แถวออกกำลังเริ่มต้น-H32,2)&lt;&gt;"",INDEX(ออกกำลัง[],ออกกำลังวันสุดท้าย-แถวออกกำลังเริ่มต้น-H32,3),0)),0)</f>
        <v>335</v>
      </c>
      <c r="H32" s="28">
        <v>8</v>
      </c>
    </row>
    <row r="33" spans="2:8" x14ac:dyDescent="0.25">
      <c r="B33" s="29"/>
      <c r="C33" s="29"/>
      <c r="D33" s="30">
        <f ca="1">IFERROR(IF(INDEX(ออกกำลัง[],ออกกำลังวันสุดท้าย-แถวออกกำลังเริ่มต้น-H33,1)&lt;&gt;"",INDEX(ออกกำลัง[],ออกกำลังวันสุดท้าย-แถวออกกำลังเริ่มต้น-H33,1)),"")</f>
        <v>42874</v>
      </c>
      <c r="E33" s="28" t="str">
        <f t="shared" ca="1" si="1"/>
        <v>ศ.</v>
      </c>
      <c r="F33" s="31">
        <f ca="1">IFERROR((IF(INDEX(ออกกำลัง[],ออกกำลังวันสุดท้าย-แถวออกกำลังเริ่มต้น-H33,1)&lt;&gt;"",INDEX(ออกกำลัง[],ออกกำลังวันสุดท้าย-แถวออกกำลังเริ่มต้น-H33,2),0)),0)</f>
        <v>40</v>
      </c>
      <c r="G33" s="31">
        <f ca="1">IFERROR((IF(INDEX(ออกกำลัง[],ออกกำลังวันสุดท้าย-แถวออกกำลังเริ่มต้น-H33,2)&lt;&gt;"",INDEX(ออกกำลัง[],ออกกำลังวันสุดท้าย-แถวออกกำลังเริ่มต้น-H33,3),0)),0)</f>
        <v>205</v>
      </c>
      <c r="H33" s="28">
        <v>9</v>
      </c>
    </row>
    <row r="34" spans="2:8" x14ac:dyDescent="0.25">
      <c r="B34" s="29"/>
      <c r="C34" s="29"/>
      <c r="D34" s="30">
        <f ca="1">IFERROR(IF(INDEX(ออกกำลัง[],ออกกำลังวันสุดท้าย-แถวออกกำลังเริ่มต้น-H34,1)&lt;&gt;"",INDEX(ออกกำลัง[],ออกกำลังวันสุดท้าย-แถวออกกำลังเริ่มต้น-H34,1)),"")</f>
        <v>42873</v>
      </c>
      <c r="E34" s="28" t="str">
        <f t="shared" ca="1" si="1"/>
        <v>พฤ.</v>
      </c>
      <c r="F34" s="31">
        <f ca="1">IFERROR((IF(INDEX(ออกกำลัง[],ออกกำลังวันสุดท้าย-แถวออกกำลังเริ่มต้น-H34,1)&lt;&gt;"",INDEX(ออกกำลัง[],ออกกำลังวันสุดท้าย-แถวออกกำลังเริ่มต้น-H34,2),0)),0)</f>
        <v>20</v>
      </c>
      <c r="G34" s="31">
        <f ca="1">IFERROR((IF(INDEX(ออกกำลัง[],ออกกำลังวันสุดท้าย-แถวออกกำลังเริ่มต้น-H34,2)&lt;&gt;"",INDEX(ออกกำลัง[],ออกกำลังวันสุดท้าย-แถวออกกำลังเริ่มต้น-H34,3),0)),0)</f>
        <v>285</v>
      </c>
      <c r="H34" s="28">
        <v>10</v>
      </c>
    </row>
    <row r="35" spans="2:8" x14ac:dyDescent="0.25">
      <c r="B35" s="29"/>
      <c r="C35" s="29"/>
      <c r="D35" s="30">
        <f ca="1">IFERROR(IF(INDEX(ออกกำลัง[],ออกกำลังวันสุดท้าย-แถวออกกำลังเริ่มต้น-H35,1)&lt;&gt;"",INDEX(ออกกำลัง[],ออกกำลังวันสุดท้าย-แถวออกกำลังเริ่มต้น-H35,1)),"")</f>
        <v>42872</v>
      </c>
      <c r="E35" s="28" t="str">
        <f t="shared" ca="1" si="1"/>
        <v>พ.</v>
      </c>
      <c r="F35" s="31">
        <f ca="1">IFERROR((IF(INDEX(ออกกำลัง[],ออกกำลังวันสุดท้าย-แถวออกกำลังเริ่มต้น-H35,1)&lt;&gt;"",INDEX(ออกกำลัง[],ออกกำลังวันสุดท้าย-แถวออกกำลังเริ่มต้น-H35,2),0)),0)</f>
        <v>25</v>
      </c>
      <c r="G35" s="31">
        <f ca="1">IFERROR((IF(INDEX(ออกกำลัง[],ออกกำลังวันสุดท้าย-แถวออกกำลังเริ่มต้น-H35,2)&lt;&gt;"",INDEX(ออกกำลัง[],ออกกำลังวันสุดท้าย-แถวออกกำลังเริ่มต้น-H35,3),0)),0)</f>
        <v>125</v>
      </c>
      <c r="H35" s="28">
        <v>11</v>
      </c>
    </row>
    <row r="36" spans="2:8" x14ac:dyDescent="0.25">
      <c r="B36" s="29"/>
      <c r="C36" s="29"/>
      <c r="D36" s="30">
        <f ca="1">IFERROR(IF(INDEX(ออกกำลัง[],ออกกำลังวันสุดท้าย-แถวออกกำลังเริ่มต้น-H36,1)&lt;&gt;"",INDEX(ออกกำลัง[],ออกกำลังวันสุดท้าย-แถวออกกำลังเริ่มต้น-H36,1)),"")</f>
        <v>42871</v>
      </c>
      <c r="E36" s="28" t="str">
        <f t="shared" ca="1" si="1"/>
        <v>อ.</v>
      </c>
      <c r="F36" s="31">
        <f ca="1">IFERROR((IF(INDEX(ออกกำลัง[],ออกกำลังวันสุดท้าย-แถวออกกำลังเริ่มต้น-H36,1)&lt;&gt;"",INDEX(ออกกำลัง[],ออกกำลังวันสุดท้าย-แถวออกกำลังเริ่มต้น-H36,2),0)),0)</f>
        <v>30</v>
      </c>
      <c r="G36" s="31">
        <f ca="1">IFERROR((IF(INDEX(ออกกำลัง[],ออกกำลังวันสุดท้าย-แถวออกกำลังเริ่มต้น-H36,2)&lt;&gt;"",INDEX(ออกกำลัง[],ออกกำลังวันสุดท้าย-แถวออกกำลังเริ่มต้น-H36,3),0)),0)</f>
        <v>150</v>
      </c>
      <c r="H36" s="28">
        <v>12</v>
      </c>
    </row>
    <row r="41" spans="2:8" x14ac:dyDescent="0.25">
      <c r="D41" s="5"/>
    </row>
    <row r="42" spans="2:8" x14ac:dyDescent="0.25">
      <c r="D42" s="5"/>
    </row>
    <row r="43" spans="2:8" x14ac:dyDescent="0.25">
      <c r="D43" s="5"/>
    </row>
    <row r="44" spans="2:8" x14ac:dyDescent="0.25">
      <c r="D44" s="5"/>
    </row>
    <row r="45" spans="2:8" x14ac:dyDescent="0.25">
      <c r="D45" s="5"/>
    </row>
    <row r="46" spans="2:8" x14ac:dyDescent="0.25">
      <c r="D46" s="5"/>
    </row>
    <row r="47" spans="2:8" x14ac:dyDescent="0.25">
      <c r="D47" s="5"/>
    </row>
    <row r="48" spans="2:8" x14ac:dyDescent="0.25">
      <c r="D48" s="5"/>
    </row>
    <row r="49" spans="4:4" x14ac:dyDescent="0.25">
      <c r="D49" s="5"/>
    </row>
    <row r="50" spans="4:4" x14ac:dyDescent="0.25">
      <c r="D50" s="5"/>
    </row>
    <row r="51" spans="4:4" x14ac:dyDescent="0.25">
      <c r="D51" s="5"/>
    </row>
    <row r="52" spans="4:4" x14ac:dyDescent="0.25">
      <c r="D52" s="5"/>
    </row>
    <row r="53" spans="4:4" x14ac:dyDescent="0.25">
      <c r="D53" s="5"/>
    </row>
    <row r="54" spans="4:4" x14ac:dyDescent="0.25">
      <c r="D54" s="5"/>
    </row>
  </sheetData>
  <dataConsolidate>
    <dataRefs count="1">
      <dataRef ref="F23:G36" sheet="Chart Calculations"/>
    </dataRefs>
  </dataConsolidate>
  <mergeCells count="2">
    <mergeCell ref="B2:J2"/>
    <mergeCell ref="B20:J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19</vt:i4>
      </vt:variant>
    </vt:vector>
  </HeadingPairs>
  <TitlesOfParts>
    <vt:vector size="23" baseType="lpstr">
      <vt:lpstr>เป้าหมาย</vt:lpstr>
      <vt:lpstr>ควบคุมอาหาร</vt:lpstr>
      <vt:lpstr>ออกกำลัง</vt:lpstr>
      <vt:lpstr>การคำนวณแผนภูมิ</vt:lpstr>
      <vt:lpstr>ควบคุมอาหาร!Print_Titles</vt:lpstr>
      <vt:lpstr>ออกกำลัง!Print_Titles</vt:lpstr>
      <vt:lpstr>การลดต่อวัน</vt:lpstr>
      <vt:lpstr>ควบคุมอาหารวันสุดท้าย</vt:lpstr>
      <vt:lpstr>ช่วงวันที่ออกกำลัง</vt:lpstr>
      <vt:lpstr>ช่วงเวลาควบคุมอาหาร</vt:lpstr>
      <vt:lpstr>ชื่อคอลัมน์2</vt:lpstr>
      <vt:lpstr>ชื่อคอลัมน์3</vt:lpstr>
      <vt:lpstr>ชื่อเรื่องรอง</vt:lpstr>
      <vt:lpstr>แถวเริ่มต้นควบคุมอาหาร</vt:lpstr>
      <vt:lpstr>แถวออกกำลังเริ่มต้น</vt:lpstr>
      <vt:lpstr>น้ำหนักเป้าหมาย</vt:lpstr>
      <vt:lpstr>น้ำหนักเริ่มต้น</vt:lpstr>
      <vt:lpstr>น้ำหนักสุดท้าย</vt:lpstr>
      <vt:lpstr>ระยะเวลาออกกำลัง</vt:lpstr>
      <vt:lpstr>วันที่เริ่มต้น</vt:lpstr>
      <vt:lpstr>วันที่วางแผน</vt:lpstr>
      <vt:lpstr>วันที่สิ้นสุด</vt:lpstr>
      <vt:lpstr>ออกกำลังวันสุดท้าย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2017-01-18T04:03:51Z</dcterms:created>
  <dcterms:modified xsi:type="dcterms:W3CDTF">2017-05-09T13:55:06Z</dcterms:modified>
</cp:coreProperties>
</file>