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codeName="ThisWorkbook"/>
  <bookViews>
    <workbookView xWindow="-120" yWindow="-120" windowWidth="24240" windowHeight="17640" xr2:uid="{00000000-000D-0000-FFFF-FFFF00000000}"/>
  </bookViews>
  <sheets>
    <sheet name="Početak" sheetId="5" r:id="rId1"/>
    <sheet name="Mesečni budžet za koledž" sheetId="3" r:id="rId2"/>
    <sheet name="chart_calcs" sheetId="4" state="hidden" r:id="rId3"/>
  </sheets>
  <definedNames>
    <definedName name="_xlnm._FilterDatabase" localSheetId="1" hidden="1">'Mesečni budžet za koledž'!#REF!</definedName>
    <definedName name="CategoriesExpense">{"smeštaj i ishrana";"obuka i naknade";"knjige i zalihe";"prevoz";"opcionalni";"ostali troškovi"}</definedName>
    <definedName name="CategoriesIncome">{"finansijska pomoć";"zarade (nakon poreza)";"pomoć porodice";"iz štednje";"drugo"}</definedName>
    <definedName name="FirstMonth">UPPER(TEXT(StartDate,"mmm "))</definedName>
    <definedName name="income_percent_selected_period">'Mesečni budžet za koledž'!$P$32:$P$36</definedName>
    <definedName name="NextMonth">UPPER(TEXT(EOMONTH(VALUE('Mesečni budžet za koledž'!XFD1 &amp; "1"),0)+1,"mmm "))</definedName>
    <definedName name="PercentsExpense">'Mesečni budžet za koledž'!$P$40,'Mesečni budžet za koledž'!$P$45,'Mesečni budžet za koledž'!$P$49,'Mesečni budžet za koledž'!$P$53,'Mesečni budžet za koledž'!$P$59,'Mesečni budžet za koledž'!$P$67</definedName>
    <definedName name="PercentsIncome">'Mesečni budžet za koledž'!$P$32:$P$36</definedName>
    <definedName name="Periodi">'Mesečni budžet za koledž'!$C$27:$O$27</definedName>
    <definedName name="ScrollBarValue">chart_calcs!$D$13</definedName>
    <definedName name="SelectedPeriod">INDEX(Periodi,,ScrollBarValue)</definedName>
    <definedName name="SelectedPeriodCashFlowNegative">INDEX('Mesečni budžet za koledž'!$C$28:$O$28,,SelectedPeriodColumn) * NOT(SelectedPeriodIsFunded)</definedName>
    <definedName name="SelectedPeriodCashFlowNegative_Mirror">CHOOSE({1,2,3},0,SelectedPeriodCashFlowNegative,-(MAX(ABS(SelectedPeriodCashFlowNegative),SelectedPeriodCashFlowPositive)))</definedName>
    <definedName name="SelectedPeriodCashFlowPositive">INDEX('Mesečni budžet za koledž'!$C$28:$O$28,,SelectedPeriodColumn) * SelectedPeriodIsFunded</definedName>
    <definedName name="SelectedPeriodCashFlowPositive_Mirror">CHOOSE({1,2,3},0,SelectedPeriodCashFlowPositive,(MAX(ABS(SelectedPeriodCashFlowNegative),SelectedPeriodCashFlowPositive)))</definedName>
    <definedName name="SelectedPeriodColumn">MATCH(SelectedPeriod,Periodi,0)</definedName>
    <definedName name="SelectedPeriodIsFunded">INDEX('Mesečni budžet za koledž'!$C$37:$O$37,,SelectedPeriodColumn)&gt;=INDEX('Mesečni budžet za koledž'!$C$72:$O$72,,SelectedPeriodColumn)</definedName>
    <definedName name="SelectedStartMonth">'Mesečni budžet za koledž'!$B$25</definedName>
    <definedName name="StartDate">DATEVALUE("1-"&amp;SelectedStartMonth&amp;"-" &amp;YEAR(TODAY()))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C27" i="3" l="1"/>
  <c r="C31" i="3"/>
  <c r="P14" i="4" l="1"/>
  <c r="P15" i="4"/>
  <c r="D14" i="4"/>
  <c r="D15" i="4"/>
  <c r="F6" i="4"/>
  <c r="F7" i="4"/>
  <c r="D27" i="3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P12" i="4"/>
  <c r="D12" i="4" l="1"/>
  <c r="C39" i="3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E12" i="4" l="1"/>
  <c r="D31" i="3"/>
  <c r="E14" i="4" l="1"/>
  <c r="E15" i="4"/>
  <c r="E31" i="3"/>
  <c r="F12" i="4"/>
  <c r="F14" i="4" l="1"/>
  <c r="F15" i="4"/>
  <c r="F31" i="3"/>
  <c r="G12" i="4"/>
  <c r="G14" i="4" l="1"/>
  <c r="G15" i="4"/>
  <c r="G31" i="3"/>
  <c r="N67" i="3"/>
  <c r="M67" i="3"/>
  <c r="L67" i="3"/>
  <c r="K67" i="3"/>
  <c r="J67" i="3"/>
  <c r="I67" i="3"/>
  <c r="H67" i="3"/>
  <c r="G67" i="3"/>
  <c r="F67" i="3"/>
  <c r="E67" i="3"/>
  <c r="D67" i="3"/>
  <c r="C6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O35" i="3"/>
  <c r="O34" i="3"/>
  <c r="O33" i="3"/>
  <c r="O32" i="3"/>
  <c r="N59" i="3"/>
  <c r="M59" i="3"/>
  <c r="L59" i="3"/>
  <c r="K59" i="3"/>
  <c r="J59" i="3"/>
  <c r="I59" i="3"/>
  <c r="H59" i="3"/>
  <c r="G59" i="3"/>
  <c r="F59" i="3"/>
  <c r="E59" i="3"/>
  <c r="D59" i="3"/>
  <c r="C59" i="3"/>
  <c r="O61" i="3"/>
  <c r="O70" i="3"/>
  <c r="O69" i="3"/>
  <c r="O68" i="3"/>
  <c r="O65" i="3"/>
  <c r="O64" i="3"/>
  <c r="O63" i="3"/>
  <c r="O62" i="3"/>
  <c r="O60" i="3"/>
  <c r="N53" i="3"/>
  <c r="M53" i="3"/>
  <c r="L53" i="3"/>
  <c r="K53" i="3"/>
  <c r="J53" i="3"/>
  <c r="I53" i="3"/>
  <c r="H53" i="3"/>
  <c r="G53" i="3"/>
  <c r="F53" i="3"/>
  <c r="E53" i="3"/>
  <c r="D53" i="3"/>
  <c r="C53" i="3"/>
  <c r="O57" i="3"/>
  <c r="O56" i="3"/>
  <c r="O55" i="3"/>
  <c r="O54" i="3"/>
  <c r="O47" i="3"/>
  <c r="N49" i="3"/>
  <c r="M49" i="3"/>
  <c r="L49" i="3"/>
  <c r="K49" i="3"/>
  <c r="J49" i="3"/>
  <c r="I49" i="3"/>
  <c r="H49" i="3"/>
  <c r="G49" i="3"/>
  <c r="F49" i="3"/>
  <c r="E49" i="3"/>
  <c r="D49" i="3"/>
  <c r="C49" i="3"/>
  <c r="O51" i="3"/>
  <c r="O50" i="3"/>
  <c r="N45" i="3"/>
  <c r="M45" i="3"/>
  <c r="L45" i="3"/>
  <c r="K45" i="3"/>
  <c r="J45" i="3"/>
  <c r="I45" i="3"/>
  <c r="H45" i="3"/>
  <c r="G45" i="3"/>
  <c r="F45" i="3"/>
  <c r="E45" i="3"/>
  <c r="D45" i="3"/>
  <c r="C45" i="3"/>
  <c r="O46" i="3"/>
  <c r="N40" i="3"/>
  <c r="M40" i="3"/>
  <c r="L40" i="3"/>
  <c r="K40" i="3"/>
  <c r="J40" i="3"/>
  <c r="I40" i="3"/>
  <c r="H40" i="3"/>
  <c r="G40" i="3"/>
  <c r="F40" i="3"/>
  <c r="E40" i="3"/>
  <c r="D40" i="3"/>
  <c r="C40" i="3"/>
  <c r="O43" i="3"/>
  <c r="O42" i="3"/>
  <c r="O41" i="3"/>
  <c r="H14" i="4" l="1"/>
  <c r="H15" i="4"/>
  <c r="H31" i="3"/>
  <c r="H12" i="4"/>
  <c r="I12" i="4"/>
  <c r="O37" i="3"/>
  <c r="O45" i="3"/>
  <c r="O53" i="3"/>
  <c r="O49" i="3"/>
  <c r="O59" i="3"/>
  <c r="O40" i="3"/>
  <c r="O67" i="3"/>
  <c r="J72" i="3"/>
  <c r="J28" i="3" s="1"/>
  <c r="D72" i="3"/>
  <c r="D28" i="3" s="1"/>
  <c r="M72" i="3"/>
  <c r="M28" i="3" s="1"/>
  <c r="G72" i="3"/>
  <c r="G28" i="3" s="1"/>
  <c r="H72" i="3"/>
  <c r="H28" i="3" s="1"/>
  <c r="N72" i="3"/>
  <c r="N28" i="3" s="1"/>
  <c r="C72" i="3"/>
  <c r="E72" i="3"/>
  <c r="E28" i="3" s="1"/>
  <c r="K72" i="3"/>
  <c r="K28" i="3" s="1"/>
  <c r="L72" i="3"/>
  <c r="L28" i="3" s="1"/>
  <c r="F72" i="3"/>
  <c r="F28" i="3" s="1"/>
  <c r="I72" i="3"/>
  <c r="I28" i="3" s="1"/>
  <c r="I14" i="4" l="1"/>
  <c r="I15" i="4"/>
  <c r="I31" i="3"/>
  <c r="J12" i="4"/>
  <c r="O72" i="3"/>
  <c r="C28" i="3"/>
  <c r="J14" i="4" l="1"/>
  <c r="J15" i="4"/>
  <c r="J31" i="3"/>
  <c r="E8" i="4"/>
  <c r="M5" i="3" s="1"/>
  <c r="K12" i="4"/>
  <c r="O28" i="3"/>
  <c r="M29" i="3"/>
  <c r="L29" i="3"/>
  <c r="F29" i="3"/>
  <c r="K29" i="3"/>
  <c r="E29" i="3"/>
  <c r="G29" i="3"/>
  <c r="J29" i="3"/>
  <c r="D29" i="3"/>
  <c r="I29" i="3"/>
  <c r="C29" i="3"/>
  <c r="N29" i="3"/>
  <c r="H29" i="3"/>
  <c r="K14" i="4" l="1"/>
  <c r="K15" i="4"/>
  <c r="K31" i="3"/>
  <c r="L12" i="4"/>
  <c r="L14" i="4" l="1"/>
  <c r="L15" i="4"/>
  <c r="L31" i="3"/>
  <c r="M12" i="4"/>
  <c r="M14" i="4" l="1"/>
  <c r="M15" i="4"/>
  <c r="M31" i="3"/>
  <c r="N12" i="4"/>
  <c r="N14" i="4" l="1"/>
  <c r="N15" i="4"/>
  <c r="N31" i="3"/>
  <c r="P51" i="3"/>
  <c r="O14" i="4" l="1"/>
  <c r="O15" i="4"/>
  <c r="P40" i="3"/>
  <c r="B5" i="3"/>
  <c r="P46" i="3"/>
  <c r="P28" i="3"/>
  <c r="P70" i="3"/>
  <c r="P47" i="3"/>
  <c r="P45" i="3"/>
  <c r="P32" i="3"/>
  <c r="D19" i="4" s="1"/>
  <c r="P34" i="3"/>
  <c r="D21" i="4" s="1"/>
  <c r="P33" i="3"/>
  <c r="D20" i="4" s="1"/>
  <c r="P56" i="3"/>
  <c r="P67" i="3"/>
  <c r="E5" i="3"/>
  <c r="P41" i="3"/>
  <c r="O12" i="4"/>
  <c r="P36" i="3"/>
  <c r="D23" i="4" s="1"/>
  <c r="P49" i="3"/>
  <c r="P69" i="3"/>
  <c r="P55" i="3"/>
  <c r="P72" i="3"/>
  <c r="P65" i="3"/>
  <c r="P35" i="3"/>
  <c r="D22" i="4" s="1"/>
  <c r="P64" i="3"/>
  <c r="P61" i="3"/>
  <c r="P43" i="3"/>
  <c r="P54" i="3"/>
  <c r="P59" i="3"/>
  <c r="P57" i="3"/>
  <c r="P50" i="3"/>
  <c r="P63" i="3"/>
  <c r="P37" i="3"/>
  <c r="P68" i="3"/>
  <c r="P26" i="3"/>
  <c r="P53" i="3"/>
  <c r="P62" i="3"/>
  <c r="P42" i="3"/>
  <c r="P60" i="3"/>
  <c r="D3" i="4"/>
  <c r="D7" i="4" l="1"/>
  <c r="E4" i="3" s="1"/>
  <c r="D8" i="4"/>
  <c r="M4" i="3" s="1"/>
  <c r="D6" i="4"/>
  <c r="B4" i="3" s="1"/>
</calcChain>
</file>

<file path=xl/sharedStrings.xml><?xml version="1.0" encoding="utf-8"?>
<sst xmlns="http://schemas.openxmlformats.org/spreadsheetml/2006/main" count="70" uniqueCount="61">
  <si>
    <t>OSNOVNI PODACI O OVOM PREDLOŠKU</t>
  </si>
  <si>
    <t>Unesite mesečne prihode i troškove za izračunavanje ukupnog prihoda i troškova.</t>
  </si>
  <si>
    <t>Protok novca se automatski izračunava i grafikon protoka novca se automatski ažurira.</t>
  </si>
  <si>
    <t>Izaberite klizač da biste dobili dijagrame prihoda, troškova i protoka novca za mesec i godinu.</t>
  </si>
  <si>
    <t>Napomena: </t>
  </si>
  <si>
    <t>Dodatna uputstva navedena su u koloni A na radnom listu. Taj tekst je namerno skriven. Da biste uklonili tekst, izaberite kolonu A, a zatim izaberite stavku „IZBRIŠI“. Da biste otkrili tekst, izaberite kolonu A, a zatim promenite boju fonta.</t>
  </si>
  <si>
    <t>Izaberite mesec u ćeliji sa desne strane Pritisnite tastere ALT+STRELICA NADOLE za opcije, a zatim tastere STRELICA NADOLE i ENTER da biste napravili izbor.</t>
  </si>
  <si>
    <t>Mesečni budžet za koledž</t>
  </si>
  <si>
    <t>Prstenasti grafikon koji prikazuje rezime prihoda za izabrani mesec ili godinu nalazi se u ovoj ćeliji</t>
  </si>
  <si>
    <t>Linijski grafikon koji prikazuje protok novca za izabrani mesec ili godinu nalazi se u ovoj ćeliji.</t>
  </si>
  <si>
    <t>Klizač se nalazi u ovoj ćeliji.</t>
  </si>
  <si>
    <t>JAN</t>
  </si>
  <si>
    <t>Mesečni protok novca nakon troškova</t>
  </si>
  <si>
    <t>Protok novca</t>
  </si>
  <si>
    <t>Kumulativni protok novca</t>
  </si>
  <si>
    <t>MESEČNI PRIHOD</t>
  </si>
  <si>
    <t>Finansijska pomoć (donacije, stipendije, krediti) koji su vam isplaćeni</t>
  </si>
  <si>
    <t>Plate nakon oporezivanja</t>
  </si>
  <si>
    <t>Finansijska pomoć od porodice</t>
  </si>
  <si>
    <t>Isplate iz ušteđevine</t>
  </si>
  <si>
    <t>Ostalo (podrška za dete, javnu pomoć, pokloni itd.)</t>
  </si>
  <si>
    <t>UKUPAN PRIHOD</t>
  </si>
  <si>
    <t>MESEČNI TROŠAK</t>
  </si>
  <si>
    <t>smeštaj i ishrana</t>
  </si>
  <si>
    <t>obuka i naknade</t>
  </si>
  <si>
    <t>knjige i zalihe</t>
  </si>
  <si>
    <t>Prevoz</t>
  </si>
  <si>
    <t>Opcionalni</t>
  </si>
  <si>
    <t>Ostali troškovi</t>
  </si>
  <si>
    <t>UKUPAN RASHOD</t>
  </si>
  <si>
    <t>Prstenasti grafikon koji prikazuje rezime troškova za izabrani mesec ili godinu</t>
  </si>
  <si>
    <t>Trakasti grafikon koji prikazuje pozitivni i negativni protok novca za izabrani mesec ili godinu se nalazi u ovoj ćeliji.</t>
  </si>
  <si>
    <t xml:space="preserve">GODINA  </t>
  </si>
  <si>
    <t xml:space="preserve">% POV </t>
  </si>
  <si>
    <t>*** Ovaj list bi trebalo da ostane skriven ***</t>
  </si>
  <si>
    <t xml:space="preserve">Vrednost trake za pomeranje: </t>
  </si>
  <si>
    <t xml:space="preserve">Grafikon protoka novca: </t>
  </si>
  <si>
    <t xml:space="preserve">Kumulativno: </t>
  </si>
  <si>
    <t>PODACI GRAFIKONA PRIHODA</t>
  </si>
  <si>
    <t>Dinamički naslovi grafikona</t>
  </si>
  <si>
    <t>Koristite radni list „Mesečni budžet za koledž“ za praćenje prihoda, troškova i protoka novca.</t>
  </si>
  <si>
    <t>Kreirajte mesečni budžet za fakultet u ovoj radnoj svesci. Naslov ovog radnog lista nalazi se u ćeliji B1 sa desne strane. Korisna uputstva o tome kako da koristite ovaj radni list nalaze se u ćelijama u ovoj koloni. Sledeće uputstvo se nalazi u ćeliji A4.</t>
  </si>
  <si>
    <t>Oznaka „Predviđeni prihod“ nalazi se u ćeliji s desne strane, a oznaka „Predviđeni troškovi“ u ćeliji E4, dok se oznaka „Protok novca“ nalazi u ćeliji M4.</t>
  </si>
  <si>
    <t>Prihodi se automatski ažuriraju u ćeliji s desne strane, troškovi u ćeliji E5 i protok novca u ćeliji M5.</t>
  </si>
  <si>
    <t>Prstenasti grafikon koji prikazuje rezime prihoda u ćeliji s desne strane, rezime troškova u ćeliji E6 i trakasti grafikon koji prikazuje pozitivni i negativni novčani tok u ćeliji M6 se automatski ažuriraju. Sledeće uputstvo se nalazi u ćeliji A17.</t>
  </si>
  <si>
    <t>Linijski grafikon protoka novca nalazi se u ćeliji sa desne strane. Sledeće uputstvo se nalazi u ćeliji A21.</t>
  </si>
  <si>
    <t>Izaberite klizač s desne strane da biste dobili podatke i grafikone mesečnih ili godišnjih prihoda, troškova i novčanog toka. Sledeće uputstvo se nalazi u ćeliji A25.</t>
  </si>
  <si>
    <t>Izabrani period će se automatski ažurirati u ćeliji P26.</t>
  </si>
  <si>
    <t>Oznake prikazane u ovom redu su: oznaka „Mesečni protok novca nakon troškova“ u ćeliji s desne strane, meseci u ćelijama od C27 do N27, godina u ćeliji O27 i procenat povećanja u ćeliji P27.</t>
  </si>
  <si>
    <t>Oznaka „Protok novca“ nalazi se u ćeliji s desne strane. Novčani tok za svaki mesec se automatski izračunava u ćelijama C28 do N28, godišnji iznos u ćeliji O28 i procenat povećanja u ćeliji P28. Mini-grafikon se automatski ažurira u ćeliji Q28.</t>
  </si>
  <si>
    <t>Oznaka „Kumulativnog protoka novca“ nalazi se u ćeliji s desne strane. Kumulativni protok novca za svaki mesec se automatski izračunava u ćelijama C29 do N29, godišnji iznos u ćeliji O29 i procenat povećanja u ćeliji P29. Mini-grafikon se automatski ažurira u ćeliji Q29. Sledeće uputstvo se nalazi u ćeliji A31.</t>
  </si>
  <si>
    <t>Oznaka „Ukupan prihod“ nalazi se u ćeliji sa desne strane. Ukupni prihodi za svaki mesec se automatski izračunava u ćelijama C37 do N37, godišnji prihod u ćeliji O37 i procenat povećanja u ćeliji P37. Mini-grafikon se automatski ažurira u ćeliji Q37. Sledeće uputstvo se nalazi u ćeliji A39.</t>
  </si>
  <si>
    <t>Oznaka „Mesečni troškovi“ nalazi se u ćeliji s desne strane, meseci u ćelijama od C39 do N39, godina u ćeliji O39, i oznaka procenta povećanja u ćeliji P39.</t>
  </si>
  <si>
    <t>Unesite ili izmenite stavku troškova u ćeliji s desne strane i mesečne iznose u ćelijama C40 do N43. Godišnji iznos se automatski izračunava u ćelijama O40 do O43 a procenat povećanja u ćelijama P40 do P43. Mini-grafikon se automatski ažurira u ćeliji Q40. Sledeće uputstvo se nalazi u ćeliji A45.</t>
  </si>
  <si>
    <t>Unesite ili izmenite stavku troškova u ćeliji s desne strane i mesečne iznose u ćelijama C45 do N47. Godišnji iznos se automatski izračunava u ćelijama O45 do O47 a procenat povećanja u ćelijama P45 do P47. Mini-grafikon se automatski ažurira u ćeliji Q45. Sledeće uputstvo se nalazi u ćeliji A49.</t>
  </si>
  <si>
    <t>Unesite ili izmenite stavku troškova u ćeliji s desne strane i mesečne iznose u ćelijama C49 do N51. Godišnji iznos se automatski izračunava u ćelijama O49 do O51 a procenat povećanja u ćelijama P49 do P51. Mini-grafikon se automatski ažurira u ćeliji Q49. Sledeće uputstvo se nalazi u ćeliji A53.</t>
  </si>
  <si>
    <t>Unesite ili izmenite stavku troškova u ćeliji s desne strane i mesečne iznose u ćelijama C53 do N5. Godišnji iznos se automatski izračunava u ćelijama O53do O57 a procenat povećanja u ćelijama P53 do P57. Mini-grafikon se automatski ažurira u ćeliji Q53. Sledeće uputstvo se nalazi u ćeliji A59.</t>
  </si>
  <si>
    <t>Unesite ili izmenite stavku troškova u ćeliji s desne strane i mesečne iznose u ćelijama C59 do N65. Godišnji iznos se automatski izračunava u ćelijama O59 do O65 a procenat povećanja u ćelijama P59 do P65. Mini-grafikon se automatski ažurira u ćeliji Q59. Sledeće uputstvo se nalazi u ćeliji A67.</t>
  </si>
  <si>
    <t>Unesite ili izmenite stavku troškova u ćeliji s desne strane i mesečne iznose u ćelijama C67 do N70. Godišnji iznos se automatski izračunava u ćelijama O67 do O70 a procenat povećanja u ćelijama P67 do P70. Mini-grafikon se automatski ažurira u ćeliji Q67. Sledeće uputstvo nalazi se u ćeliji A72.</t>
  </si>
  <si>
    <t>Oznaka „Ukupni troškovi“ je u ćeliji sa desne strane. Ukupni troškovi za svaki mesec se automatski izračunavaju u ćelijama C72 do N72, godišnji troškovi u O72, i procenat povećanja u ćeliji P72. Mini-grafikon se automatski ažurira u ćeliji Q72.</t>
  </si>
  <si>
    <t>Oznaka „Mesečni prihod“ nalazi se u ćeliji s desne strane, meseci u ćelijama od C31 do N31, godina u ćeliji O31, i oznaka procenta povećanja u ćeliji P31. Unesite stavke mesečnih prihoda u ćelije od B32 do B36 i mesečne količine u ćelije od C32 do N36. Godišnji prihod se automatski izračunava u ćelijama O32 do O36 a procenat povećanja u ćelijama P32 do P36. Sledeće uputstvo se nalazi u ćeliji A37.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</si>
</sst>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  <numFmt numFmtId="166" formatCode="0.0%"/>
    <numFmt numFmtId="167" formatCode="0.0%;\(0.0%\)"/>
    <numFmt numFmtId="168" formatCode="#,##0_ ;[Red]\-#,##0\ "/>
    <numFmt numFmtId="169" formatCode="#,##0_ ;[Red]\-#,##0;\-"/>
    <numFmt numFmtId="170" formatCode="mmm"/>
    <numFmt numFmtId="171" formatCode="#,##0_ ;[Red]\-#,##0;\-\ \ "/>
  </numFmts>
  <fonts count="38" x14ac:knownFonts="1">
    <font>
      <sz val="10"/>
      <color theme="3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0.5"/>
      <color theme="0"/>
      <name val="Cambria"/>
      <family val="1"/>
      <scheme val="major"/>
    </font>
    <font>
      <sz val="9"/>
      <color theme="1" tint="0.34998626667073579"/>
      <name val="Trebuchet MS"/>
      <family val="2"/>
      <scheme val="minor"/>
    </font>
    <font>
      <b/>
      <sz val="9"/>
      <color theme="1" tint="0.34998626667073579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0"/>
      <color theme="1" tint="0.34998626667073579"/>
      <name val="Trebuchet MS"/>
      <family val="2"/>
      <scheme val="minor"/>
    </font>
    <font>
      <sz val="11"/>
      <color theme="3" tint="0.499984740745262"/>
      <name val="Cambria"/>
      <family val="1"/>
      <scheme val="major"/>
    </font>
    <font>
      <b/>
      <sz val="18"/>
      <color theme="0"/>
      <name val="Arial"/>
      <family val="2"/>
    </font>
    <font>
      <b/>
      <sz val="10"/>
      <color theme="3" tint="0.34998626667073579"/>
      <name val="Trebuchet MS"/>
      <family val="2"/>
      <scheme val="minor"/>
    </font>
    <font>
      <b/>
      <sz val="15"/>
      <color theme="4" tint="-0.499984740745262"/>
      <name val="Cambria"/>
      <family val="1"/>
      <scheme val="major"/>
    </font>
    <font>
      <sz val="9"/>
      <color theme="4" tint="-0.499984740745262"/>
      <name val="Trebuchet MS"/>
      <family val="2"/>
      <scheme val="minor"/>
    </font>
    <font>
      <b/>
      <sz val="10.5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b/>
      <sz val="42"/>
      <color theme="4" tint="-0.499984740745262"/>
      <name val="Cambria"/>
      <family val="1"/>
      <scheme val="major"/>
    </font>
    <font>
      <b/>
      <sz val="10"/>
      <color theme="4" tint="-0.499984740745262"/>
      <name val="Trebuchet MS"/>
      <family val="2"/>
      <scheme val="minor"/>
    </font>
    <font>
      <b/>
      <sz val="10"/>
      <color theme="5" tint="-0.499984740745262"/>
      <name val="Trebuchet MS"/>
      <family val="2"/>
      <scheme val="minor"/>
    </font>
    <font>
      <sz val="10"/>
      <color theme="5" tint="-0.499984740745262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9"/>
      <color theme="0"/>
      <name val="Trebuchet MS"/>
      <family val="2"/>
      <scheme val="minor"/>
    </font>
    <font>
      <sz val="11"/>
      <color theme="0"/>
      <name val="Calibri"/>
      <family val="2"/>
    </font>
    <font>
      <sz val="14"/>
      <color theme="1" tint="0.34998626667073579"/>
      <name val="Trebuchet MS"/>
      <family val="2"/>
      <scheme val="minor"/>
    </font>
    <font>
      <sz val="30"/>
      <color theme="1" tint="0.34998626667073579"/>
      <name val="Trebuchet MS"/>
      <family val="2"/>
      <scheme val="minor"/>
    </font>
    <font>
      <sz val="10"/>
      <color theme="3" tint="0.34998626667073579"/>
      <name val="Trebuchet MS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thin">
        <color theme="0"/>
      </left>
      <right/>
      <top style="thick">
        <color theme="0" tint="-0.14996795556505021"/>
      </top>
      <bottom style="thin">
        <color theme="0"/>
      </bottom>
      <diagonal/>
    </border>
    <border>
      <left/>
      <right/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double">
        <color theme="0" tint="-0.14996795556505021"/>
      </top>
      <bottom style="thin">
        <color theme="5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21" applyNumberFormat="0" applyAlignment="0" applyProtection="0"/>
    <xf numFmtId="0" fontId="31" fillId="9" borderId="22" applyNumberFormat="0" applyAlignment="0" applyProtection="0"/>
    <xf numFmtId="0" fontId="32" fillId="9" borderId="21" applyNumberFormat="0" applyAlignment="0" applyProtection="0"/>
    <xf numFmtId="0" fontId="33" fillId="0" borderId="23" applyNumberFormat="0" applyFill="0" applyAlignment="0" applyProtection="0"/>
    <xf numFmtId="0" fontId="34" fillId="10" borderId="24" applyNumberFormat="0" applyAlignment="0" applyProtection="0"/>
    <xf numFmtId="0" fontId="35" fillId="0" borderId="0" applyNumberFormat="0" applyFill="0" applyBorder="0" applyAlignment="0" applyProtection="0"/>
    <xf numFmtId="0" fontId="25" fillId="11" borderId="2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0" xfId="0" applyFont="1" applyBorder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right" indent="5"/>
    </xf>
    <xf numFmtId="0" fontId="8" fillId="3" borderId="0" xfId="0" applyFont="1" applyFill="1"/>
    <xf numFmtId="167" fontId="8" fillId="3" borderId="0" xfId="0" applyNumberFormat="1" applyFont="1" applyFill="1" applyAlignment="1">
      <alignment horizontal="right" indent="1"/>
    </xf>
    <xf numFmtId="0" fontId="8" fillId="3" borderId="2" xfId="0" applyFont="1" applyFill="1" applyBorder="1"/>
    <xf numFmtId="0" fontId="8" fillId="0" borderId="10" xfId="0" applyFont="1" applyBorder="1"/>
    <xf numFmtId="0" fontId="8" fillId="0" borderId="0" xfId="0" applyFont="1"/>
    <xf numFmtId="0" fontId="8" fillId="0" borderId="9" xfId="0" applyFont="1" applyBorder="1"/>
    <xf numFmtId="0" fontId="8" fillId="0" borderId="5" xfId="0" applyFont="1" applyBorder="1"/>
    <xf numFmtId="0" fontId="8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4" fontId="3" fillId="4" borderId="0" xfId="1" applyNumberFormat="1" applyFont="1" applyFill="1" applyAlignment="1" applyProtection="1">
      <alignment horizontal="center"/>
      <protection locked="0"/>
    </xf>
    <xf numFmtId="0" fontId="15" fillId="0" borderId="4" xfId="0" applyFont="1" applyBorder="1"/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6" fillId="0" borderId="0" xfId="0" applyFont="1"/>
    <xf numFmtId="0" fontId="15" fillId="0" borderId="3" xfId="0" applyFont="1" applyBorder="1"/>
    <xf numFmtId="166" fontId="17" fillId="0" borderId="3" xfId="0" applyNumberFormat="1" applyFont="1" applyBorder="1" applyAlignment="1">
      <alignment horizontal="right" indent="1"/>
    </xf>
    <xf numFmtId="0" fontId="18" fillId="0" borderId="0" xfId="0" applyFont="1"/>
    <xf numFmtId="0" fontId="8" fillId="0" borderId="17" xfId="0" applyFont="1" applyBorder="1" applyAlignment="1">
      <alignment horizontal="left" indent="1"/>
    </xf>
    <xf numFmtId="0" fontId="8" fillId="0" borderId="17" xfId="0" applyFont="1" applyBorder="1"/>
    <xf numFmtId="0" fontId="15" fillId="0" borderId="19" xfId="0" applyFont="1" applyBorder="1"/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/>
    <xf numFmtId="166" fontId="17" fillId="0" borderId="20" xfId="0" applyNumberFormat="1" applyFont="1" applyBorder="1" applyAlignment="1">
      <alignment horizontal="right" indent="1"/>
    </xf>
    <xf numFmtId="166" fontId="19" fillId="3" borderId="12" xfId="0" applyNumberFormat="1" applyFont="1" applyFill="1" applyBorder="1" applyAlignment="1">
      <alignment horizontal="right" indent="1"/>
    </xf>
    <xf numFmtId="166" fontId="19" fillId="3" borderId="14" xfId="0" applyNumberFormat="1" applyFont="1" applyFill="1" applyBorder="1" applyAlignment="1">
      <alignment horizontal="right" indent="1"/>
    </xf>
    <xf numFmtId="166" fontId="19" fillId="3" borderId="16" xfId="0" applyNumberFormat="1" applyFont="1" applyFill="1" applyBorder="1" applyAlignment="1">
      <alignment horizontal="right" indent="1"/>
    </xf>
    <xf numFmtId="166" fontId="19" fillId="3" borderId="18" xfId="0" applyNumberFormat="1" applyFont="1" applyFill="1" applyBorder="1" applyAlignment="1">
      <alignment horizontal="right" inden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2" applyFont="1" applyAlignment="1">
      <alignment horizontal="left" indent="1"/>
    </xf>
    <xf numFmtId="0" fontId="23" fillId="0" borderId="0" xfId="3" applyFont="1" applyAlignment="1">
      <alignment horizontal="left" indent="2"/>
    </xf>
    <xf numFmtId="0" fontId="23" fillId="0" borderId="0" xfId="3" applyFont="1" applyAlignment="1">
      <alignment horizontal="left" indent="3"/>
    </xf>
    <xf numFmtId="0" fontId="24" fillId="0" borderId="0" xfId="2" applyFont="1" applyAlignment="1">
      <alignment horizontal="left" indent="2"/>
    </xf>
    <xf numFmtId="0" fontId="10" fillId="4" borderId="0" xfId="3" applyFont="1" applyFill="1" applyAlignment="1">
      <alignment horizontal="center"/>
    </xf>
    <xf numFmtId="0" fontId="0" fillId="0" borderId="0" xfId="0" applyNumberFormat="1"/>
    <xf numFmtId="0" fontId="8" fillId="3" borderId="2" xfId="0" applyFont="1" applyFill="1" applyBorder="1" applyAlignment="1">
      <alignment horizontal="right"/>
    </xf>
    <xf numFmtId="0" fontId="8" fillId="0" borderId="17" xfId="0" applyNumberFormat="1" applyFont="1" applyBorder="1"/>
    <xf numFmtId="0" fontId="8" fillId="0" borderId="17" xfId="0" applyNumberFormat="1" applyFont="1" applyBorder="1" applyAlignment="1">
      <alignment horizontal="left" indent="1"/>
    </xf>
    <xf numFmtId="0" fontId="4" fillId="0" borderId="0" xfId="0" applyNumberFormat="1" applyFont="1"/>
    <xf numFmtId="14" fontId="14" fillId="0" borderId="0" xfId="0" applyNumberFormat="1" applyFont="1" applyAlignment="1">
      <alignment horizontal="center" vertical="center"/>
    </xf>
    <xf numFmtId="168" fontId="8" fillId="3" borderId="0" xfId="0" applyNumberFormat="1" applyFont="1" applyFill="1"/>
    <xf numFmtId="168" fontId="8" fillId="3" borderId="2" xfId="0" applyNumberFormat="1" applyFont="1" applyFill="1" applyBorder="1"/>
    <xf numFmtId="169" fontId="8" fillId="0" borderId="0" xfId="0" applyNumberFormat="1" applyFont="1" applyProtection="1">
      <protection locked="0"/>
    </xf>
    <xf numFmtId="169" fontId="8" fillId="0" borderId="9" xfId="0" applyNumberFormat="1" applyFont="1" applyBorder="1" applyProtection="1">
      <protection locked="0"/>
    </xf>
    <xf numFmtId="169" fontId="8" fillId="0" borderId="5" xfId="0" applyNumberFormat="1" applyFont="1" applyBorder="1" applyProtection="1">
      <protection locked="0"/>
    </xf>
    <xf numFmtId="168" fontId="19" fillId="3" borderId="11" xfId="0" applyNumberFormat="1" applyFont="1" applyFill="1" applyBorder="1"/>
    <xf numFmtId="168" fontId="19" fillId="3" borderId="13" xfId="0" applyNumberFormat="1" applyFont="1" applyFill="1" applyBorder="1"/>
    <xf numFmtId="168" fontId="19" fillId="3" borderId="15" xfId="0" applyNumberFormat="1" applyFont="1" applyFill="1" applyBorder="1"/>
    <xf numFmtId="168" fontId="17" fillId="0" borderId="3" xfId="0" applyNumberFormat="1" applyFont="1" applyBorder="1"/>
    <xf numFmtId="170" fontId="14" fillId="0" borderId="0" xfId="0" applyNumberFormat="1" applyFont="1" applyAlignment="1">
      <alignment horizontal="right"/>
    </xf>
    <xf numFmtId="170" fontId="15" fillId="0" borderId="4" xfId="0" applyNumberFormat="1" applyFont="1" applyBorder="1" applyAlignment="1">
      <alignment horizontal="right"/>
    </xf>
    <xf numFmtId="170" fontId="15" fillId="0" borderId="19" xfId="0" applyNumberFormat="1" applyFont="1" applyBorder="1" applyAlignment="1">
      <alignment horizontal="right"/>
    </xf>
    <xf numFmtId="168" fontId="8" fillId="0" borderId="0" xfId="0" applyNumberFormat="1" applyFont="1"/>
    <xf numFmtId="169" fontId="8" fillId="0" borderId="6" xfId="0" applyNumberFormat="1" applyFont="1" applyBorder="1" applyProtection="1">
      <protection locked="0"/>
    </xf>
    <xf numFmtId="169" fontId="8" fillId="0" borderId="7" xfId="0" applyNumberFormat="1" applyFont="1" applyBorder="1" applyProtection="1">
      <protection locked="0"/>
    </xf>
    <xf numFmtId="169" fontId="8" fillId="0" borderId="8" xfId="0" applyNumberFormat="1" applyFont="1" applyBorder="1" applyProtection="1">
      <protection locked="0"/>
    </xf>
    <xf numFmtId="168" fontId="19" fillId="3" borderId="18" xfId="0" applyNumberFormat="1" applyFont="1" applyFill="1" applyBorder="1"/>
    <xf numFmtId="168" fontId="19" fillId="3" borderId="14" xfId="0" applyNumberFormat="1" applyFont="1" applyFill="1" applyBorder="1"/>
    <xf numFmtId="168" fontId="19" fillId="3" borderId="16" xfId="0" applyNumberFormat="1" applyFont="1" applyFill="1" applyBorder="1"/>
    <xf numFmtId="171" fontId="8" fillId="0" borderId="9" xfId="0" applyNumberFormat="1" applyFont="1" applyBorder="1" applyProtection="1">
      <protection locked="0"/>
    </xf>
    <xf numFmtId="171" fontId="8" fillId="0" borderId="5" xfId="0" applyNumberFormat="1" applyFont="1" applyBorder="1" applyProtection="1">
      <protection locked="0"/>
    </xf>
    <xf numFmtId="168" fontId="17" fillId="0" borderId="20" xfId="0" applyNumberFormat="1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1" builtinId="15" customBuiltin="1"/>
    <cellStyle name="Total" xfId="23" builtinId="25" customBuiltin="1"/>
    <cellStyle name="Warning Text" xfId="20" builtinId="11" customBuiltin="1"/>
  </cellStyles>
  <dxfs count="1">
    <dxf>
      <font>
        <color theme="7"/>
      </font>
    </dxf>
  </dxfs>
  <tableStyles count="0" defaultTableStyle="TableStyleMedium2" defaultPivotStyle="PivotStyleLight16"/>
  <colors>
    <mruColors>
      <color rgb="FFFFFFFF"/>
      <color rgb="FFEEEEEE"/>
      <color rgb="FFF7F7F7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61072570217489E-2"/>
          <c:y val="0.3276918795860701"/>
          <c:w val="1"/>
          <c:h val="0.59465461954644017"/>
        </c:manualLayout>
      </c:layout>
      <c:barChart>
        <c:barDir val="bar"/>
        <c:grouping val="stacked"/>
        <c:varyColors val="0"/>
        <c:ser>
          <c:idx val="0"/>
          <c:order val="0"/>
          <c:tx>
            <c:v>Pozitivno</c:v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550-4B2E-84F0-E983AD94160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50-4B2E-84F0-E983AD941604}"/>
              </c:ext>
            </c:extLst>
          </c:dPt>
          <c:val>
            <c:numRef>
              <c:f>[0]!SelectedPeriodCashFlowPositive_Mirror</c:f>
              <c:numCache>
                <c:formatCode>General</c:formatCode>
                <c:ptCount val="3"/>
                <c:pt idx="0">
                  <c:v>0</c:v>
                </c:pt>
                <c:pt idx="1">
                  <c:v>169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0-4B2E-84F0-E983AD941604}"/>
            </c:ext>
          </c:extLst>
        </c:ser>
        <c:ser>
          <c:idx val="1"/>
          <c:order val="1"/>
          <c:tx>
            <c:v>Negativno</c:v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550-4B2E-84F0-E983AD941604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8550-4B2E-84F0-E983AD941604}"/>
              </c:ext>
            </c:extLst>
          </c:dPt>
          <c:val>
            <c:numRef>
              <c:f>[0]!SelectedPeriodCashFlowNegative_Mirror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50-4B2E-84F0-E983AD94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3691008"/>
        <c:axId val="96119800"/>
      </c:barChart>
      <c:catAx>
        <c:axId val="483691008"/>
        <c:scaling>
          <c:orientation val="minMax"/>
        </c:scaling>
        <c:delete val="0"/>
        <c:axPos val="l"/>
        <c:numFmt formatCode=";;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96119800"/>
        <c:crosses val="autoZero"/>
        <c:auto val="1"/>
        <c:lblAlgn val="ctr"/>
        <c:lblOffset val="100"/>
        <c:noMultiLvlLbl val="0"/>
      </c:catAx>
      <c:valAx>
        <c:axId val="96119800"/>
        <c:scaling>
          <c:orientation val="minMax"/>
          <c:max val="400"/>
          <c:min val="-400"/>
        </c:scaling>
        <c:delete val="1"/>
        <c:axPos val="b"/>
        <c:numFmt formatCode="General" sourceLinked="1"/>
        <c:majorTickMark val="out"/>
        <c:minorTickMark val="none"/>
        <c:tickLblPos val="nextTo"/>
        <c:crossAx val="483691008"/>
        <c:crosses val="autoZero"/>
        <c:crossBetween val="between"/>
        <c:majorUnit val="400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6848195056766"/>
          <c:y val="7.4307877302245973E-2"/>
          <c:w val="0.85723151804943232"/>
          <c:h val="0.55967520352696076"/>
        </c:manualLayout>
      </c:layout>
      <c:lineChart>
        <c:grouping val="standard"/>
        <c:varyColors val="0"/>
        <c:ser>
          <c:idx val="0"/>
          <c:order val="0"/>
          <c:tx>
            <c:v>Protok novca</c:v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chart_calcs!$D$12:$P$12</c:f>
              <c:strCache>
                <c:ptCount val="13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godina  </c:v>
                </c:pt>
              </c:strCache>
            </c:strRef>
          </c:cat>
          <c:val>
            <c:numRef>
              <c:f>'Mesečni budžet za koledž'!$C$28:$O$28</c:f>
              <c:numCache>
                <c:formatCode>#,##0_ ;[Red]\-#,##0\ </c:formatCode>
                <c:ptCount val="13"/>
                <c:pt idx="0">
                  <c:v>169</c:v>
                </c:pt>
                <c:pt idx="1">
                  <c:v>69</c:v>
                </c:pt>
                <c:pt idx="2">
                  <c:v>192</c:v>
                </c:pt>
                <c:pt idx="3">
                  <c:v>199</c:v>
                </c:pt>
                <c:pt idx="4">
                  <c:v>204</c:v>
                </c:pt>
                <c:pt idx="5">
                  <c:v>-771</c:v>
                </c:pt>
                <c:pt idx="6">
                  <c:v>124</c:v>
                </c:pt>
                <c:pt idx="7">
                  <c:v>154</c:v>
                </c:pt>
                <c:pt idx="8">
                  <c:v>-721</c:v>
                </c:pt>
                <c:pt idx="9">
                  <c:v>109</c:v>
                </c:pt>
                <c:pt idx="10">
                  <c:v>34</c:v>
                </c:pt>
                <c:pt idx="11">
                  <c:v>-61</c:v>
                </c:pt>
                <c:pt idx="12">
                  <c:v>-299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9408"/>
        <c:axId val="477185864"/>
      </c:lineChart>
      <c:scatterChart>
        <c:scatterStyle val="lineMarker"/>
        <c:varyColors val="0"/>
        <c:ser>
          <c:idx val="1"/>
          <c:order val="1"/>
          <c:tx>
            <c:v>Pozitivan izabrani period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chart_calcs!$D$14:$P$14</c:f>
              <c:numCache>
                <c:formatCode>General</c:formatCode>
                <c:ptCount val="13"/>
                <c:pt idx="0">
                  <c:v>69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D-4ACA-AA43-BF5DFEC89C25}"/>
            </c:ext>
          </c:extLst>
        </c:ser>
        <c:ser>
          <c:idx val="2"/>
          <c:order val="2"/>
          <c:tx>
            <c:v>Negativan izabrani period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chart_calcs!$D$15:$P$15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9408"/>
        <c:axId val="477185864"/>
      </c:scatterChart>
      <c:catAx>
        <c:axId val="961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  <a:alpha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77185864"/>
        <c:crosses val="autoZero"/>
        <c:auto val="1"/>
        <c:lblAlgn val="ctr"/>
        <c:lblOffset val="100"/>
        <c:noMultiLvlLbl val="0"/>
      </c:catAx>
      <c:valAx>
        <c:axId val="477185864"/>
        <c:scaling>
          <c:orientation val="minMax"/>
          <c:max val="1000"/>
        </c:scaling>
        <c:delete val="1"/>
        <c:axPos val="l"/>
        <c:numFmt formatCode="&quot;$&quot;#,##0" sourceLinked="0"/>
        <c:majorTickMark val="out"/>
        <c:minorTickMark val="none"/>
        <c:tickLblPos val="nextTo"/>
        <c:crossAx val="961194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22298185081131"/>
          <c:y val="0.34625485336714895"/>
          <c:w val="0.64139311135561661"/>
          <c:h val="0.557117057893036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4A-4DC8-BFE4-89CFC23E74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4A-4DC8-BFE4-89CFC23E74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4A-4DC8-BFE4-89CFC23E74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4A-4DC8-BFE4-89CFC23E74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F4A-4DC8-BFE4-89CFC23E7413}"/>
              </c:ext>
            </c:extLst>
          </c:dPt>
          <c:cat>
            <c:strRef>
              <c:f>[0]!CategoriesIncome</c:f>
              <c:strCache>
                <c:ptCount val="5"/>
                <c:pt idx="0">
                  <c:v>finansijska pomoć</c:v>
                </c:pt>
                <c:pt idx="1">
                  <c:v>zarade (nakon poreza)</c:v>
                </c:pt>
                <c:pt idx="2">
                  <c:v>pomoć porodice</c:v>
                </c:pt>
                <c:pt idx="3">
                  <c:v>iz štednje</c:v>
                </c:pt>
                <c:pt idx="4">
                  <c:v>drugo</c:v>
                </c:pt>
              </c:strCache>
            </c:strRef>
          </c:cat>
          <c:val>
            <c:numRef>
              <c:f>chart_calcs!$D$19:$D$23</c:f>
              <c:numCache>
                <c:formatCode>0.0%</c:formatCode>
                <c:ptCount val="5"/>
                <c:pt idx="0">
                  <c:v>0</c:v>
                </c:pt>
                <c:pt idx="1">
                  <c:v>0.36734693877551022</c:v>
                </c:pt>
                <c:pt idx="2">
                  <c:v>0.16326530612244897</c:v>
                </c:pt>
                <c:pt idx="3">
                  <c:v>0.40816326530612246</c:v>
                </c:pt>
                <c:pt idx="4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4A-4DC8-BFE4-89CFC23E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27248"/>
        <c:axId val="793822984"/>
      </c:barChart>
      <c:valAx>
        <c:axId val="793822984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93827248"/>
        <c:crosses val="autoZero"/>
        <c:crossBetween val="between"/>
      </c:valAx>
      <c:catAx>
        <c:axId val="79382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2298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89291453364252"/>
          <c:y val="0.34151120639906768"/>
          <c:w val="0.65730885998944011"/>
          <c:h val="0.56660435182919888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6A-455C-8A75-89D427D18B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6A-455C-8A75-89D427D18B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6A-455C-8A75-89D427D18B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46A-455C-8A75-89D427D18B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46A-455C-8A75-89D427D18B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A5F-451A-BA1D-C10767E1A139}"/>
              </c:ext>
            </c:extLst>
          </c:dPt>
          <c:cat>
            <c:strRef>
              <c:f>[0]!CategoriesExpense</c:f>
              <c:strCache>
                <c:ptCount val="6"/>
                <c:pt idx="0">
                  <c:v>smeštaj i ishrana</c:v>
                </c:pt>
                <c:pt idx="1">
                  <c:v>obuka i naknade</c:v>
                </c:pt>
                <c:pt idx="2">
                  <c:v>knjige i zalihe</c:v>
                </c:pt>
                <c:pt idx="3">
                  <c:v>prevoz</c:v>
                </c:pt>
                <c:pt idx="4">
                  <c:v>opcionalni</c:v>
                </c:pt>
                <c:pt idx="5">
                  <c:v>ostali troškovi</c:v>
                </c:pt>
              </c:strCache>
            </c:strRef>
          </c:cat>
          <c:val>
            <c:numRef>
              <c:f>[0]!PercentsExpense</c:f>
              <c:numCache>
                <c:formatCode>0.0%</c:formatCode>
                <c:ptCount val="6"/>
                <c:pt idx="0">
                  <c:v>0.53503787878787878</c:v>
                </c:pt>
                <c:pt idx="1">
                  <c:v>0</c:v>
                </c:pt>
                <c:pt idx="2">
                  <c:v>0</c:v>
                </c:pt>
                <c:pt idx="3">
                  <c:v>0.21212121212121213</c:v>
                </c:pt>
                <c:pt idx="4">
                  <c:v>6.5340909090909088E-2</c:v>
                </c:pt>
                <c:pt idx="5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6A-455C-8A75-89D427D1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31512"/>
        <c:axId val="793830856"/>
      </c:barChart>
      <c:valAx>
        <c:axId val="793830856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793831512"/>
        <c:crosses val="autoZero"/>
        <c:crossBetween val="between"/>
      </c:valAx>
      <c:catAx>
        <c:axId val="79383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3085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16" fmlaLink="chart_calcs!$D$13" horiz="1" max="13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20</xdr:row>
          <xdr:rowOff>95250</xdr:rowOff>
        </xdr:from>
        <xdr:to>
          <xdr:col>14</xdr:col>
          <xdr:colOff>552450</xdr:colOff>
          <xdr:row>21</xdr:row>
          <xdr:rowOff>114300</xdr:rowOff>
        </xdr:to>
        <xdr:sp macro="" textlink="">
          <xdr:nvSpPr>
            <xdr:cNvPr id="1032" name="Mesečno pomeranje" descr="Izaberite da biste prikazali rezime budžeta po mesecu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12</xdr:col>
      <xdr:colOff>321559</xdr:colOff>
      <xdr:row>2</xdr:row>
      <xdr:rowOff>123825</xdr:rowOff>
    </xdr:from>
    <xdr:to>
      <xdr:col>15</xdr:col>
      <xdr:colOff>581025</xdr:colOff>
      <xdr:row>14</xdr:row>
      <xdr:rowOff>79661</xdr:rowOff>
    </xdr:to>
    <xdr:graphicFrame macro="">
      <xdr:nvGraphicFramePr>
        <xdr:cNvPr id="16" name="Mesečni protok gotovine" descr="Trakasti grafikon prikazuje pozitivni i negativni protok gotovine za izabrani mesec ili godinu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130630</xdr:colOff>
      <xdr:row>14</xdr:row>
      <xdr:rowOff>184184</xdr:rowOff>
    </xdr:from>
    <xdr:to>
      <xdr:col>14</xdr:col>
      <xdr:colOff>533400</xdr:colOff>
      <xdr:row>20</xdr:row>
      <xdr:rowOff>656</xdr:rowOff>
    </xdr:to>
    <xdr:graphicFrame macro="">
      <xdr:nvGraphicFramePr>
        <xdr:cNvPr id="3" name="Protok gotovine po mesecu" descr="Linijski grafikon koji prikazuje protok gotovine za izabrani mesec ili godinu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2</xdr:row>
      <xdr:rowOff>133350</xdr:rowOff>
    </xdr:from>
    <xdr:to>
      <xdr:col>3</xdr:col>
      <xdr:colOff>104774</xdr:colOff>
      <xdr:row>14</xdr:row>
      <xdr:rowOff>89186</xdr:rowOff>
    </xdr:to>
    <xdr:graphicFrame macro="">
      <xdr:nvGraphicFramePr>
        <xdr:cNvPr id="15" name="Rezime mesečnih prihoda" descr="Prstenasti grafikon koji prikazuje rezime prihoda za izabrani mesec ili godinu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482419</xdr:colOff>
      <xdr:row>3</xdr:row>
      <xdr:rowOff>28322</xdr:rowOff>
    </xdr:from>
    <xdr:to>
      <xdr:col>3</xdr:col>
      <xdr:colOff>482419</xdr:colOff>
      <xdr:row>14</xdr:row>
      <xdr:rowOff>47387</xdr:rowOff>
    </xdr:to>
    <xdr:cxnSp macro="">
      <xdr:nvCxnSpPr>
        <xdr:cNvPr id="19" name="Ivica grafikona 1" descr="Ivica grafikona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778194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142874</xdr:colOff>
      <xdr:row>2</xdr:row>
      <xdr:rowOff>133350</xdr:rowOff>
    </xdr:from>
    <xdr:to>
      <xdr:col>10</xdr:col>
      <xdr:colOff>552830</xdr:colOff>
      <xdr:row>14</xdr:row>
      <xdr:rowOff>89186</xdr:rowOff>
    </xdr:to>
    <xdr:graphicFrame macro="">
      <xdr:nvGraphicFramePr>
        <xdr:cNvPr id="21" name="Rezime mesečnih troškova" descr="Prstenasti grafikon koji prikazuje rezime troškova za izabrani mesec ili godinu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82971</xdr:colOff>
      <xdr:row>3</xdr:row>
      <xdr:rowOff>28322</xdr:rowOff>
    </xdr:from>
    <xdr:to>
      <xdr:col>12</xdr:col>
      <xdr:colOff>82971</xdr:colOff>
      <xdr:row>14</xdr:row>
      <xdr:rowOff>47387</xdr:rowOff>
    </xdr:to>
    <xdr:cxnSp macro="">
      <xdr:nvCxnSpPr>
        <xdr:cNvPr id="22" name="Ivica grafikona 2" descr="Ivica grafikona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179346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0.17913</cdr:y>
    </cdr:from>
    <cdr:to>
      <cdr:x>0.11685</cdr:x>
      <cdr:y>0.50958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172324"/>
          <a:ext cx="1230978" cy="3179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sr-latn-rs" sz="1500" b="1">
              <a:solidFill>
                <a:schemeClr val="accent1">
                  <a:lumMod val="50000"/>
                </a:schemeClr>
              </a:solidFill>
              <a:latin typeface="+mj-lt"/>
            </a:rPr>
            <a:t>PROTOK NOVCA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onthly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7BCD1"/>
      </a:accent1>
      <a:accent2>
        <a:srgbClr val="F09912"/>
      </a:accent2>
      <a:accent3>
        <a:srgbClr val="6ECC9E"/>
      </a:accent3>
      <a:accent4>
        <a:srgbClr val="EB4A17"/>
      </a:accent4>
      <a:accent5>
        <a:srgbClr val="9942AC"/>
      </a:accent5>
      <a:accent6>
        <a:srgbClr val="F749A2"/>
      </a:accent6>
      <a:hlink>
        <a:srgbClr val="67BCD1"/>
      </a:hlink>
      <a:folHlink>
        <a:srgbClr val="9942AC"/>
      </a:folHlink>
    </a:clrScheme>
    <a:fontScheme name="Monthly College Budget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B8"/>
  <sheetViews>
    <sheetView showGridLines="0" tabSelected="1" workbookViewId="0"/>
  </sheetViews>
  <sheetFormatPr defaultRowHeight="15" x14ac:dyDescent="0.3"/>
  <cols>
    <col min="1" max="1" width="2.7109375" customWidth="1"/>
    <col min="2" max="2" width="76" customWidth="1"/>
    <col min="3" max="3" width="2.7109375" customWidth="1"/>
  </cols>
  <sheetData>
    <row r="1" spans="2:2" ht="28.5" customHeight="1" x14ac:dyDescent="0.35">
      <c r="B1" s="52" t="s">
        <v>0</v>
      </c>
    </row>
    <row r="2" spans="2:2" ht="38.25" customHeight="1" x14ac:dyDescent="0.3">
      <c r="B2" s="18" t="s">
        <v>40</v>
      </c>
    </row>
    <row r="3" spans="2:2" ht="30" customHeight="1" x14ac:dyDescent="0.3">
      <c r="B3" s="18" t="s">
        <v>1</v>
      </c>
    </row>
    <row r="4" spans="2:2" ht="30" customHeight="1" x14ac:dyDescent="0.3">
      <c r="B4" s="18" t="s">
        <v>2</v>
      </c>
    </row>
    <row r="5" spans="2:2" ht="44.25" customHeight="1" x14ac:dyDescent="0.3">
      <c r="B5" s="18" t="s">
        <v>3</v>
      </c>
    </row>
    <row r="6" spans="2:2" ht="30" customHeight="1" x14ac:dyDescent="0.3">
      <c r="B6" s="19" t="s">
        <v>4</v>
      </c>
    </row>
    <row r="7" spans="2:2" ht="55.5" customHeight="1" x14ac:dyDescent="0.3">
      <c r="B7" s="18" t="s">
        <v>5</v>
      </c>
    </row>
    <row r="8" spans="2:2" ht="43.5" customHeight="1" x14ac:dyDescent="0.3">
      <c r="B8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A1:Q72"/>
  <sheetViews>
    <sheetView showGridLines="0" zoomScaleNormal="100" workbookViewId="0"/>
  </sheetViews>
  <sheetFormatPr defaultColWidth="9.140625" defaultRowHeight="19.5" customHeight="1" x14ac:dyDescent="0.35"/>
  <cols>
    <col min="1" max="1" width="2.7109375" style="44" customWidth="1"/>
    <col min="2" max="2" width="62.42578125" style="4" customWidth="1"/>
    <col min="3" max="15" width="9.28515625" style="4" customWidth="1"/>
    <col min="16" max="16" width="11.7109375" style="4" customWidth="1"/>
    <col min="17" max="17" width="8.42578125" style="4" customWidth="1"/>
    <col min="18" max="18" width="2.7109375" style="4" customWidth="1"/>
    <col min="19" max="16384" width="9.140625" style="4"/>
  </cols>
  <sheetData>
    <row r="1" spans="1:16" ht="61.9" customHeight="1" x14ac:dyDescent="0.65">
      <c r="A1" s="43" t="s">
        <v>41</v>
      </c>
      <c r="B1" s="28" t="s">
        <v>7</v>
      </c>
    </row>
    <row r="2" spans="1:16" ht="19.5" customHeight="1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thickTop="1" x14ac:dyDescent="0.35"/>
    <row r="4" spans="1:16" ht="19.5" customHeight="1" x14ac:dyDescent="0.35">
      <c r="A4" s="44" t="s">
        <v>42</v>
      </c>
      <c r="B4" s="46" t="str">
        <f ca="1">chart_calcs!$D$6</f>
        <v>prihod u january:</v>
      </c>
      <c r="E4" s="49" t="str">
        <f ca="1">chart_calcs!$D$7</f>
        <v>troškovi u january:</v>
      </c>
      <c r="M4" s="50" t="str">
        <f ca="1">chart_calcs!$D$8</f>
        <v>protok gotovine u january:</v>
      </c>
    </row>
    <row r="5" spans="1:16" ht="38.25" customHeight="1" x14ac:dyDescent="0.55000000000000004">
      <c r="A5" s="45" t="s">
        <v>43</v>
      </c>
      <c r="B5" s="47" t="e">
        <f ca="1">" "&amp;chart_calcs!$F$6</f>
        <v>#VALUE!</v>
      </c>
      <c r="E5" s="48" t="e">
        <f ca="1">" "&amp;chart_calcs!$F$7</f>
        <v>#VALUE!</v>
      </c>
      <c r="M5" s="51" t="str">
        <f>" "&amp;chart_calcs!$F$8</f>
        <v xml:space="preserve"> 169 RSD</v>
      </c>
    </row>
    <row r="6" spans="1:16" ht="19.5" customHeight="1" x14ac:dyDescent="0.35">
      <c r="A6" s="44" t="s">
        <v>44</v>
      </c>
      <c r="B6" s="81" t="s">
        <v>8</v>
      </c>
      <c r="C6" s="81"/>
      <c r="D6" s="81"/>
      <c r="E6" s="81" t="s">
        <v>30</v>
      </c>
      <c r="F6" s="81"/>
      <c r="G6" s="81"/>
      <c r="H6" s="81"/>
      <c r="I6" s="81"/>
      <c r="J6" s="81"/>
      <c r="K6" s="81"/>
      <c r="L6" s="81"/>
      <c r="M6" s="81" t="s">
        <v>31</v>
      </c>
      <c r="N6" s="81"/>
      <c r="O6" s="81"/>
      <c r="P6" s="81"/>
    </row>
    <row r="7" spans="1:16" ht="15" customHeight="1" x14ac:dyDescent="0.3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" customHeight="1" x14ac:dyDescent="0.3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" customHeight="1" x14ac:dyDescent="0.35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" customHeight="1" x14ac:dyDescent="0.35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5" customHeight="1" x14ac:dyDescent="0.3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5" customHeight="1" x14ac:dyDescent="0.3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5" customHeight="1" x14ac:dyDescent="0.3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5" customHeight="1" x14ac:dyDescent="0.3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5" customHeight="1" x14ac:dyDescent="0.3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6" ht="15" customHeight="1" x14ac:dyDescent="0.35">
      <c r="B16" s="82" t="s">
        <v>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7" ht="15" customHeight="1" x14ac:dyDescent="0.35">
      <c r="A17" s="45" t="s">
        <v>45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7" ht="15" customHeight="1" x14ac:dyDescent="0.35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7" ht="15" customHeight="1" x14ac:dyDescent="0.35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7" ht="15" customHeight="1" x14ac:dyDescent="0.3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7" ht="15" customHeight="1" x14ac:dyDescent="0.35">
      <c r="A21" s="45" t="s">
        <v>46</v>
      </c>
      <c r="B21" s="82" t="s">
        <v>10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7" ht="15" customHeight="1" x14ac:dyDescent="0.3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7" ht="15" customHeight="1" thickBot="1" x14ac:dyDescent="0.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5" customHeight="1" thickTop="1" x14ac:dyDescent="0.35"/>
    <row r="25" spans="1:17" ht="19.5" customHeight="1" x14ac:dyDescent="0.35">
      <c r="A25" s="45" t="s">
        <v>6</v>
      </c>
      <c r="B25" s="24" t="s">
        <v>11</v>
      </c>
    </row>
    <row r="26" spans="1:17" ht="19.5" customHeight="1" x14ac:dyDescent="0.35">
      <c r="A26" s="45" t="s">
        <v>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8" t="str">
        <f ca="1">SelectedPeriod</f>
        <v xml:space="preserve">JAN </v>
      </c>
    </row>
    <row r="27" spans="1:17" ht="19.5" customHeight="1" x14ac:dyDescent="0.35">
      <c r="A27" s="45" t="s">
        <v>48</v>
      </c>
      <c r="B27" s="20" t="s">
        <v>12</v>
      </c>
      <c r="C27" s="68" t="str">
        <f ca="1">FirstMonth</f>
        <v xml:space="preserve">JAN </v>
      </c>
      <c r="D27" s="68" t="str">
        <f t="shared" ref="D27:N27" ca="1" si="0">NextMonth</f>
        <v xml:space="preserve">FEB </v>
      </c>
      <c r="E27" s="68" t="str">
        <f t="shared" ca="1" si="0"/>
        <v xml:space="preserve">MAR </v>
      </c>
      <c r="F27" s="68" t="str">
        <f t="shared" ca="1" si="0"/>
        <v xml:space="preserve">APR </v>
      </c>
      <c r="G27" s="68" t="str">
        <f t="shared" ca="1" si="0"/>
        <v xml:space="preserve">MAY </v>
      </c>
      <c r="H27" s="68" t="str">
        <f t="shared" ca="1" si="0"/>
        <v xml:space="preserve">JUN </v>
      </c>
      <c r="I27" s="68" t="str">
        <f t="shared" ca="1" si="0"/>
        <v xml:space="preserve">JUL </v>
      </c>
      <c r="J27" s="68" t="str">
        <f t="shared" ca="1" si="0"/>
        <v xml:space="preserve">AUG </v>
      </c>
      <c r="K27" s="68" t="str">
        <f t="shared" ca="1" si="0"/>
        <v xml:space="preserve">SEP </v>
      </c>
      <c r="L27" s="68" t="str">
        <f t="shared" ca="1" si="0"/>
        <v xml:space="preserve">OCT </v>
      </c>
      <c r="M27" s="68" t="str">
        <f t="shared" ca="1" si="0"/>
        <v xml:space="preserve">NOV </v>
      </c>
      <c r="N27" s="68" t="str">
        <f t="shared" ca="1" si="0"/>
        <v xml:space="preserve">DEC </v>
      </c>
      <c r="O27" s="22" t="s">
        <v>32</v>
      </c>
      <c r="P27" s="23" t="s">
        <v>33</v>
      </c>
      <c r="Q27" s="5"/>
    </row>
    <row r="28" spans="1:17" ht="19.5" customHeight="1" thickBot="1" x14ac:dyDescent="0.4">
      <c r="A28" s="45" t="s">
        <v>49</v>
      </c>
      <c r="B28" s="10" t="s">
        <v>13</v>
      </c>
      <c r="C28" s="59">
        <f t="shared" ref="C28:N28" si="1">C37-C72</f>
        <v>169</v>
      </c>
      <c r="D28" s="59">
        <f t="shared" si="1"/>
        <v>69</v>
      </c>
      <c r="E28" s="59">
        <f t="shared" si="1"/>
        <v>192</v>
      </c>
      <c r="F28" s="59">
        <f t="shared" si="1"/>
        <v>199</v>
      </c>
      <c r="G28" s="59">
        <f t="shared" si="1"/>
        <v>204</v>
      </c>
      <c r="H28" s="59">
        <f t="shared" si="1"/>
        <v>-771</v>
      </c>
      <c r="I28" s="59">
        <f t="shared" si="1"/>
        <v>124</v>
      </c>
      <c r="J28" s="59">
        <f t="shared" si="1"/>
        <v>154</v>
      </c>
      <c r="K28" s="59">
        <f t="shared" si="1"/>
        <v>-721</v>
      </c>
      <c r="L28" s="59">
        <f t="shared" si="1"/>
        <v>109</v>
      </c>
      <c r="M28" s="59">
        <f t="shared" si="1"/>
        <v>34</v>
      </c>
      <c r="N28" s="59">
        <f t="shared" si="1"/>
        <v>-61</v>
      </c>
      <c r="O28" s="59">
        <f>SUM(C28:N28)</f>
        <v>-299</v>
      </c>
      <c r="P28" s="11">
        <f ca="1">INDEX($C28:$O28,,SelectedPeriodColumn)/INDEX($C$37:$O$37,,SelectedPeriodColumn)</f>
        <v>0.13795918367346938</v>
      </c>
    </row>
    <row r="29" spans="1:17" ht="19.5" customHeight="1" x14ac:dyDescent="0.35">
      <c r="A29" s="44" t="s">
        <v>50</v>
      </c>
      <c r="B29" s="12" t="s">
        <v>14</v>
      </c>
      <c r="C29" s="60">
        <f>SUM($C$28:C$28)</f>
        <v>169</v>
      </c>
      <c r="D29" s="60">
        <f>SUM($C$28:D$28)</f>
        <v>238</v>
      </c>
      <c r="E29" s="60">
        <f>SUM($C$28:E$28)</f>
        <v>430</v>
      </c>
      <c r="F29" s="60">
        <f>SUM($C$28:F$28)</f>
        <v>629</v>
      </c>
      <c r="G29" s="60">
        <f>SUM($C$28:G$28)</f>
        <v>833</v>
      </c>
      <c r="H29" s="60">
        <f>SUM($C$28:H$28)</f>
        <v>62</v>
      </c>
      <c r="I29" s="60">
        <f>SUM($C$28:I$28)</f>
        <v>186</v>
      </c>
      <c r="J29" s="60">
        <f>SUM($C$28:J$28)</f>
        <v>340</v>
      </c>
      <c r="K29" s="60">
        <f>SUM($C$28:K$28)</f>
        <v>-381</v>
      </c>
      <c r="L29" s="60">
        <f>SUM($C$28:L$28)</f>
        <v>-272</v>
      </c>
      <c r="M29" s="60">
        <f>SUM($C$28:M$28)</f>
        <v>-238</v>
      </c>
      <c r="N29" s="60">
        <f>SUM($C$28:N$28)</f>
        <v>-299</v>
      </c>
      <c r="O29" s="12"/>
      <c r="P29" s="54"/>
    </row>
    <row r="30" spans="1:17" ht="19.5" customHeight="1" thickBot="1" x14ac:dyDescent="0.4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7" ht="19.5" customHeight="1" thickTop="1" thickBot="1" x14ac:dyDescent="0.4">
      <c r="A31" s="45" t="s">
        <v>60</v>
      </c>
      <c r="B31" s="25" t="s">
        <v>15</v>
      </c>
      <c r="C31" s="69" t="str">
        <f ca="1">FirstMonth</f>
        <v xml:space="preserve">JAN </v>
      </c>
      <c r="D31" s="69" t="str">
        <f t="shared" ref="D31:N31" ca="1" si="2">NextMonth</f>
        <v xml:space="preserve">FEB </v>
      </c>
      <c r="E31" s="69" t="str">
        <f t="shared" ca="1" si="2"/>
        <v xml:space="preserve">MAR </v>
      </c>
      <c r="F31" s="69" t="str">
        <f t="shared" ca="1" si="2"/>
        <v xml:space="preserve">APR </v>
      </c>
      <c r="G31" s="69" t="str">
        <f t="shared" ca="1" si="2"/>
        <v xml:space="preserve">MAY </v>
      </c>
      <c r="H31" s="69" t="str">
        <f t="shared" ca="1" si="2"/>
        <v xml:space="preserve">JUN </v>
      </c>
      <c r="I31" s="69" t="str">
        <f t="shared" ca="1" si="2"/>
        <v xml:space="preserve">JUL </v>
      </c>
      <c r="J31" s="69" t="str">
        <f t="shared" ca="1" si="2"/>
        <v xml:space="preserve">AUG </v>
      </c>
      <c r="K31" s="69" t="str">
        <f t="shared" ca="1" si="2"/>
        <v xml:space="preserve">SEP </v>
      </c>
      <c r="L31" s="69" t="str">
        <f t="shared" ca="1" si="2"/>
        <v xml:space="preserve">OCT </v>
      </c>
      <c r="M31" s="69" t="str">
        <f t="shared" ca="1" si="2"/>
        <v xml:space="preserve">NOV </v>
      </c>
      <c r="N31" s="69" t="str">
        <f t="shared" ca="1" si="2"/>
        <v xml:space="preserve">DEC </v>
      </c>
      <c r="O31" s="26" t="s">
        <v>32</v>
      </c>
      <c r="P31" s="27" t="s">
        <v>33</v>
      </c>
      <c r="Q31" s="5"/>
    </row>
    <row r="32" spans="1:17" ht="19.5" customHeight="1" thickTop="1" x14ac:dyDescent="0.35">
      <c r="B32" s="14" t="s">
        <v>16</v>
      </c>
      <c r="C32" s="61">
        <v>0</v>
      </c>
      <c r="D32" s="61">
        <v>0</v>
      </c>
      <c r="E32" s="61">
        <v>750</v>
      </c>
      <c r="F32" s="61">
        <v>750</v>
      </c>
      <c r="G32" s="61">
        <v>750</v>
      </c>
      <c r="H32" s="61">
        <v>750</v>
      </c>
      <c r="I32" s="61">
        <v>750</v>
      </c>
      <c r="J32" s="61">
        <v>750</v>
      </c>
      <c r="K32" s="61">
        <v>750</v>
      </c>
      <c r="L32" s="61">
        <v>750</v>
      </c>
      <c r="M32" s="61">
        <v>750</v>
      </c>
      <c r="N32" s="61">
        <v>750</v>
      </c>
      <c r="O32" s="64">
        <f t="shared" ref="O32:O37" si="3">SUM(C32:N32)</f>
        <v>7500</v>
      </c>
      <c r="P32" s="39">
        <f ca="1">INDEX($C32:$O32,,SelectedPeriodColumn)/INDEX($C$37:$O$37,,SelectedPeriodColumn)</f>
        <v>0</v>
      </c>
    </row>
    <row r="33" spans="1:17" ht="19.5" customHeight="1" x14ac:dyDescent="0.35">
      <c r="B33" s="15" t="s">
        <v>17</v>
      </c>
      <c r="C33" s="62">
        <v>450</v>
      </c>
      <c r="D33" s="62">
        <v>450</v>
      </c>
      <c r="E33" s="62">
        <v>450</v>
      </c>
      <c r="F33" s="62">
        <v>450</v>
      </c>
      <c r="G33" s="62">
        <v>450</v>
      </c>
      <c r="H33" s="62">
        <v>450</v>
      </c>
      <c r="I33" s="62">
        <v>450</v>
      </c>
      <c r="J33" s="62">
        <v>450</v>
      </c>
      <c r="K33" s="62">
        <v>550</v>
      </c>
      <c r="L33" s="62">
        <v>350</v>
      </c>
      <c r="M33" s="62">
        <v>350</v>
      </c>
      <c r="N33" s="62">
        <v>350</v>
      </c>
      <c r="O33" s="65">
        <f t="shared" si="3"/>
        <v>5200</v>
      </c>
      <c r="P33" s="40">
        <f ca="1">INDEX($C33:$O33,,SelectedPeriodColumn)/INDEX($C$37:$O$37,,SelectedPeriodColumn)</f>
        <v>0.36734693877551022</v>
      </c>
    </row>
    <row r="34" spans="1:17" ht="19.5" customHeight="1" x14ac:dyDescent="0.35">
      <c r="B34" s="15" t="s">
        <v>18</v>
      </c>
      <c r="C34" s="62">
        <v>200</v>
      </c>
      <c r="D34" s="62">
        <v>200</v>
      </c>
      <c r="E34" s="62">
        <v>1000</v>
      </c>
      <c r="F34" s="62">
        <v>350</v>
      </c>
      <c r="G34" s="62">
        <v>350</v>
      </c>
      <c r="H34" s="62">
        <v>350</v>
      </c>
      <c r="I34" s="62">
        <v>350</v>
      </c>
      <c r="J34" s="62">
        <v>350</v>
      </c>
      <c r="K34" s="62">
        <v>350</v>
      </c>
      <c r="L34" s="62">
        <v>350</v>
      </c>
      <c r="M34" s="62">
        <v>350</v>
      </c>
      <c r="N34" s="62">
        <v>350</v>
      </c>
      <c r="O34" s="65">
        <f t="shared" si="3"/>
        <v>4550</v>
      </c>
      <c r="P34" s="40">
        <f ca="1">INDEX($C34:$O34,,SelectedPeriodColumn)/INDEX($C$37:$O$37,,SelectedPeriodColumn)</f>
        <v>0.16326530612244897</v>
      </c>
    </row>
    <row r="35" spans="1:17" ht="19.5" customHeight="1" x14ac:dyDescent="0.35">
      <c r="B35" s="15" t="s">
        <v>19</v>
      </c>
      <c r="C35" s="62">
        <v>500</v>
      </c>
      <c r="D35" s="62">
        <v>350</v>
      </c>
      <c r="E35" s="62">
        <v>150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5">
        <f t="shared" si="3"/>
        <v>1000</v>
      </c>
      <c r="P35" s="40">
        <f ca="1">INDEX($C35:$O35,,SelectedPeriodColumn)/INDEX($C$37:$O$37,,SelectedPeriodColumn)</f>
        <v>0.40816326530612246</v>
      </c>
    </row>
    <row r="36" spans="1:17" ht="19.5" customHeight="1" x14ac:dyDescent="0.35">
      <c r="B36" s="16" t="s">
        <v>20</v>
      </c>
      <c r="C36" s="63">
        <v>75</v>
      </c>
      <c r="D36" s="63">
        <v>75</v>
      </c>
      <c r="E36" s="63">
        <v>75</v>
      </c>
      <c r="F36" s="63">
        <v>75</v>
      </c>
      <c r="G36" s="63">
        <v>75</v>
      </c>
      <c r="H36" s="63">
        <v>75</v>
      </c>
      <c r="I36" s="63">
        <v>75</v>
      </c>
      <c r="J36" s="63">
        <v>75</v>
      </c>
      <c r="K36" s="63">
        <v>75</v>
      </c>
      <c r="L36" s="63">
        <v>75</v>
      </c>
      <c r="M36" s="63">
        <v>75</v>
      </c>
      <c r="N36" s="63">
        <v>75</v>
      </c>
      <c r="O36" s="66">
        <f t="shared" si="3"/>
        <v>900</v>
      </c>
      <c r="P36" s="41">
        <f ca="1">INDEX($C36:$O36,,SelectedPeriodColumn)/INDEX($C$37:$O$37,,SelectedPeriodColumn)</f>
        <v>6.1224489795918366E-2</v>
      </c>
    </row>
    <row r="37" spans="1:17" ht="19.5" customHeight="1" x14ac:dyDescent="0.35">
      <c r="A37" s="44" t="s">
        <v>51</v>
      </c>
      <c r="B37" s="29" t="s">
        <v>21</v>
      </c>
      <c r="C37" s="67">
        <f t="shared" ref="C37:N37" si="4">SUM(C32:C36)</f>
        <v>1225</v>
      </c>
      <c r="D37" s="67">
        <f t="shared" si="4"/>
        <v>1075</v>
      </c>
      <c r="E37" s="67">
        <f t="shared" si="4"/>
        <v>2425</v>
      </c>
      <c r="F37" s="67">
        <f t="shared" si="4"/>
        <v>1625</v>
      </c>
      <c r="G37" s="67">
        <f t="shared" si="4"/>
        <v>1625</v>
      </c>
      <c r="H37" s="67">
        <f t="shared" si="4"/>
        <v>1625</v>
      </c>
      <c r="I37" s="67">
        <f t="shared" si="4"/>
        <v>1625</v>
      </c>
      <c r="J37" s="67">
        <f t="shared" si="4"/>
        <v>1625</v>
      </c>
      <c r="K37" s="67">
        <f t="shared" si="4"/>
        <v>1725</v>
      </c>
      <c r="L37" s="67">
        <f t="shared" si="4"/>
        <v>1525</v>
      </c>
      <c r="M37" s="67">
        <f t="shared" si="4"/>
        <v>1525</v>
      </c>
      <c r="N37" s="67">
        <f t="shared" si="4"/>
        <v>1525</v>
      </c>
      <c r="O37" s="67">
        <f t="shared" si="3"/>
        <v>19150</v>
      </c>
      <c r="P37" s="30">
        <f ca="1">INDEX($C37:$O37,,SelectedPeriodColumn)/INDEX($C$37:$O$37,,SelectedPeriodColumn)</f>
        <v>1</v>
      </c>
    </row>
    <row r="38" spans="1:17" ht="19.5" customHeight="1" thickBot="1" x14ac:dyDescent="0.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7" ht="19.5" customHeight="1" thickTop="1" x14ac:dyDescent="0.35">
      <c r="A39" s="44" t="s">
        <v>52</v>
      </c>
      <c r="B39" s="34" t="s">
        <v>22</v>
      </c>
      <c r="C39" s="70" t="str">
        <f ca="1">FirstMonth</f>
        <v xml:space="preserve">JAN </v>
      </c>
      <c r="D39" s="70" t="str">
        <f t="shared" ref="D39:N39" ca="1" si="5">NextMonth</f>
        <v xml:space="preserve">FEB </v>
      </c>
      <c r="E39" s="70" t="str">
        <f t="shared" ca="1" si="5"/>
        <v xml:space="preserve">MAR </v>
      </c>
      <c r="F39" s="70" t="str">
        <f t="shared" ca="1" si="5"/>
        <v xml:space="preserve">APR </v>
      </c>
      <c r="G39" s="70" t="str">
        <f t="shared" ca="1" si="5"/>
        <v xml:space="preserve">MAY </v>
      </c>
      <c r="H39" s="70" t="str">
        <f t="shared" ca="1" si="5"/>
        <v xml:space="preserve">JUN </v>
      </c>
      <c r="I39" s="70" t="str">
        <f t="shared" ca="1" si="5"/>
        <v xml:space="preserve">JUL </v>
      </c>
      <c r="J39" s="70" t="str">
        <f t="shared" ca="1" si="5"/>
        <v xml:space="preserve">AUG </v>
      </c>
      <c r="K39" s="70" t="str">
        <f t="shared" ca="1" si="5"/>
        <v xml:space="preserve">SEP </v>
      </c>
      <c r="L39" s="70" t="str">
        <f t="shared" ca="1" si="5"/>
        <v xml:space="preserve">OCT </v>
      </c>
      <c r="M39" s="70" t="str">
        <f t="shared" ca="1" si="5"/>
        <v xml:space="preserve">NOV </v>
      </c>
      <c r="N39" s="70" t="str">
        <f t="shared" ca="1" si="5"/>
        <v xml:space="preserve">DEC </v>
      </c>
      <c r="O39" s="35" t="s">
        <v>32</v>
      </c>
      <c r="P39" s="36" t="s">
        <v>33</v>
      </c>
      <c r="Q39" s="5"/>
    </row>
    <row r="40" spans="1:17" ht="19.5" customHeight="1" x14ac:dyDescent="0.35">
      <c r="A40" s="45" t="s">
        <v>53</v>
      </c>
      <c r="B40" s="31" t="s">
        <v>23</v>
      </c>
      <c r="C40" s="71">
        <f t="shared" ref="C40:N40" si="6">SUM(C41:C43)</f>
        <v>565</v>
      </c>
      <c r="D40" s="71">
        <f t="shared" si="6"/>
        <v>565</v>
      </c>
      <c r="E40" s="71">
        <f t="shared" si="6"/>
        <v>565</v>
      </c>
      <c r="F40" s="71">
        <f t="shared" si="6"/>
        <v>565</v>
      </c>
      <c r="G40" s="71">
        <f t="shared" si="6"/>
        <v>565</v>
      </c>
      <c r="H40" s="71">
        <f t="shared" si="6"/>
        <v>565</v>
      </c>
      <c r="I40" s="71">
        <f t="shared" si="6"/>
        <v>565</v>
      </c>
      <c r="J40" s="71">
        <f t="shared" si="6"/>
        <v>565</v>
      </c>
      <c r="K40" s="71">
        <f t="shared" si="6"/>
        <v>565</v>
      </c>
      <c r="L40" s="71">
        <f t="shared" si="6"/>
        <v>565</v>
      </c>
      <c r="M40" s="71">
        <f t="shared" si="6"/>
        <v>565</v>
      </c>
      <c r="N40" s="71">
        <f t="shared" si="6"/>
        <v>565</v>
      </c>
      <c r="O40" s="75">
        <f>SUM(C40:N40)</f>
        <v>6780</v>
      </c>
      <c r="P40" s="42">
        <f ca="1">INDEX($C40:$O40,,SelectedPeriodColumn)/INDEX($C$72:$O$72,,SelectedPeriodColumn)</f>
        <v>0.53503787878787878</v>
      </c>
    </row>
    <row r="41" spans="1:17" ht="19.5" customHeight="1" x14ac:dyDescent="0.35">
      <c r="B41" s="17"/>
      <c r="C41" s="72">
        <v>315</v>
      </c>
      <c r="D41" s="72">
        <v>315</v>
      </c>
      <c r="E41" s="72">
        <v>315</v>
      </c>
      <c r="F41" s="72">
        <v>315</v>
      </c>
      <c r="G41" s="72">
        <v>315</v>
      </c>
      <c r="H41" s="72">
        <v>315</v>
      </c>
      <c r="I41" s="72">
        <v>315</v>
      </c>
      <c r="J41" s="72">
        <v>315</v>
      </c>
      <c r="K41" s="72">
        <v>315</v>
      </c>
      <c r="L41" s="72">
        <v>315</v>
      </c>
      <c r="M41" s="72">
        <v>315</v>
      </c>
      <c r="N41" s="72">
        <v>315</v>
      </c>
      <c r="O41" s="76">
        <f>SUM(C41:N41)</f>
        <v>3780</v>
      </c>
      <c r="P41" s="40">
        <f ca="1">INDEX($C41:$O41,,SelectedPeriodColumn)/INDEX($C$72:$O$72,,SelectedPeriodColumn)</f>
        <v>0.29829545454545453</v>
      </c>
    </row>
    <row r="42" spans="1:17" ht="19.5" customHeight="1" x14ac:dyDescent="0.35">
      <c r="B42" s="17"/>
      <c r="C42" s="73">
        <v>200</v>
      </c>
      <c r="D42" s="73">
        <v>200</v>
      </c>
      <c r="E42" s="73">
        <v>200</v>
      </c>
      <c r="F42" s="73">
        <v>200</v>
      </c>
      <c r="G42" s="73">
        <v>200</v>
      </c>
      <c r="H42" s="73">
        <v>200</v>
      </c>
      <c r="I42" s="73">
        <v>200</v>
      </c>
      <c r="J42" s="73">
        <v>200</v>
      </c>
      <c r="K42" s="73">
        <v>200</v>
      </c>
      <c r="L42" s="73">
        <v>200</v>
      </c>
      <c r="M42" s="73">
        <v>200</v>
      </c>
      <c r="N42" s="73">
        <v>200</v>
      </c>
      <c r="O42" s="76">
        <f>SUM(C42:N42)</f>
        <v>2400</v>
      </c>
      <c r="P42" s="40">
        <f ca="1">INDEX($C42:$O42,,SelectedPeriodColumn)/INDEX($C$72:$O$72,,SelectedPeriodColumn)</f>
        <v>0.18939393939393939</v>
      </c>
    </row>
    <row r="43" spans="1:17" ht="19.5" customHeight="1" x14ac:dyDescent="0.35">
      <c r="B43" s="17"/>
      <c r="C43" s="74">
        <v>50</v>
      </c>
      <c r="D43" s="74">
        <v>50</v>
      </c>
      <c r="E43" s="74">
        <v>50</v>
      </c>
      <c r="F43" s="74">
        <v>50</v>
      </c>
      <c r="G43" s="74">
        <v>50</v>
      </c>
      <c r="H43" s="74">
        <v>50</v>
      </c>
      <c r="I43" s="74">
        <v>50</v>
      </c>
      <c r="J43" s="74">
        <v>50</v>
      </c>
      <c r="K43" s="74">
        <v>50</v>
      </c>
      <c r="L43" s="74">
        <v>50</v>
      </c>
      <c r="M43" s="74">
        <v>50</v>
      </c>
      <c r="N43" s="74">
        <v>50</v>
      </c>
      <c r="O43" s="77">
        <f>SUM(C43:N43)</f>
        <v>600</v>
      </c>
      <c r="P43" s="41">
        <f ca="1">INDEX($C43:$O43,,SelectedPeriodColumn)/INDEX($C$72:$O$72,,SelectedPeriodColumn)</f>
        <v>4.7348484848484848E-2</v>
      </c>
    </row>
    <row r="44" spans="1:17" ht="19.5" customHeight="1" x14ac:dyDescent="0.35">
      <c r="B44" s="3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7" ht="19.5" customHeight="1" x14ac:dyDescent="0.35">
      <c r="A45" s="44" t="s">
        <v>54</v>
      </c>
      <c r="B45" s="31" t="s">
        <v>24</v>
      </c>
      <c r="C45" s="71">
        <f t="shared" ref="C45:N45" si="7">SUM(C46:C47)</f>
        <v>0</v>
      </c>
      <c r="D45" s="71">
        <f t="shared" si="7"/>
        <v>0</v>
      </c>
      <c r="E45" s="71">
        <f t="shared" si="7"/>
        <v>750</v>
      </c>
      <c r="F45" s="71">
        <f t="shared" si="7"/>
        <v>0</v>
      </c>
      <c r="G45" s="71">
        <f t="shared" si="7"/>
        <v>0</v>
      </c>
      <c r="H45" s="71">
        <f t="shared" si="7"/>
        <v>650</v>
      </c>
      <c r="I45" s="71">
        <f t="shared" si="7"/>
        <v>0</v>
      </c>
      <c r="J45" s="71">
        <f t="shared" si="7"/>
        <v>0</v>
      </c>
      <c r="K45" s="71">
        <f t="shared" si="7"/>
        <v>650</v>
      </c>
      <c r="L45" s="71">
        <f t="shared" si="7"/>
        <v>0</v>
      </c>
      <c r="M45" s="71">
        <f t="shared" si="7"/>
        <v>0</v>
      </c>
      <c r="N45" s="71">
        <f t="shared" si="7"/>
        <v>0</v>
      </c>
      <c r="O45" s="75">
        <f>SUM(C45:N45)</f>
        <v>2050</v>
      </c>
      <c r="P45" s="42">
        <f ca="1">INDEX($C45:$O45,,SelectedPeriodColumn)/INDEX($C$72:$O$72,,SelectedPeriodColumn)</f>
        <v>0</v>
      </c>
    </row>
    <row r="46" spans="1:17" ht="19.5" customHeight="1" x14ac:dyDescent="0.35">
      <c r="B46" s="17"/>
      <c r="C46" s="62">
        <v>0</v>
      </c>
      <c r="D46" s="62">
        <v>0</v>
      </c>
      <c r="E46" s="62">
        <v>500</v>
      </c>
      <c r="F46" s="62">
        <v>0</v>
      </c>
      <c r="G46" s="62">
        <v>0</v>
      </c>
      <c r="H46" s="62">
        <v>500</v>
      </c>
      <c r="I46" s="62">
        <v>0</v>
      </c>
      <c r="J46" s="62">
        <v>0</v>
      </c>
      <c r="K46" s="62">
        <v>500</v>
      </c>
      <c r="L46" s="62">
        <v>0</v>
      </c>
      <c r="M46" s="62">
        <v>0</v>
      </c>
      <c r="N46" s="62">
        <v>0</v>
      </c>
      <c r="O46" s="76">
        <f>SUM(C46:N46)</f>
        <v>1500</v>
      </c>
      <c r="P46" s="40">
        <f ca="1">INDEX($C46:$O46,,SelectedPeriodColumn)/INDEX($C$72:$O$72,,SelectedPeriodColumn)</f>
        <v>0</v>
      </c>
    </row>
    <row r="47" spans="1:17" ht="19.5" customHeight="1" x14ac:dyDescent="0.35">
      <c r="B47" s="17"/>
      <c r="C47" s="63">
        <v>0</v>
      </c>
      <c r="D47" s="63">
        <v>0</v>
      </c>
      <c r="E47" s="63">
        <v>250</v>
      </c>
      <c r="F47" s="63">
        <v>0</v>
      </c>
      <c r="G47" s="63">
        <v>0</v>
      </c>
      <c r="H47" s="63">
        <v>150</v>
      </c>
      <c r="I47" s="63">
        <v>0</v>
      </c>
      <c r="J47" s="63">
        <v>0</v>
      </c>
      <c r="K47" s="63">
        <v>150</v>
      </c>
      <c r="L47" s="63">
        <v>0</v>
      </c>
      <c r="M47" s="63">
        <v>0</v>
      </c>
      <c r="N47" s="63">
        <v>0</v>
      </c>
      <c r="O47" s="77">
        <f>SUM(C47:N47)</f>
        <v>550</v>
      </c>
      <c r="P47" s="41">
        <f ca="1">INDEX($C47:$O47,,SelectedPeriodColumn)/INDEX($C$72:$O$72,,SelectedPeriodColumn)</f>
        <v>0</v>
      </c>
    </row>
    <row r="48" spans="1:17" ht="19.5" customHeight="1" x14ac:dyDescent="0.35">
      <c r="B48" s="5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7"/>
    </row>
    <row r="49" spans="1:16" ht="19.5" customHeight="1" x14ac:dyDescent="0.35">
      <c r="A49" s="44" t="s">
        <v>55</v>
      </c>
      <c r="B49" s="31" t="s">
        <v>25</v>
      </c>
      <c r="C49" s="71">
        <f t="shared" ref="C49:N49" si="8">SUM(C50:C51)</f>
        <v>0</v>
      </c>
      <c r="D49" s="71">
        <f t="shared" si="8"/>
        <v>0</v>
      </c>
      <c r="E49" s="71">
        <f t="shared" si="8"/>
        <v>325</v>
      </c>
      <c r="F49" s="71">
        <f t="shared" si="8"/>
        <v>20</v>
      </c>
      <c r="G49" s="71">
        <f t="shared" si="8"/>
        <v>20</v>
      </c>
      <c r="H49" s="71">
        <f t="shared" si="8"/>
        <v>325</v>
      </c>
      <c r="I49" s="71">
        <f t="shared" si="8"/>
        <v>10</v>
      </c>
      <c r="J49" s="71">
        <f t="shared" si="8"/>
        <v>10</v>
      </c>
      <c r="K49" s="71">
        <f t="shared" si="8"/>
        <v>400</v>
      </c>
      <c r="L49" s="71">
        <f t="shared" si="8"/>
        <v>15</v>
      </c>
      <c r="M49" s="71">
        <f t="shared" si="8"/>
        <v>15</v>
      </c>
      <c r="N49" s="71">
        <f t="shared" si="8"/>
        <v>15</v>
      </c>
      <c r="O49" s="75">
        <f>SUM(C49:N49)</f>
        <v>1155</v>
      </c>
      <c r="P49" s="42">
        <f ca="1">INDEX($C49:$O49,,SelectedPeriodColumn)/INDEX($C$72:$O$72,,SelectedPeriodColumn)</f>
        <v>0</v>
      </c>
    </row>
    <row r="50" spans="1:16" ht="19.5" customHeight="1" x14ac:dyDescent="0.35">
      <c r="B50" s="14"/>
      <c r="C50" s="78">
        <v>0</v>
      </c>
      <c r="D50" s="78">
        <v>0</v>
      </c>
      <c r="E50" s="78">
        <v>225</v>
      </c>
      <c r="F50" s="78">
        <v>0</v>
      </c>
      <c r="G50" s="78">
        <v>0</v>
      </c>
      <c r="H50" s="78">
        <v>275</v>
      </c>
      <c r="I50" s="78">
        <v>0</v>
      </c>
      <c r="J50" s="78">
        <v>0</v>
      </c>
      <c r="K50" s="78">
        <v>325</v>
      </c>
      <c r="L50" s="78">
        <v>0</v>
      </c>
      <c r="M50" s="78">
        <v>0</v>
      </c>
      <c r="N50" s="78">
        <v>0</v>
      </c>
      <c r="O50" s="76">
        <f>SUM(C50:N50)</f>
        <v>825</v>
      </c>
      <c r="P50" s="40">
        <f ca="1">INDEX($C50:$O50,,SelectedPeriodColumn)/INDEX($C$72:$O$72,,SelectedPeriodColumn)</f>
        <v>0</v>
      </c>
    </row>
    <row r="51" spans="1:16" ht="19.5" customHeight="1" x14ac:dyDescent="0.35">
      <c r="B51" s="14"/>
      <c r="C51" s="79">
        <v>0</v>
      </c>
      <c r="D51" s="79">
        <v>0</v>
      </c>
      <c r="E51" s="79">
        <v>100</v>
      </c>
      <c r="F51" s="79">
        <v>20</v>
      </c>
      <c r="G51" s="79">
        <v>20</v>
      </c>
      <c r="H51" s="79">
        <v>50</v>
      </c>
      <c r="I51" s="79">
        <v>10</v>
      </c>
      <c r="J51" s="79">
        <v>10</v>
      </c>
      <c r="K51" s="79">
        <v>75</v>
      </c>
      <c r="L51" s="79">
        <v>15</v>
      </c>
      <c r="M51" s="79">
        <v>15</v>
      </c>
      <c r="N51" s="79">
        <v>15</v>
      </c>
      <c r="O51" s="77">
        <f>SUM(C51:N51)</f>
        <v>330</v>
      </c>
      <c r="P51" s="41">
        <f ca="1">INDEX($C51:$O51,,SelectedPeriodColumn)/INDEX($C$72:$O$72,,SelectedPeriodColumn)</f>
        <v>0</v>
      </c>
    </row>
    <row r="52" spans="1:16" ht="19.5" customHeight="1" x14ac:dyDescent="0.35">
      <c r="B52" s="3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9.5" customHeight="1" x14ac:dyDescent="0.35">
      <c r="A53" s="44" t="s">
        <v>56</v>
      </c>
      <c r="B53" s="31" t="s">
        <v>26</v>
      </c>
      <c r="C53" s="71">
        <f t="shared" ref="C53:N53" si="9">SUM(C54:C57)</f>
        <v>224</v>
      </c>
      <c r="D53" s="71">
        <f t="shared" si="9"/>
        <v>174</v>
      </c>
      <c r="E53" s="71">
        <f t="shared" si="9"/>
        <v>174</v>
      </c>
      <c r="F53" s="71">
        <f t="shared" si="9"/>
        <v>219</v>
      </c>
      <c r="G53" s="71">
        <f t="shared" si="9"/>
        <v>174</v>
      </c>
      <c r="H53" s="71">
        <f t="shared" si="9"/>
        <v>174</v>
      </c>
      <c r="I53" s="71">
        <f t="shared" si="9"/>
        <v>274</v>
      </c>
      <c r="J53" s="71">
        <f t="shared" si="9"/>
        <v>219</v>
      </c>
      <c r="K53" s="71">
        <f t="shared" si="9"/>
        <v>174</v>
      </c>
      <c r="L53" s="71">
        <f t="shared" si="9"/>
        <v>174</v>
      </c>
      <c r="M53" s="71">
        <f t="shared" si="9"/>
        <v>224</v>
      </c>
      <c r="N53" s="71">
        <f t="shared" si="9"/>
        <v>269</v>
      </c>
      <c r="O53" s="75">
        <f>SUM(C53:N53)</f>
        <v>2473</v>
      </c>
      <c r="P53" s="42">
        <f ca="1">INDEX($C53:$O53,,SelectedPeriodColumn)/INDEX($C$72:$O$72,,SelectedPeriodColumn)</f>
        <v>0.21212121212121213</v>
      </c>
    </row>
    <row r="54" spans="1:16" ht="19.5" customHeight="1" x14ac:dyDescent="0.35">
      <c r="B54" s="17"/>
      <c r="C54" s="62">
        <v>30</v>
      </c>
      <c r="D54" s="62">
        <v>30</v>
      </c>
      <c r="E54" s="62">
        <v>30</v>
      </c>
      <c r="F54" s="62">
        <v>75</v>
      </c>
      <c r="G54" s="62">
        <v>30</v>
      </c>
      <c r="H54" s="62">
        <v>30</v>
      </c>
      <c r="I54" s="62">
        <v>30</v>
      </c>
      <c r="J54" s="62">
        <v>75</v>
      </c>
      <c r="K54" s="62">
        <v>30</v>
      </c>
      <c r="L54" s="62">
        <v>30</v>
      </c>
      <c r="M54" s="62">
        <v>30</v>
      </c>
      <c r="N54" s="62">
        <v>75</v>
      </c>
      <c r="O54" s="76">
        <f>SUM(C54:N54)</f>
        <v>495</v>
      </c>
      <c r="P54" s="40">
        <f ca="1">INDEX($C54:$O54,,SelectedPeriodColumn)/INDEX($C$72:$O$72,,SelectedPeriodColumn)</f>
        <v>2.8409090909090908E-2</v>
      </c>
    </row>
    <row r="55" spans="1:16" ht="19.5" customHeight="1" x14ac:dyDescent="0.35">
      <c r="B55" s="17"/>
      <c r="C55" s="62">
        <v>129</v>
      </c>
      <c r="D55" s="62">
        <v>129</v>
      </c>
      <c r="E55" s="62">
        <v>129</v>
      </c>
      <c r="F55" s="62">
        <v>129</v>
      </c>
      <c r="G55" s="62">
        <v>129</v>
      </c>
      <c r="H55" s="62">
        <v>129</v>
      </c>
      <c r="I55" s="62">
        <v>129</v>
      </c>
      <c r="J55" s="62">
        <v>129</v>
      </c>
      <c r="K55" s="62">
        <v>129</v>
      </c>
      <c r="L55" s="62">
        <v>129</v>
      </c>
      <c r="M55" s="62">
        <v>129</v>
      </c>
      <c r="N55" s="62">
        <v>129</v>
      </c>
      <c r="O55" s="76">
        <f>SUM(C55:N55)</f>
        <v>1548</v>
      </c>
      <c r="P55" s="40">
        <f ca="1">INDEX($C55:$O55,,SelectedPeriodColumn)/INDEX($C$72:$O$72,,SelectedPeriodColumn)</f>
        <v>0.12215909090909091</v>
      </c>
    </row>
    <row r="56" spans="1:16" ht="19.5" customHeight="1" x14ac:dyDescent="0.35">
      <c r="B56" s="17"/>
      <c r="C56" s="62">
        <v>15</v>
      </c>
      <c r="D56" s="62">
        <v>15</v>
      </c>
      <c r="E56" s="62">
        <v>15</v>
      </c>
      <c r="F56" s="62">
        <v>15</v>
      </c>
      <c r="G56" s="62">
        <v>15</v>
      </c>
      <c r="H56" s="62">
        <v>15</v>
      </c>
      <c r="I56" s="62">
        <v>15</v>
      </c>
      <c r="J56" s="62">
        <v>15</v>
      </c>
      <c r="K56" s="62">
        <v>15</v>
      </c>
      <c r="L56" s="62">
        <v>15</v>
      </c>
      <c r="M56" s="62">
        <v>15</v>
      </c>
      <c r="N56" s="62">
        <v>15</v>
      </c>
      <c r="O56" s="76">
        <f>SUM(C56:N56)</f>
        <v>180</v>
      </c>
      <c r="P56" s="40">
        <f ca="1">INDEX($C56:$O56,,SelectedPeriodColumn)/INDEX($C$72:$O$72,,SelectedPeriodColumn)</f>
        <v>1.4204545454545454E-2</v>
      </c>
    </row>
    <row r="57" spans="1:16" ht="19.5" customHeight="1" x14ac:dyDescent="0.35">
      <c r="B57" s="17"/>
      <c r="C57" s="63">
        <v>50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100</v>
      </c>
      <c r="J57" s="63">
        <v>0</v>
      </c>
      <c r="K57" s="63">
        <v>0</v>
      </c>
      <c r="L57" s="63">
        <v>0</v>
      </c>
      <c r="M57" s="63">
        <v>50</v>
      </c>
      <c r="N57" s="63">
        <v>50</v>
      </c>
      <c r="O57" s="77">
        <f>SUM(C57:N57)</f>
        <v>250</v>
      </c>
      <c r="P57" s="41">
        <f ca="1">INDEX($C57:$O57,,SelectedPeriodColumn)/INDEX($C$72:$O$72,,SelectedPeriodColumn)</f>
        <v>4.7348484848484848E-2</v>
      </c>
    </row>
    <row r="58" spans="1:16" ht="19.5" customHeight="1" x14ac:dyDescent="0.3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9.5" customHeight="1" x14ac:dyDescent="0.35">
      <c r="A59" s="44" t="s">
        <v>57</v>
      </c>
      <c r="B59" s="31" t="s">
        <v>27</v>
      </c>
      <c r="C59" s="71">
        <f t="shared" ref="C59:N59" si="10">SUM(C60:C65)</f>
        <v>69</v>
      </c>
      <c r="D59" s="71">
        <f t="shared" si="10"/>
        <v>69</v>
      </c>
      <c r="E59" s="71">
        <f t="shared" si="10"/>
        <v>169</v>
      </c>
      <c r="F59" s="71">
        <f t="shared" si="10"/>
        <v>369</v>
      </c>
      <c r="G59" s="71">
        <f t="shared" si="10"/>
        <v>419</v>
      </c>
      <c r="H59" s="71">
        <f t="shared" si="10"/>
        <v>444</v>
      </c>
      <c r="I59" s="71">
        <f t="shared" si="10"/>
        <v>419</v>
      </c>
      <c r="J59" s="71">
        <f t="shared" si="10"/>
        <v>419</v>
      </c>
      <c r="K59" s="71">
        <f t="shared" si="10"/>
        <v>394</v>
      </c>
      <c r="L59" s="71">
        <f t="shared" si="10"/>
        <v>394</v>
      </c>
      <c r="M59" s="71">
        <f t="shared" si="10"/>
        <v>419</v>
      </c>
      <c r="N59" s="71">
        <f t="shared" si="10"/>
        <v>469</v>
      </c>
      <c r="O59" s="75">
        <f t="shared" ref="O59:O65" si="11">SUM(C59:N59)</f>
        <v>4053</v>
      </c>
      <c r="P59" s="42">
        <f ca="1">INDEX($C59:$O59,,SelectedPeriodColumn)/INDEX($C$72:$O$72,,SelectedPeriodColumn)</f>
        <v>6.5340909090909088E-2</v>
      </c>
    </row>
    <row r="60" spans="1:16" ht="19.5" customHeight="1" x14ac:dyDescent="0.35">
      <c r="B60" s="17"/>
      <c r="C60" s="62">
        <v>0</v>
      </c>
      <c r="D60" s="62">
        <v>0</v>
      </c>
      <c r="E60" s="62">
        <v>0</v>
      </c>
      <c r="F60" s="62">
        <v>50</v>
      </c>
      <c r="G60" s="62">
        <v>100</v>
      </c>
      <c r="H60" s="62">
        <v>100</v>
      </c>
      <c r="I60" s="62">
        <v>100</v>
      </c>
      <c r="J60" s="62">
        <v>100</v>
      </c>
      <c r="K60" s="62">
        <v>75</v>
      </c>
      <c r="L60" s="62">
        <v>75</v>
      </c>
      <c r="M60" s="62">
        <v>100</v>
      </c>
      <c r="N60" s="62">
        <v>100</v>
      </c>
      <c r="O60" s="76">
        <f t="shared" si="11"/>
        <v>800</v>
      </c>
      <c r="P60" s="40">
        <f ca="1">INDEX($C60:$O60,,SelectedPeriodColumn)/INDEX($C$72:$O$72,,SelectedPeriodColumn)</f>
        <v>0</v>
      </c>
    </row>
    <row r="61" spans="1:16" ht="19.5" customHeight="1" x14ac:dyDescent="0.35">
      <c r="B61" s="17"/>
      <c r="C61" s="62">
        <v>69</v>
      </c>
      <c r="D61" s="62">
        <v>69</v>
      </c>
      <c r="E61" s="62">
        <v>69</v>
      </c>
      <c r="F61" s="62">
        <v>69</v>
      </c>
      <c r="G61" s="62">
        <v>69</v>
      </c>
      <c r="H61" s="62">
        <v>69</v>
      </c>
      <c r="I61" s="62">
        <v>69</v>
      </c>
      <c r="J61" s="62">
        <v>69</v>
      </c>
      <c r="K61" s="62">
        <v>69</v>
      </c>
      <c r="L61" s="62">
        <v>69</v>
      </c>
      <c r="M61" s="62">
        <v>69</v>
      </c>
      <c r="N61" s="62">
        <v>69</v>
      </c>
      <c r="O61" s="76">
        <f t="shared" si="11"/>
        <v>828</v>
      </c>
      <c r="P61" s="40">
        <f ca="1">INDEX($C61:$O61,,SelectedPeriodColumn)/INDEX($C$72:$O$72,,SelectedPeriodColumn)</f>
        <v>6.5340909090909088E-2</v>
      </c>
    </row>
    <row r="62" spans="1:16" ht="19.5" customHeight="1" x14ac:dyDescent="0.35">
      <c r="B62" s="17"/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25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50</v>
      </c>
      <c r="O62" s="76">
        <f t="shared" si="11"/>
        <v>75</v>
      </c>
      <c r="P62" s="40">
        <f ca="1">INDEX($C62:$O62,,SelectedPeriodColumn)/INDEX($C$72:$O$72,,SelectedPeriodColumn)</f>
        <v>0</v>
      </c>
    </row>
    <row r="63" spans="1:16" ht="19.5" customHeight="1" x14ac:dyDescent="0.35">
      <c r="B63" s="17"/>
      <c r="C63" s="62">
        <v>0</v>
      </c>
      <c r="D63" s="62">
        <v>0</v>
      </c>
      <c r="E63" s="62">
        <v>100</v>
      </c>
      <c r="F63" s="62">
        <v>100</v>
      </c>
      <c r="G63" s="62">
        <v>100</v>
      </c>
      <c r="H63" s="62">
        <v>100</v>
      </c>
      <c r="I63" s="62">
        <v>100</v>
      </c>
      <c r="J63" s="62">
        <v>100</v>
      </c>
      <c r="K63" s="62">
        <v>100</v>
      </c>
      <c r="L63" s="62">
        <v>100</v>
      </c>
      <c r="M63" s="62">
        <v>100</v>
      </c>
      <c r="N63" s="62">
        <v>100</v>
      </c>
      <c r="O63" s="76">
        <f t="shared" si="11"/>
        <v>1000</v>
      </c>
      <c r="P63" s="40">
        <f ca="1">INDEX($C63:$O63,,SelectedPeriodColumn)/INDEX($C$72:$O$72,,SelectedPeriodColumn)</f>
        <v>0</v>
      </c>
    </row>
    <row r="64" spans="1:16" ht="19.5" customHeight="1" x14ac:dyDescent="0.35">
      <c r="B64" s="17"/>
      <c r="C64" s="62">
        <v>0</v>
      </c>
      <c r="D64" s="62">
        <v>0</v>
      </c>
      <c r="E64" s="62">
        <v>0</v>
      </c>
      <c r="F64" s="62">
        <v>50</v>
      </c>
      <c r="G64" s="62">
        <v>50</v>
      </c>
      <c r="H64" s="62">
        <v>50</v>
      </c>
      <c r="I64" s="62">
        <v>50</v>
      </c>
      <c r="J64" s="62">
        <v>50</v>
      </c>
      <c r="K64" s="62">
        <v>50</v>
      </c>
      <c r="L64" s="62">
        <v>50</v>
      </c>
      <c r="M64" s="62">
        <v>50</v>
      </c>
      <c r="N64" s="62">
        <v>50</v>
      </c>
      <c r="O64" s="76">
        <f t="shared" si="11"/>
        <v>450</v>
      </c>
      <c r="P64" s="40">
        <f ca="1">INDEX($C64:$O64,,SelectedPeriodColumn)/INDEX($C$72:$O$72,,SelectedPeriodColumn)</f>
        <v>0</v>
      </c>
    </row>
    <row r="65" spans="1:16" ht="19.5" customHeight="1" x14ac:dyDescent="0.35">
      <c r="B65" s="17"/>
      <c r="C65" s="63">
        <v>0</v>
      </c>
      <c r="D65" s="63">
        <v>0</v>
      </c>
      <c r="E65" s="63">
        <v>0</v>
      </c>
      <c r="F65" s="63">
        <v>100</v>
      </c>
      <c r="G65" s="63">
        <v>100</v>
      </c>
      <c r="H65" s="63">
        <v>100</v>
      </c>
      <c r="I65" s="63">
        <v>100</v>
      </c>
      <c r="J65" s="63">
        <v>100</v>
      </c>
      <c r="K65" s="63">
        <v>100</v>
      </c>
      <c r="L65" s="63">
        <v>100</v>
      </c>
      <c r="M65" s="63">
        <v>100</v>
      </c>
      <c r="N65" s="63">
        <v>100</v>
      </c>
      <c r="O65" s="77">
        <f t="shared" si="11"/>
        <v>900</v>
      </c>
      <c r="P65" s="41">
        <f ca="1">INDEX($C65:$O65,,SelectedPeriodColumn)/INDEX($C$72:$O$72,,SelectedPeriodColumn)</f>
        <v>0</v>
      </c>
    </row>
    <row r="66" spans="1:16" ht="19.5" customHeight="1" x14ac:dyDescent="0.35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9.5" customHeight="1" x14ac:dyDescent="0.35">
      <c r="A67" s="44" t="s">
        <v>58</v>
      </c>
      <c r="B67" s="31" t="s">
        <v>28</v>
      </c>
      <c r="C67" s="71">
        <f>SUM(C68:C70)</f>
        <v>198</v>
      </c>
      <c r="D67" s="71">
        <f t="shared" ref="D67:N67" si="12">SUM(D68:D70)</f>
        <v>198</v>
      </c>
      <c r="E67" s="71">
        <f t="shared" si="12"/>
        <v>250</v>
      </c>
      <c r="F67" s="71">
        <f t="shared" si="12"/>
        <v>253</v>
      </c>
      <c r="G67" s="71">
        <f t="shared" si="12"/>
        <v>243</v>
      </c>
      <c r="H67" s="71">
        <f t="shared" si="12"/>
        <v>238</v>
      </c>
      <c r="I67" s="71">
        <f t="shared" si="12"/>
        <v>233</v>
      </c>
      <c r="J67" s="71">
        <f t="shared" si="12"/>
        <v>258</v>
      </c>
      <c r="K67" s="71">
        <f t="shared" si="12"/>
        <v>263</v>
      </c>
      <c r="L67" s="71">
        <f t="shared" si="12"/>
        <v>268</v>
      </c>
      <c r="M67" s="71">
        <f t="shared" si="12"/>
        <v>268</v>
      </c>
      <c r="N67" s="71">
        <f t="shared" si="12"/>
        <v>268</v>
      </c>
      <c r="O67" s="75">
        <f>SUM(C67:N67)</f>
        <v>2938</v>
      </c>
      <c r="P67" s="42">
        <f ca="1">INDEX($C67:$O67,,SelectedPeriodColumn)/INDEX($C$72:$O$72,,SelectedPeriodColumn)</f>
        <v>0.1875</v>
      </c>
    </row>
    <row r="68" spans="1:16" ht="19.5" customHeight="1" x14ac:dyDescent="0.35">
      <c r="B68" s="17"/>
      <c r="C68" s="62">
        <v>123</v>
      </c>
      <c r="D68" s="62">
        <v>123</v>
      </c>
      <c r="E68" s="62">
        <v>123</v>
      </c>
      <c r="F68" s="62">
        <v>123</v>
      </c>
      <c r="G68" s="62">
        <v>123</v>
      </c>
      <c r="H68" s="62">
        <v>123</v>
      </c>
      <c r="I68" s="62">
        <v>123</v>
      </c>
      <c r="J68" s="62">
        <v>123</v>
      </c>
      <c r="K68" s="62">
        <v>123</v>
      </c>
      <c r="L68" s="62">
        <v>123</v>
      </c>
      <c r="M68" s="62">
        <v>123</v>
      </c>
      <c r="N68" s="62">
        <v>123</v>
      </c>
      <c r="O68" s="76">
        <f>SUM(C68:N68)</f>
        <v>1476</v>
      </c>
      <c r="P68" s="40">
        <f ca="1">INDEX($C68:$O68,,SelectedPeriodColumn)/INDEX($C$72:$O$72,,SelectedPeriodColumn)</f>
        <v>0.11647727272727272</v>
      </c>
    </row>
    <row r="69" spans="1:16" ht="19.5" customHeight="1" x14ac:dyDescent="0.35">
      <c r="B69" s="17"/>
      <c r="C69" s="62">
        <v>0</v>
      </c>
      <c r="D69" s="62">
        <v>0</v>
      </c>
      <c r="E69" s="62">
        <v>52</v>
      </c>
      <c r="F69" s="62">
        <v>55</v>
      </c>
      <c r="G69" s="62">
        <v>45</v>
      </c>
      <c r="H69" s="62">
        <v>40</v>
      </c>
      <c r="I69" s="62">
        <v>35</v>
      </c>
      <c r="J69" s="62">
        <v>60</v>
      </c>
      <c r="K69" s="62">
        <v>65</v>
      </c>
      <c r="L69" s="62">
        <v>70</v>
      </c>
      <c r="M69" s="62">
        <v>70</v>
      </c>
      <c r="N69" s="62">
        <v>70</v>
      </c>
      <c r="O69" s="76">
        <f>SUM(C69:N69)</f>
        <v>562</v>
      </c>
      <c r="P69" s="40">
        <f ca="1">INDEX($C69:$O69,,SelectedPeriodColumn)/INDEX($C$72:$O$72,,SelectedPeriodColumn)</f>
        <v>0</v>
      </c>
    </row>
    <row r="70" spans="1:16" ht="19.5" customHeight="1" x14ac:dyDescent="0.35">
      <c r="B70" s="17"/>
      <c r="C70" s="63">
        <v>75</v>
      </c>
      <c r="D70" s="63">
        <v>75</v>
      </c>
      <c r="E70" s="63">
        <v>75</v>
      </c>
      <c r="F70" s="63">
        <v>75</v>
      </c>
      <c r="G70" s="63">
        <v>75</v>
      </c>
      <c r="H70" s="63">
        <v>75</v>
      </c>
      <c r="I70" s="63">
        <v>75</v>
      </c>
      <c r="J70" s="63">
        <v>75</v>
      </c>
      <c r="K70" s="63">
        <v>75</v>
      </c>
      <c r="L70" s="63">
        <v>75</v>
      </c>
      <c r="M70" s="63">
        <v>75</v>
      </c>
      <c r="N70" s="63">
        <v>75</v>
      </c>
      <c r="O70" s="77">
        <f>SUM(C70:N70)</f>
        <v>900</v>
      </c>
      <c r="P70" s="41">
        <f ca="1">INDEX($C70:$O70,,SelectedPeriodColumn)/INDEX($C$72:$O$72,,SelectedPeriodColumn)</f>
        <v>7.1022727272727279E-2</v>
      </c>
    </row>
    <row r="71" spans="1:16" ht="19.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9.5" customHeight="1" x14ac:dyDescent="0.35">
      <c r="A72" s="44" t="s">
        <v>59</v>
      </c>
      <c r="B72" s="37" t="s">
        <v>29</v>
      </c>
      <c r="C72" s="80">
        <f t="shared" ref="C72:N72" si="13">SUM(C40,C45,C49,C53,C59,C67)</f>
        <v>1056</v>
      </c>
      <c r="D72" s="80">
        <f t="shared" si="13"/>
        <v>1006</v>
      </c>
      <c r="E72" s="80">
        <f t="shared" si="13"/>
        <v>2233</v>
      </c>
      <c r="F72" s="80">
        <f t="shared" si="13"/>
        <v>1426</v>
      </c>
      <c r="G72" s="80">
        <f t="shared" si="13"/>
        <v>1421</v>
      </c>
      <c r="H72" s="80">
        <f t="shared" si="13"/>
        <v>2396</v>
      </c>
      <c r="I72" s="80">
        <f t="shared" si="13"/>
        <v>1501</v>
      </c>
      <c r="J72" s="80">
        <f t="shared" si="13"/>
        <v>1471</v>
      </c>
      <c r="K72" s="80">
        <f t="shared" si="13"/>
        <v>2446</v>
      </c>
      <c r="L72" s="80">
        <f t="shared" si="13"/>
        <v>1416</v>
      </c>
      <c r="M72" s="80">
        <f t="shared" si="13"/>
        <v>1491</v>
      </c>
      <c r="N72" s="80">
        <f t="shared" si="13"/>
        <v>1586</v>
      </c>
      <c r="O72" s="80">
        <f>SUM(C72:N72)</f>
        <v>19449</v>
      </c>
      <c r="P72" s="38">
        <f ca="1">INDEX($C72:$O72,,SelectedPeriodColumn)/INDEX($C$72:$O$72,,SelectedPeriodColumn)</f>
        <v>1</v>
      </c>
    </row>
  </sheetData>
  <sheetProtection insertColumns="0" insertRows="0" deleteColumns="0" deleteRows="0" autoFilter="0"/>
  <mergeCells count="5">
    <mergeCell ref="E6:L15"/>
    <mergeCell ref="M6:P14"/>
    <mergeCell ref="B16:P20"/>
    <mergeCell ref="B21:P22"/>
    <mergeCell ref="B6:D15"/>
  </mergeCells>
  <conditionalFormatting sqref="C28:P29">
    <cfRule type="expression" dxfId="0" priority="1">
      <formula>C28&lt;0</formula>
    </cfRule>
  </conditionalFormatting>
  <dataValidations count="1">
    <dataValidation type="list" errorStyle="warning" allowBlank="1" showInputMessage="1" showErrorMessage="1" error="Izaberite opciju „Mesec“ sa liste u ovoj ćeliji. Izaberite OTKAŽI, a zatim pritisnite kombinaciju tastera ALT+STRELICA NADOLE za opcije, a zatim tastere STRELICA NADOLE i ENTER da biste napravili izbor" sqref="B25" xr:uid="{00000000-0002-0000-0100-000000000000}">
      <formula1>"JAN,FEB,MAR,APR,MAJ,JUN,JUL,AVG,SEP,OKT,NOV,DEC"</formula1>
    </dataValidation>
  </dataValidations>
  <printOptions horizontalCentered="1"/>
  <pageMargins left="0.25" right="0.25" top="0.75" bottom="0.75" header="0.3" footer="0.3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Mesečno pomeranje">
              <controlPr defaultSize="0" print="0" autoPict="0" altText="Izaberite da biste prikazali rezime budžeta po mesecu">
                <anchor moveWithCells="1">
                  <from>
                    <xdr:col>1</xdr:col>
                    <xdr:colOff>1485900</xdr:colOff>
                    <xdr:row>20</xdr:row>
                    <xdr:rowOff>95250</xdr:rowOff>
                  </from>
                  <to>
                    <xdr:col>14</xdr:col>
                    <xdr:colOff>552450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6" tint="-0.499984740745262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'Mesečni budžet za koledž'!C72:N72</xm:f>
              <xm:sqref>Q72</xm:sqref>
            </x14:sparkline>
            <x14:sparkline>
              <xm:f>'Mesečni budžet za koledž'!C40:N40</xm:f>
              <xm:sqref>Q40</xm:sqref>
            </x14:sparkline>
            <x14:sparkline>
              <xm:f>'Mesečni budžet za koledž'!C29:N29</xm:f>
              <xm:sqref>Q29</xm:sqref>
            </x14:sparkline>
            <x14:sparkline>
              <xm:f>'Mesečni budžet za koledž'!C59:N59</xm:f>
              <xm:sqref>Q59</xm:sqref>
            </x14:sparkline>
            <x14:sparkline>
              <xm:f>'Mesečni budžet za koledž'!C53:N53</xm:f>
              <xm:sqref>Q53</xm:sqref>
            </x14:sparkline>
            <x14:sparkline>
              <xm:f>'Mesečni budžet za koledž'!C28:N28</xm:f>
              <xm:sqref>Q28</xm:sqref>
            </x14:sparkline>
            <x14:sparkline>
              <xm:f>'Mesečni budžet za koledž'!C49:N49</xm:f>
              <xm:sqref>Q49</xm:sqref>
            </x14:sparkline>
            <x14:sparkline>
              <xm:f>'Mesečni budžet za koledž'!C45:N45</xm:f>
              <xm:sqref>Q45</xm:sqref>
            </x14:sparkline>
            <x14:sparkline>
              <xm:f>'Mesečni budžet za koledž'!C37:N37</xm:f>
              <xm:sqref>Q37</xm:sqref>
            </x14:sparkline>
            <x14:sparkline>
              <xm:f>'Mesečni budžet za koledž'!C67:N67</xm:f>
              <xm:sqref>Q67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24"/>
  <sheetViews>
    <sheetView showGridLines="0" zoomScaleNormal="100" workbookViewId="0"/>
  </sheetViews>
  <sheetFormatPr defaultColWidth="9.140625" defaultRowHeight="15" x14ac:dyDescent="0.3"/>
  <cols>
    <col min="3" max="3" width="62.42578125" customWidth="1"/>
    <col min="4" max="4" width="25.140625" customWidth="1"/>
    <col min="10" max="10" width="9.5703125" bestFit="1" customWidth="1"/>
  </cols>
  <sheetData>
    <row r="1" spans="1:16" x14ac:dyDescent="0.3">
      <c r="A1" t="s">
        <v>34</v>
      </c>
    </row>
    <row r="3" spans="1:16" x14ac:dyDescent="0.3">
      <c r="D3" t="str">
        <f ca="1">IFERROR(LOWER(TEXT(VALUE(SelectedPeriod&amp;" 1"),"mmmm")),"godina")</f>
        <v>january</v>
      </c>
    </row>
    <row r="5" spans="1:16" x14ac:dyDescent="0.3">
      <c r="D5" s="1" t="s">
        <v>39</v>
      </c>
      <c r="E5" s="1"/>
      <c r="F5" s="1"/>
    </row>
    <row r="6" spans="1:16" x14ac:dyDescent="0.3">
      <c r="D6" t="str">
        <f ca="1">"prihod u "&amp;D3&amp;":"</f>
        <v>prihod u january:</v>
      </c>
      <c r="F6" t="e">
        <f ca="1">TEXT(INDEX('Mesečni budžet za koledž'!$C$37:$O$37,,SelectedPeriodColumn),"#.## RSD")</f>
        <v>#VALUE!</v>
      </c>
    </row>
    <row r="7" spans="1:16" x14ac:dyDescent="0.3">
      <c r="D7" t="str">
        <f ca="1">"troškovi u "&amp;D3&amp;":"</f>
        <v>troškovi u january:</v>
      </c>
      <c r="F7" t="e">
        <f ca="1">TEXT(INDEX('Mesečni budžet za koledž'!$C$72:$O$72,,SelectedPeriodColumn),"#.## RSD")</f>
        <v>#VALUE!</v>
      </c>
    </row>
    <row r="8" spans="1:16" x14ac:dyDescent="0.3">
      <c r="D8" t="str">
        <f ca="1">"protok gotovine u "&amp;D3&amp;":"</f>
        <v>protok gotovine u january:</v>
      </c>
      <c r="E8" s="7">
        <f>INDEX('Mesečni budžet za koledž'!C28:O28,ScrollBarValue)</f>
        <v>169</v>
      </c>
      <c r="F8" t="str">
        <f>TEXT(E8,"#.## RSD")</f>
        <v>169 RSD</v>
      </c>
    </row>
    <row r="12" spans="1:16" x14ac:dyDescent="0.3">
      <c r="D12" s="7" t="str">
        <f ca="1">LOWER('Mesečni budžet za koledž'!C27)</f>
        <v xml:space="preserve">jan </v>
      </c>
      <c r="E12" s="7" t="str">
        <f ca="1">LOWER('Mesečni budžet za koledž'!D27)</f>
        <v xml:space="preserve">feb </v>
      </c>
      <c r="F12" s="7" t="str">
        <f ca="1">LOWER('Mesečni budžet za koledž'!E27)</f>
        <v xml:space="preserve">mar </v>
      </c>
      <c r="G12" s="7" t="str">
        <f ca="1">LOWER('Mesečni budžet za koledž'!F27)</f>
        <v xml:space="preserve">apr </v>
      </c>
      <c r="H12" s="7" t="str">
        <f ca="1">LOWER('Mesečni budžet za koledž'!G27)</f>
        <v xml:space="preserve">may </v>
      </c>
      <c r="I12" s="7" t="str">
        <f ca="1">LOWER('Mesečni budžet za koledž'!H27)</f>
        <v xml:space="preserve">jun </v>
      </c>
      <c r="J12" s="7" t="str">
        <f ca="1">LOWER('Mesečni budžet za koledž'!I27)</f>
        <v xml:space="preserve">jul </v>
      </c>
      <c r="K12" s="7" t="str">
        <f ca="1">LOWER('Mesečni budžet za koledž'!J27)</f>
        <v xml:space="preserve">aug </v>
      </c>
      <c r="L12" s="7" t="str">
        <f ca="1">LOWER('Mesečni budžet za koledž'!K27)</f>
        <v xml:space="preserve">sep </v>
      </c>
      <c r="M12" s="7" t="str">
        <f ca="1">LOWER('Mesečni budžet za koledž'!L27)</f>
        <v xml:space="preserve">oct </v>
      </c>
      <c r="N12" s="7" t="str">
        <f ca="1">LOWER('Mesečni budžet za koledž'!M27)</f>
        <v xml:space="preserve">nov </v>
      </c>
      <c r="O12" s="7" t="str">
        <f ca="1">LOWER('Mesečni budžet za koledž'!N27)</f>
        <v xml:space="preserve">dec </v>
      </c>
      <c r="P12" s="7" t="str">
        <f>LOWER('Mesečni budžet za koledž'!O27)</f>
        <v xml:space="preserve">godina  </v>
      </c>
    </row>
    <row r="13" spans="1:16" x14ac:dyDescent="0.3">
      <c r="C13" s="2" t="s">
        <v>35</v>
      </c>
      <c r="D13" s="3">
        <v>1</v>
      </c>
    </row>
    <row r="14" spans="1:16" x14ac:dyDescent="0.3">
      <c r="C14" s="2" t="s">
        <v>36</v>
      </c>
      <c r="D14" s="7">
        <f ca="1">IF(SelectedPeriod='Mesečni budžet za koledž'!C$31,IF('Mesečni budžet za koledž'!$C$28:$O$28&gt;=0,'Mesečni budžet za koledž'!$C$28:$O$28,NA()),NA())</f>
        <v>69</v>
      </c>
      <c r="E14" s="7" t="e">
        <f ca="1">IF(SelectedPeriod='Mesečni budžet za koledž'!D$31,IF('Mesečni budžet za koledž'!$C$28:$O$28&gt;=0,'Mesečni budžet za koledž'!$C$28:$O$28,NA()),NA())</f>
        <v>#N/A</v>
      </c>
      <c r="F14" s="7" t="e">
        <f ca="1">IF(SelectedPeriod='Mesečni budžet za koledž'!E$31,IF('Mesečni budžet za koledž'!$C$28:$O$28&gt;=0,'Mesečni budžet za koledž'!$C$28:$O$28,NA()),NA())</f>
        <v>#N/A</v>
      </c>
      <c r="G14" s="7" t="e">
        <f ca="1">IF(SelectedPeriod='Mesečni budžet za koledž'!F$31,IF('Mesečni budžet za koledž'!$C$28:$O$28&gt;=0,'Mesečni budžet za koledž'!$C$28:$O$28,NA()),NA())</f>
        <v>#N/A</v>
      </c>
      <c r="H14" s="7" t="e">
        <f ca="1">IF(SelectedPeriod='Mesečni budžet za koledž'!G$31,IF('Mesečni budžet za koledž'!$C$28:$O$28&gt;=0,'Mesečni budžet za koledž'!$C$28:$O$28,NA()),NA())</f>
        <v>#N/A</v>
      </c>
      <c r="I14" s="7" t="e">
        <f ca="1">IF(SelectedPeriod='Mesečni budžet za koledž'!H$31,IF('Mesečni budžet za koledž'!$C$28:$O$28&gt;=0,'Mesečni budžet za koledž'!$C$28:$O$28,NA()),NA())</f>
        <v>#N/A</v>
      </c>
      <c r="J14" s="7" t="e">
        <f ca="1">IF(SelectedPeriod='Mesečni budžet za koledž'!I$31,IF('Mesečni budžet za koledž'!$C$28:$O$28&gt;=0,'Mesečni budžet za koledž'!$C$28:$O$28,NA()),NA())</f>
        <v>#N/A</v>
      </c>
      <c r="K14" s="7" t="e">
        <f ca="1">IF(SelectedPeriod='Mesečni budžet za koledž'!J$31,IF('Mesečni budžet za koledž'!$C$28:$O$28&gt;=0,'Mesečni budžet za koledž'!$C$28:$O$28,NA()),NA())</f>
        <v>#N/A</v>
      </c>
      <c r="L14" s="7" t="e">
        <f ca="1">IF(SelectedPeriod='Mesečni budžet za koledž'!K$31,IF('Mesečni budžet za koledž'!$C$28:$O$28&gt;=0,'Mesečni budžet za koledž'!$C$28:$O$28,NA()),NA())</f>
        <v>#N/A</v>
      </c>
      <c r="M14" s="7" t="e">
        <f ca="1">IF(SelectedPeriod='Mesečni budžet za koledž'!L$31,IF('Mesečni budžet za koledž'!$C$28:$O$28&gt;=0,'Mesečni budžet za koledž'!$C$28:$O$28,NA()),NA())</f>
        <v>#N/A</v>
      </c>
      <c r="N14" s="7" t="e">
        <f ca="1">IF(SelectedPeriod='Mesečni budžet za koledž'!M$31,IF('Mesečni budžet za koledž'!$C$28:$O$28&gt;=0,'Mesečni budžet za koledž'!$C$28:$O$28,NA()),NA())</f>
        <v>#N/A</v>
      </c>
      <c r="O14" s="7" t="e">
        <f ca="1">IF(SelectedPeriod='Mesečni budžet za koledž'!N$31,IF('Mesečni budžet za koledž'!$C$28:$O$28&gt;=0,'Mesečni budžet za koledž'!$C$28:$O$28,NA()),NA())</f>
        <v>#N/A</v>
      </c>
      <c r="P14" s="7" t="e">
        <f ca="1">IF(SelectedPeriod='Mesečni budžet za koledž'!O$31,IF('Mesečni budžet za koledž'!$C$28:$O$28&gt;=0,'Mesečni budžet za koledž'!$C$28:$O$28,NA()),NA())</f>
        <v>#N/A</v>
      </c>
    </row>
    <row r="15" spans="1:16" x14ac:dyDescent="0.3">
      <c r="C15" s="2" t="s">
        <v>37</v>
      </c>
      <c r="D15" s="7" t="e">
        <f ca="1">IF(SelectedPeriod='Mesečni budžet za koledž'!C$31,IF('Mesečni budžet za koledž'!$C$28:$O$28&lt;0,'Mesečni budžet za koledž'!$C$28:$O$28,NA()),NA())</f>
        <v>#N/A</v>
      </c>
      <c r="E15" s="7" t="e">
        <f ca="1">IF(SelectedPeriod='Mesečni budžet za koledž'!D$31,IF('Mesečni budžet za koledž'!$C$28:$O$28&lt;0,'Mesečni budžet za koledž'!$C$28:$O$28,NA()),NA())</f>
        <v>#N/A</v>
      </c>
      <c r="F15" s="7" t="e">
        <f ca="1">IF(SelectedPeriod='Mesečni budžet za koledž'!E$31,IF('Mesečni budžet za koledž'!$C$28:$O$28&lt;0,'Mesečni budžet za koledž'!$C$28:$O$28,NA()),NA())</f>
        <v>#N/A</v>
      </c>
      <c r="G15" s="7" t="e">
        <f ca="1">IF(SelectedPeriod='Mesečni budžet za koledž'!F$31,IF('Mesečni budžet za koledž'!$C$28:$O$28&lt;0,'Mesečni budžet za koledž'!$C$28:$O$28,NA()),NA())</f>
        <v>#N/A</v>
      </c>
      <c r="H15" s="7" t="e">
        <f ca="1">IF(SelectedPeriod='Mesečni budžet za koledž'!G$31,IF('Mesečni budžet za koledž'!$C$28:$O$28&lt;0,'Mesečni budžet za koledž'!$C$28:$O$28,NA()),NA())</f>
        <v>#N/A</v>
      </c>
      <c r="I15" s="7" t="e">
        <f ca="1">IF(SelectedPeriod='Mesečni budžet za koledž'!H$31,IF('Mesečni budžet za koledž'!$C$28:$O$28&lt;0,'Mesečni budžet za koledž'!$C$28:$O$28,NA()),NA())</f>
        <v>#N/A</v>
      </c>
      <c r="J15" s="7" t="e">
        <f ca="1">IF(SelectedPeriod='Mesečni budžet za koledž'!I$31,IF('Mesečni budžet za koledž'!$C$28:$O$28&lt;0,'Mesečni budžet za koledž'!$C$28:$O$28,NA()),NA())</f>
        <v>#N/A</v>
      </c>
      <c r="K15" s="7" t="e">
        <f ca="1">IF(SelectedPeriod='Mesečni budžet za koledž'!J$31,IF('Mesečni budžet za koledž'!$C$28:$O$28&lt;0,'Mesečni budžet za koledž'!$C$28:$O$28,NA()),NA())</f>
        <v>#N/A</v>
      </c>
      <c r="L15" s="7" t="e">
        <f ca="1">IF(SelectedPeriod='Mesečni budžet za koledž'!K$31,IF('Mesečni budžet za koledž'!$C$28:$O$28&lt;0,'Mesečni budžet za koledž'!$C$28:$O$28,NA()),NA())</f>
        <v>#N/A</v>
      </c>
      <c r="M15" s="7" t="e">
        <f ca="1">IF(SelectedPeriod='Mesečni budžet za koledž'!L$31,IF('Mesečni budžet za koledž'!$C$28:$O$28&lt;0,'Mesečni budžet za koledž'!$C$28:$O$28,NA()),NA())</f>
        <v>#N/A</v>
      </c>
      <c r="N15" s="7" t="e">
        <f ca="1">IF(SelectedPeriod='Mesečni budžet za koledž'!M$31,IF('Mesečni budžet za koledž'!$C$28:$O$28&lt;0,'Mesečni budžet za koledž'!$C$28:$O$28,NA()),NA())</f>
        <v>#N/A</v>
      </c>
      <c r="O15" s="7" t="e">
        <f ca="1">IF(SelectedPeriod='Mesečni budžet za koledž'!N$31,IF('Mesečni budžet za koledž'!$C$28:$O$28&lt;0,'Mesečni budžet za koledž'!$C$28:$O$28,NA()),NA())</f>
        <v>#N/A</v>
      </c>
      <c r="P15" s="7" t="e">
        <f ca="1">IF(SelectedPeriod='Mesečni budžet za koledž'!O$31,IF('Mesečni budžet za koledž'!$C$28:$O$28&lt;0,'Mesečni budžet za koledž'!$C$28:$O$28,NA()),NA())</f>
        <v>#N/A</v>
      </c>
    </row>
    <row r="18" spans="3:4" x14ac:dyDescent="0.3">
      <c r="C18" s="9" t="s">
        <v>38</v>
      </c>
      <c r="D18" s="1"/>
    </row>
    <row r="19" spans="3:4" x14ac:dyDescent="0.3">
      <c r="C19" t="s">
        <v>16</v>
      </c>
      <c r="D19" s="8">
        <f ca="1">'Mesečni budžet za koledž'!P32</f>
        <v>0</v>
      </c>
    </row>
    <row r="20" spans="3:4" x14ac:dyDescent="0.3">
      <c r="C20" t="s">
        <v>17</v>
      </c>
      <c r="D20" s="8">
        <f ca="1">'Mesečni budžet za koledž'!P33</f>
        <v>0.36734693877551022</v>
      </c>
    </row>
    <row r="21" spans="3:4" x14ac:dyDescent="0.3">
      <c r="C21" t="s">
        <v>18</v>
      </c>
      <c r="D21" s="8">
        <f ca="1">'Mesečni budžet za koledž'!P34</f>
        <v>0.16326530612244897</v>
      </c>
    </row>
    <row r="22" spans="3:4" x14ac:dyDescent="0.3">
      <c r="C22" t="s">
        <v>19</v>
      </c>
      <c r="D22" s="8">
        <f ca="1">'Mesečni budžet za koledž'!P35</f>
        <v>0.40816326530612246</v>
      </c>
    </row>
    <row r="23" spans="3:4" x14ac:dyDescent="0.3">
      <c r="C23" t="s">
        <v>20</v>
      </c>
      <c r="D23" s="8">
        <f ca="1">'Mesečni budžet za koledž'!P36</f>
        <v>6.1224489795918366E-2</v>
      </c>
    </row>
    <row r="24" spans="3:4" x14ac:dyDescent="0.3">
      <c r="D24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Početak</vt:lpstr>
      <vt:lpstr>Mesečni budžet za koledž</vt:lpstr>
      <vt:lpstr>chart_calcs</vt:lpstr>
      <vt:lpstr>income_percent_selected_period</vt:lpstr>
      <vt:lpstr>PercentsExpense</vt:lpstr>
      <vt:lpstr>PercentsIncome</vt:lpstr>
      <vt:lpstr>Periodi</vt:lpstr>
      <vt:lpstr>ScrollBarValue</vt:lpstr>
      <vt:lpstr>SelectedStartMonth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2019-04-10T23:28:38Z</dcterms:created>
  <dcterms:modified xsi:type="dcterms:W3CDTF">2019-06-12T03:22:53Z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