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1\from nanjing\forfix\TRK\"/>
    </mc:Choice>
  </mc:AlternateContent>
  <bookViews>
    <workbookView xWindow="0" yWindow="0" windowWidth="28800" windowHeight="14190" tabRatio="717"/>
  </bookViews>
  <sheets>
    <sheet name="Partiye Genel Bakış" sheetId="4" r:id="rId1"/>
    <sheet name="Konuk Listesi" sheetId="2" r:id="rId2"/>
    <sheet name="Yiyecek ve İçecek" sheetId="1" r:id="rId3"/>
    <sheet name="Diğer Anahatlar" sheetId="3" r:id="rId4"/>
    <sheet name="Oturma Düzeni Kılavuzu" sheetId="5" r:id="rId5"/>
  </sheets>
  <definedNames>
    <definedName name="BekleyenLCV">COUNTIF(KonukTablosu[KATILIM?],"&lt;&gt;"&amp;"*")</definedName>
    <definedName name="KonukBaşınaTemelMaliyet">(Tablo1Bütçe[[#Totals],[Maliyet]]+Tablo2Bütçe[[#Totals],[Maliyet]]+Tablo3Bütçe[[#Totals],[Maliyet]])/KatılımÖzeti[[#Totals],[Toplam Onaylanan]]</definedName>
    <definedName name="OnaylananKonuklar">KatılımÖzeti[[#Totals],[Toplam Onaylanan]]</definedName>
    <definedName name="Tablo1Başlık">'Diğer Anahatlar'!$B$6</definedName>
    <definedName name="Tablo2Başlık">'Diğer Anahatlar'!$B$17</definedName>
    <definedName name="Tablo3Başlık">'Diğer Anahatlar'!$B$25</definedName>
    <definedName name="ToplamÇocuk">'Partiye Genel Bakış'!$E$10</definedName>
    <definedName name="ToplamYetişkin">'Partiye Genel Bakış'!$E$9</definedName>
    <definedName name="_xlnm.Print_Area" localSheetId="4">'Oturma Düzeni Kılavuzu'!$A$1:$AH$44</definedName>
  </definedNames>
  <calcPr calcId="152511"/>
</workbook>
</file>

<file path=xl/calcChain.xml><?xml version="1.0" encoding="utf-8"?>
<calcChain xmlns="http://schemas.openxmlformats.org/spreadsheetml/2006/main">
  <c r="U42" i="5" l="1"/>
  <c r="U41" i="5"/>
  <c r="U40" i="5"/>
  <c r="U39" i="5"/>
  <c r="U38" i="5"/>
  <c r="I7" i="1"/>
  <c r="I8" i="1"/>
  <c r="H7" i="1"/>
  <c r="H8" i="1"/>
  <c r="G7" i="1"/>
  <c r="G8" i="1"/>
  <c r="F7" i="1"/>
  <c r="F8" i="1"/>
  <c r="E17" i="4" l="1"/>
  <c r="H6" i="4"/>
  <c r="F21" i="4" l="1"/>
  <c r="G20" i="4"/>
  <c r="H20" i="4" s="1"/>
  <c r="G19" i="4"/>
  <c r="H19" i="4" s="1"/>
  <c r="G18" i="4"/>
  <c r="H18" i="4" s="1"/>
  <c r="E20" i="4"/>
  <c r="E19" i="4"/>
  <c r="E18" i="4"/>
  <c r="E21" i="4"/>
  <c r="D25" i="1"/>
  <c r="E25" i="1"/>
  <c r="C25" i="1"/>
  <c r="G17" i="4" s="1"/>
  <c r="H17" i="4" l="1"/>
  <c r="G21" i="4"/>
  <c r="H21" i="4"/>
  <c r="E10" i="4"/>
  <c r="F9" i="1" s="1"/>
  <c r="G9" i="1" s="1"/>
  <c r="E9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C14" i="3"/>
  <c r="C22" i="3"/>
  <c r="C30" i="3"/>
  <c r="F24" i="1" l="1"/>
  <c r="G24" i="1" s="1"/>
  <c r="I24" i="1" s="1"/>
  <c r="F22" i="1"/>
  <c r="G22" i="1" s="1"/>
  <c r="F20" i="1"/>
  <c r="G20" i="1" s="1"/>
  <c r="I20" i="1" s="1"/>
  <c r="F18" i="1"/>
  <c r="G18" i="1" s="1"/>
  <c r="F16" i="1"/>
  <c r="G16" i="1" s="1"/>
  <c r="I16" i="1" s="1"/>
  <c r="F14" i="1"/>
  <c r="G14" i="1" s="1"/>
  <c r="F12" i="1"/>
  <c r="G12" i="1" s="1"/>
  <c r="I12" i="1" s="1"/>
  <c r="F10" i="1"/>
  <c r="G10" i="1" s="1"/>
  <c r="E11" i="4"/>
  <c r="G9" i="4" s="1"/>
  <c r="F23" i="1"/>
  <c r="G23" i="1" s="1"/>
  <c r="F21" i="1"/>
  <c r="G21" i="1" s="1"/>
  <c r="I21" i="1" s="1"/>
  <c r="F19" i="1"/>
  <c r="G19" i="1" s="1"/>
  <c r="F17" i="1"/>
  <c r="G17" i="1" s="1"/>
  <c r="I17" i="1" s="1"/>
  <c r="F15" i="1"/>
  <c r="G15" i="1" s="1"/>
  <c r="F13" i="1"/>
  <c r="G13" i="1" s="1"/>
  <c r="I13" i="1" s="1"/>
  <c r="F11" i="1"/>
  <c r="G11" i="1" s="1"/>
  <c r="G25" i="1"/>
  <c r="H24" i="1"/>
  <c r="I22" i="1"/>
  <c r="H22" i="1"/>
  <c r="H20" i="1"/>
  <c r="I18" i="1"/>
  <c r="H18" i="1"/>
  <c r="H16" i="1"/>
  <c r="I14" i="1"/>
  <c r="H14" i="1"/>
  <c r="H12" i="1"/>
  <c r="I10" i="1"/>
  <c r="H10" i="1"/>
  <c r="I23" i="1"/>
  <c r="H23" i="1"/>
  <c r="H21" i="1"/>
  <c r="I19" i="1"/>
  <c r="H19" i="1"/>
  <c r="H17" i="1"/>
  <c r="I15" i="1"/>
  <c r="H15" i="1"/>
  <c r="H13" i="1"/>
  <c r="I11" i="1"/>
  <c r="H11" i="1"/>
  <c r="I9" i="1"/>
  <c r="H9" i="1"/>
  <c r="F25" i="1" l="1"/>
  <c r="I25" i="1"/>
  <c r="F9" i="4" s="1"/>
  <c r="H25" i="1"/>
  <c r="F10" i="4" s="1"/>
  <c r="H9" i="4" l="1"/>
  <c r="F11" i="4"/>
  <c r="D20" i="4"/>
  <c r="D19" i="4"/>
  <c r="D18" i="4"/>
  <c r="G10" i="4" l="1"/>
  <c r="T36" i="5"/>
  <c r="G11" i="4" l="1"/>
  <c r="H10" i="4"/>
  <c r="H11" i="4" s="1"/>
</calcChain>
</file>

<file path=xl/sharedStrings.xml><?xml version="1.0" encoding="utf-8"?>
<sst xmlns="http://schemas.openxmlformats.org/spreadsheetml/2006/main" count="253" uniqueCount="216">
  <si>
    <t>Çocuklar</t>
  </si>
  <si>
    <t>Yetişkinler</t>
  </si>
  <si>
    <t>Toplam</t>
  </si>
  <si>
    <t>Puding kapları</t>
  </si>
  <si>
    <t>Evet</t>
  </si>
  <si>
    <t>Hayır</t>
  </si>
  <si>
    <t>İçi doldurulmuş mantarlar</t>
  </si>
  <si>
    <t>Notlar</t>
  </si>
  <si>
    <t>Süslemeler</t>
  </si>
  <si>
    <t>Balonlar</t>
  </si>
  <si>
    <t>Maliyet</t>
  </si>
  <si>
    <t>Satın Alındı</t>
  </si>
  <si>
    <t>İtalyan sandviçleri</t>
  </si>
  <si>
    <t>Krem peynir ve sosisle doldurulmuş mantarlar</t>
  </si>
  <si>
    <t>Masa süsleri</t>
  </si>
  <si>
    <t>Diğer</t>
  </si>
  <si>
    <t>Fotoğrafçı</t>
  </si>
  <si>
    <t>Davetiyeler</t>
  </si>
  <si>
    <t>Posta</t>
  </si>
  <si>
    <t>Kira</t>
  </si>
  <si>
    <t>2 saat (14:00-16:00)</t>
  </si>
  <si>
    <t>Cam vazolar</t>
  </si>
  <si>
    <t>Kumaşlar</t>
  </si>
  <si>
    <t>Masa ve sandalyeler</t>
  </si>
  <si>
    <t>Oda/salon kirası</t>
  </si>
  <si>
    <t>toplam 10</t>
  </si>
  <si>
    <t>Çiğdem'den borç</t>
  </si>
  <si>
    <t>Şarap</t>
  </si>
  <si>
    <t>Kutu meyve suları</t>
  </si>
  <si>
    <t>İçecek peçeteleri</t>
  </si>
  <si>
    <t>Yemek peçeteleri</t>
  </si>
  <si>
    <t>Masa servisi</t>
  </si>
  <si>
    <t>Helyum gazı</t>
  </si>
  <si>
    <t>Parti hediyeleri</t>
  </si>
  <si>
    <t>Pasta</t>
  </si>
  <si>
    <t>Aile 1</t>
  </si>
  <si>
    <t>Aile 2</t>
  </si>
  <si>
    <t>Aile 3</t>
  </si>
  <si>
    <t>Aile 4</t>
  </si>
  <si>
    <t>Aile 5</t>
  </si>
  <si>
    <t>Aile 6</t>
  </si>
  <si>
    <t>Aile 7</t>
  </si>
  <si>
    <t>Aile 8</t>
  </si>
  <si>
    <t>Aile 9</t>
  </si>
  <si>
    <t>Aile 10</t>
  </si>
  <si>
    <t>Aile 11</t>
  </si>
  <si>
    <t>Aile 12</t>
  </si>
  <si>
    <t>Aile 13</t>
  </si>
  <si>
    <t>Aile 14</t>
  </si>
  <si>
    <t>Aile 15</t>
  </si>
  <si>
    <t>Tavuk kanatları</t>
  </si>
  <si>
    <t>Humus</t>
  </si>
  <si>
    <t>Peynir topları</t>
  </si>
  <si>
    <t>Dondurma</t>
  </si>
  <si>
    <t>Çeşitli sebzeler</t>
  </si>
  <si>
    <t>Önceki akşam yapılacak</t>
  </si>
  <si>
    <t>Parmesan çubukları</t>
  </si>
  <si>
    <t>Adres 1</t>
  </si>
  <si>
    <t>Adres 2</t>
  </si>
  <si>
    <t>Adres 3</t>
  </si>
  <si>
    <t>Adres 4</t>
  </si>
  <si>
    <t>Adres 5</t>
  </si>
  <si>
    <t>Adres 6</t>
  </si>
  <si>
    <t>Adres 7</t>
  </si>
  <si>
    <t>Adres 8</t>
  </si>
  <si>
    <t>Adres 9</t>
  </si>
  <si>
    <t>Adres 10</t>
  </si>
  <si>
    <t>Adres 11</t>
  </si>
  <si>
    <t>Adres 12</t>
  </si>
  <si>
    <t>Adres 13</t>
  </si>
  <si>
    <t>Adres 14</t>
  </si>
  <si>
    <t>Adres 15</t>
  </si>
  <si>
    <t>İlçe 1</t>
  </si>
  <si>
    <t>İlçe 2</t>
  </si>
  <si>
    <t>İlçe 3</t>
  </si>
  <si>
    <t>İlçe 4</t>
  </si>
  <si>
    <t>İlçe 5</t>
  </si>
  <si>
    <t>İlçe 6</t>
  </si>
  <si>
    <t>İlçe 7</t>
  </si>
  <si>
    <t>İlçe 8</t>
  </si>
  <si>
    <t>İlçe 9</t>
  </si>
  <si>
    <t>İlçe 10</t>
  </si>
  <si>
    <t>İlçe 11</t>
  </si>
  <si>
    <t>İlçe 12</t>
  </si>
  <si>
    <t>İlçe 13</t>
  </si>
  <si>
    <t>İlçe 14</t>
  </si>
  <si>
    <t>İlçe 15</t>
  </si>
  <si>
    <t>Şehir 1</t>
  </si>
  <si>
    <t>Şehir 2</t>
  </si>
  <si>
    <t>Şehir 3</t>
  </si>
  <si>
    <t>Şehir 4</t>
  </si>
  <si>
    <t>Şehir 5</t>
  </si>
  <si>
    <t>Şehir 6</t>
  </si>
  <si>
    <t>Şehir 7</t>
  </si>
  <si>
    <t>Şehir 8</t>
  </si>
  <si>
    <t>Şehir 9</t>
  </si>
  <si>
    <t>Şehir 10</t>
  </si>
  <si>
    <t>Şehir 11</t>
  </si>
  <si>
    <t>Şehir 12</t>
  </si>
  <si>
    <t>Şehir 13</t>
  </si>
  <si>
    <t>Şehir 14</t>
  </si>
  <si>
    <t>Şehir 15</t>
  </si>
  <si>
    <t>E-posta1</t>
  </si>
  <si>
    <t>Posta Kodu 1</t>
  </si>
  <si>
    <t>Telefon 1</t>
  </si>
  <si>
    <t>Posta Kodu 2</t>
  </si>
  <si>
    <t>Posta Kodu 3</t>
  </si>
  <si>
    <t>Posta Kodu 4</t>
  </si>
  <si>
    <t>Posta Kodu 5</t>
  </si>
  <si>
    <t>Posta Kodu 6</t>
  </si>
  <si>
    <t>Posta Kodu 7</t>
  </si>
  <si>
    <t>Posta Kodu 8</t>
  </si>
  <si>
    <t>Posta Kodu 9</t>
  </si>
  <si>
    <t>Posta Kodu 10</t>
  </si>
  <si>
    <t>Posta Kodu 11</t>
  </si>
  <si>
    <t>Posta Kodu 12</t>
  </si>
  <si>
    <t>Posta Kodu 13</t>
  </si>
  <si>
    <t>Posta Kodu 14</t>
  </si>
  <si>
    <t>Posta Kodu 15</t>
  </si>
  <si>
    <t>E-posta2</t>
  </si>
  <si>
    <t>E-posta3</t>
  </si>
  <si>
    <t>E-posta4</t>
  </si>
  <si>
    <t>E-posta5</t>
  </si>
  <si>
    <t>E-posta6</t>
  </si>
  <si>
    <t>E-posta7</t>
  </si>
  <si>
    <t>E-posta8</t>
  </si>
  <si>
    <t>E-posta9</t>
  </si>
  <si>
    <t>E-posta10</t>
  </si>
  <si>
    <t>E-posta11</t>
  </si>
  <si>
    <t>E-posta12</t>
  </si>
  <si>
    <t>E-posta13</t>
  </si>
  <si>
    <t>E-posta14</t>
  </si>
  <si>
    <t>E-posta15</t>
  </si>
  <si>
    <t>Telefon 2</t>
  </si>
  <si>
    <t>Telefon 3</t>
  </si>
  <si>
    <t>Telefon 4</t>
  </si>
  <si>
    <t>Telefon 5</t>
  </si>
  <si>
    <t>Telefon 6</t>
  </si>
  <si>
    <t>Telefon 7</t>
  </si>
  <si>
    <t>Telefon 8</t>
  </si>
  <si>
    <t>Telefon 9</t>
  </si>
  <si>
    <t>Telefon 10</t>
  </si>
  <si>
    <t>Telefon 11</t>
  </si>
  <si>
    <t>Telefon 12</t>
  </si>
  <si>
    <t>Telefon 13</t>
  </si>
  <si>
    <t>Telefon 14</t>
  </si>
  <si>
    <t>Telefon 15</t>
  </si>
  <si>
    <t xml:space="preserve">Domates ve fesleğen </t>
  </si>
  <si>
    <t>Yerel kanat mağazasından satın alın</t>
  </si>
  <si>
    <t>Yerel fırından sipariş verin</t>
  </si>
  <si>
    <t>Cam eşyalar</t>
  </si>
  <si>
    <t>*1 kare= yaklaşık 1 metre kare</t>
  </si>
  <si>
    <t>Oturma Düzeni</t>
  </si>
  <si>
    <t>(Masalar arasında tercih edilen mesafe: 80 santimetre)</t>
  </si>
  <si>
    <t>Toplam Onaylanan</t>
  </si>
  <si>
    <t>Yiyecek ve İçecek</t>
  </si>
  <si>
    <t>Katılım toplamına bağlı toplam parçaları ve hizmet başına maliyeti otomatik olarak hesaplamak için maliyet ve tahmini hizmetleri girin</t>
  </si>
  <si>
    <t>Salon kirasına dahil</t>
  </si>
  <si>
    <t>14:00-16:00</t>
  </si>
  <si>
    <t>Anneanne'nin 75. Yaş Günü</t>
  </si>
  <si>
    <t>Yiyecek</t>
  </si>
  <si>
    <t>Füme somon</t>
  </si>
  <si>
    <t>Minik ekmekler</t>
  </si>
  <si>
    <t>Krem peynir</t>
  </si>
  <si>
    <t>Sütlüce otu</t>
  </si>
  <si>
    <t>4 paket, çeşitli</t>
  </si>
  <si>
    <t>3 kavanoz</t>
  </si>
  <si>
    <t>2 büyük tüp</t>
  </si>
  <si>
    <t>Çeşitli, krem peynir, cevizli peynir</t>
  </si>
  <si>
    <t>Krakerler</t>
  </si>
  <si>
    <t>Çeşitli</t>
  </si>
  <si>
    <t>Elma ve beyaz üzüm</t>
  </si>
  <si>
    <t>Paketli kuplar satın alın: vanilya ve çikolata</t>
  </si>
  <si>
    <t>Havuç çubukları, kereviz, brokoli, karnabahar, kırmızı ve yeşil biber</t>
  </si>
  <si>
    <t>Aşağıdaki masa kurulumlarından herhangi birini kullanabilirsiniz:</t>
  </si>
  <si>
    <t>Sibel Teyze'nin Evi</t>
  </si>
  <si>
    <t>Araç Gereç ve Malzemeler</t>
  </si>
  <si>
    <t>Partiye Genel Bakış</t>
  </si>
  <si>
    <t>ETKİNLİK</t>
  </si>
  <si>
    <t>TARİH</t>
  </si>
  <si>
    <t>SAAT</t>
  </si>
  <si>
    <t>YER</t>
  </si>
  <si>
    <t>KONUK ÖZETİ</t>
  </si>
  <si>
    <t>BÜTÇE ÖZETİ</t>
  </si>
  <si>
    <t>ÖĞE</t>
  </si>
  <si>
    <t>SAYI</t>
  </si>
  <si>
    <t>BÜTÇE TUTARI</t>
  </si>
  <si>
    <t>TOPLAM MALİYET</t>
  </si>
  <si>
    <t>FARK</t>
  </si>
  <si>
    <t>Onaylanan Konuklar</t>
  </si>
  <si>
    <t>LCV GENEL BAKIŞ</t>
  </si>
  <si>
    <t>KONUK BAŞINA MALİYET</t>
  </si>
  <si>
    <t>Konuk Listesi</t>
  </si>
  <si>
    <t>Yiyecek ve İçecek</t>
  </si>
  <si>
    <t>Diğer Anahatlar</t>
  </si>
  <si>
    <t>AD</t>
  </si>
  <si>
    <t>ADRES</t>
  </si>
  <si>
    <t>İLÇE</t>
  </si>
  <si>
    <t>ŞEHİR</t>
  </si>
  <si>
    <t>POSTA KODU</t>
  </si>
  <si>
    <t>TEL</t>
  </si>
  <si>
    <t>E-POSTA</t>
  </si>
  <si>
    <t>KATILIM?</t>
  </si>
  <si>
    <t>ÇOCUKLAR</t>
  </si>
  <si>
    <t>YETİŞKİNLER</t>
  </si>
  <si>
    <t>TOPLAM</t>
  </si>
  <si>
    <t>YİYECEK VEYA İÇECEK ÖĞESİ</t>
  </si>
  <si>
    <t>ÇOCUK BAŞINA HİZMET</t>
  </si>
  <si>
    <t>YETİŞKİN BAŞINA HİZMET</t>
  </si>
  <si>
    <t>TOPLAM HİZMET</t>
  </si>
  <si>
    <t>HİZMET BAŞINA MALİYET</t>
  </si>
  <si>
    <t>ÇOCUK BAŞINA MALİYET</t>
  </si>
  <si>
    <t>YETİŞKİN BAŞINA MALİYET</t>
  </si>
  <si>
    <t>NOTLAR</t>
  </si>
  <si>
    <t>Gazlı İçecekler</t>
  </si>
  <si>
    <t>2 litrelik şişeler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</si>
</sst>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TL&quot;;\-#,##0.00\ &quot;TL&quot;"/>
    <numFmt numFmtId="8" formatCode="#,##0.00\ &quot;TL&quot;;[Red]\-#,##0.00\ &quot;TL&quot;"/>
    <numFmt numFmtId="164" formatCode="&quot;$&quot;#,##0.00"/>
    <numFmt numFmtId="165" formatCode="[&lt;=9999999]###\-####;\(###\)\ ###\-####"/>
    <numFmt numFmtId="166" formatCode="#,##0.00\ &quot;TL&quot;"/>
    <numFmt numFmtId="167" formatCode="#,##0.00\ &quot;TL&quot;;[Red]#,##0.00\ &quot;TL&quot;"/>
    <numFmt numFmtId="168" formatCode="[$-41F]d\ mmmm\ yyyy;@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sz val="12"/>
      <color theme="1" tint="0.24994659260841701"/>
      <name val="Calibri"/>
      <scheme val="minor"/>
    </font>
    <font>
      <sz val="12"/>
      <color theme="1" tint="0.2499465926084170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0" fillId="0" borderId="0" xfId="0" applyAlignment="1">
      <alignment horizontal="right" vertical="top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left" vertical="center" indent="1"/>
    </xf>
    <xf numFmtId="0" fontId="23" fillId="0" borderId="6" xfId="0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right" vertical="center" indent="3"/>
    </xf>
    <xf numFmtId="164" fontId="23" fillId="0" borderId="6" xfId="0" applyNumberFormat="1" applyFont="1" applyFill="1" applyBorder="1" applyAlignment="1">
      <alignment horizontal="right" vertical="center" indent="2"/>
    </xf>
    <xf numFmtId="7" fontId="0" fillId="0" borderId="0" xfId="0" applyNumberFormat="1" applyFont="1" applyFill="1" applyBorder="1" applyAlignment="1">
      <alignment horizontal="right" vertical="center"/>
    </xf>
    <xf numFmtId="166" fontId="0" fillId="0" borderId="7" xfId="0" applyNumberFormat="1" applyFont="1" applyFill="1" applyBorder="1" applyAlignment="1">
      <alignment horizontal="right" vertical="center" indent="3"/>
    </xf>
    <xf numFmtId="166" fontId="0" fillId="0" borderId="6" xfId="0" applyNumberFormat="1" applyFont="1" applyFill="1" applyBorder="1" applyAlignment="1">
      <alignment horizontal="right" vertical="center" indent="2"/>
    </xf>
    <xf numFmtId="166" fontId="23" fillId="0" borderId="0" xfId="0" applyNumberFormat="1" applyFont="1" applyFill="1" applyBorder="1" applyAlignment="1">
      <alignment horizontal="right" vertical="center" indent="1"/>
    </xf>
    <xf numFmtId="166" fontId="0" fillId="0" borderId="14" xfId="0" applyNumberFormat="1" applyBorder="1" applyAlignment="1">
      <alignment horizontal="right" vertical="center" indent="1"/>
    </xf>
    <xf numFmtId="167" fontId="0" fillId="0" borderId="0" xfId="0" applyNumberForma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7" fontId="22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8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Vurgu1 2" xfId="4"/>
    <cellStyle name="Ana Başlık" xfId="1" builtinId="15" customBuiltin="1"/>
    <cellStyle name="Başlık 1" xfId="8" builtinId="16" customBuiltin="1"/>
    <cellStyle name="Başlık 1 2" xfId="6"/>
    <cellStyle name="Başlık 2" xfId="9" builtinId="17" customBuiltin="1"/>
    <cellStyle name="Başlık 3" xfId="10" builtinId="18" customBuiltin="1"/>
    <cellStyle name="Normal" xfId="0" builtinId="0" customBuiltin="1"/>
    <cellStyle name="Normal 2" xfId="2"/>
    <cellStyle name="Normal 3" xfId="7"/>
    <cellStyle name="Normal Grafik Kağıdı (birleşik)" xfId="3"/>
    <cellStyle name="Vurgu1 2" xfId="5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TL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TL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TL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TL&quot;;\-#,##0.00\ &quot;TL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TL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right" vertical="center" textRotation="0" wrapText="0" relativeIndent="-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166" formatCode="#,##0.00\ &quot;TL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TL&quot;;[Red]#,##0.00\ &quot;TL&quot;"/>
      <alignment horizontal="right" vertical="center" textRotation="0" wrapText="0" indent="1" justifyLastLine="0" shrinkToFit="0" readingOrder="0"/>
    </dxf>
    <dxf>
      <numFmt numFmtId="166" formatCode="#,##0.00\ &quot;TL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TL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numFmt numFmtId="166" formatCode="#,##0.00\ &quot;TL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TL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>
        <left/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5"/>
      <tableStyleElement type="headerRow" dxfId="84"/>
      <tableStyleElement type="totalRow" dxfId="83"/>
    </tableStyle>
    <tableStyle name="Party Planner 2" pivot="0" count="3">
      <tableStyleElement type="wholeTable" dxfId="82"/>
      <tableStyleElement type="headerRow" dxfId="81"/>
      <tableStyleElement type="totalRow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Konuk Listesi'!A1"/><Relationship Id="rId2" Type="http://schemas.openxmlformats.org/officeDocument/2006/relationships/hyperlink" Target="#'Di&#287;er Anahatlar'!A1"/><Relationship Id="rId1" Type="http://schemas.openxmlformats.org/officeDocument/2006/relationships/hyperlink" Target="#'Yiyecek ve &#304;&#231;ecek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rtiye Genel Bak&#305;&#351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artiye Genel Bak&#305;&#351;'!A1"/><Relationship Id="rId1" Type="http://schemas.openxmlformats.org/officeDocument/2006/relationships/hyperlink" Target="#'Di&#287;er Anahatlar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Yiyecek ve &#304;&#231;ecek'!A1"/><Relationship Id="rId1" Type="http://schemas.openxmlformats.org/officeDocument/2006/relationships/hyperlink" Target="#'Partiye Genel Bak&#305;&#35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704849</xdr:colOff>
      <xdr:row>2</xdr:row>
      <xdr:rowOff>200025</xdr:rowOff>
    </xdr:from>
    <xdr:to>
      <xdr:col>6</xdr:col>
      <xdr:colOff>1143000</xdr:colOff>
      <xdr:row>2</xdr:row>
      <xdr:rowOff>474345</xdr:rowOff>
    </xdr:to>
    <xdr:sp macro="" textlink="">
      <xdr:nvSpPr>
        <xdr:cNvPr id="3" name="Yiyecek ve İçecek" descr="&quot;&quot;" title="Yiyecek ve İçecek (navigation button)">
          <a:hlinkClick xmlns:r="http://schemas.openxmlformats.org/officeDocument/2006/relationships" r:id="rId1" tooltip="Yiyecek ve içecek bilgilerini görüntülemek için tıklatın"/>
        </xdr:cNvPr>
        <xdr:cNvSpPr/>
      </xdr:nvSpPr>
      <xdr:spPr>
        <a:xfrm>
          <a:off x="7410449" y="695325"/>
          <a:ext cx="1828801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YIYECEK VE İÇECEK</a:t>
          </a: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Diğer Temel İhtiyaçlar" descr="&quot;&quot;" title="Diğer Temel İhtiyaçlar (navigation button)">
          <a:hlinkClick xmlns:r="http://schemas.openxmlformats.org/officeDocument/2006/relationships" r:id="rId2" tooltip="Diğer temel öğelere ilişkin ayrıntıları görüntülemek için tıklatın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DIĞER ANAHATLAR</a:t>
          </a:r>
        </a:p>
      </xdr:txBody>
    </xdr:sp>
    <xdr:clientData fPrintsWithSheet="0"/>
  </xdr:twoCellAnchor>
  <xdr:twoCellAnchor>
    <xdr:from>
      <xdr:col>4</xdr:col>
      <xdr:colOff>133350</xdr:colOff>
      <xdr:row>2</xdr:row>
      <xdr:rowOff>200025</xdr:rowOff>
    </xdr:from>
    <xdr:to>
      <xdr:col>5</xdr:col>
      <xdr:colOff>523875</xdr:colOff>
      <xdr:row>2</xdr:row>
      <xdr:rowOff>474345</xdr:rowOff>
    </xdr:to>
    <xdr:sp macro="" textlink="">
      <xdr:nvSpPr>
        <xdr:cNvPr id="6" name="Konuk Listesi" descr="&quot;&quot;" title="Konuk Listesi (navigation button)">
          <a:hlinkClick xmlns:r="http://schemas.openxmlformats.org/officeDocument/2006/relationships" r:id="rId3" tooltip="Konuk listesini görüntülemek için tıklatın"/>
        </xdr:cNvPr>
        <xdr:cNvSpPr/>
      </xdr:nvSpPr>
      <xdr:spPr>
        <a:xfrm>
          <a:off x="5591175" y="695325"/>
          <a:ext cx="16383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bg1"/>
              </a:solidFill>
              <a:latin typeface="+mj-lt"/>
            </a:rPr>
            <a:t>KONUK LISTESI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161926</xdr:rowOff>
    </xdr:from>
    <xdr:to>
      <xdr:col>7</xdr:col>
      <xdr:colOff>1381125</xdr:colOff>
      <xdr:row>15</xdr:row>
      <xdr:rowOff>47625</xdr:rowOff>
    </xdr:to>
    <xdr:sp macro="" textlink="">
      <xdr:nvSpPr>
        <xdr:cNvPr id="1224" name="İpucu" descr="Enter individual items on the Yiyecek ve İçecek and Other  Essentials sheets to automatically calculate Total Cost." title="Data Entry İpucu"/>
        <xdr:cNvSpPr txBox="1"/>
      </xdr:nvSpPr>
      <xdr:spPr>
        <a:xfrm>
          <a:off x="7372350" y="4219576"/>
          <a:ext cx="30861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Toplam Maliyeti otomatik olarak hesaplamak için öğeleri tek tek Yiyecek ve İçecek ile Diğer Temel İhtiyaçlar sayfalarına girin.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Başlık Kenarlığı" descr="Flourish pattern" title="Başlık Kenarlığı"/>
        <xdr:cNvGrpSpPr/>
      </xdr:nvGrpSpPr>
      <xdr:grpSpPr>
        <a:xfrm>
          <a:off x="0" y="0"/>
          <a:ext cx="11267015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Grup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Grup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Serbest Form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Serbest Form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Serbest Form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Serbest Form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Serbest Form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Serbest Form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Serbest Form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Serbest Form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Serbest Form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Serbest Form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Serbest Form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Serbest Form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Serbest Form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Serbest Form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Serbest Form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Serbest Form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Serbest Form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Serbest Form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Serbest Form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Serbest Form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Serbest Form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Serbest Form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Serbest Form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Serbest Form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Serbest Form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Serbest Form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Serbest Form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Serbest Form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Serbest Form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Serbest Form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Serbest Form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Serbest Form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Serbest Form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Serbest Form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Serbest Form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Serbest Form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Serbest Form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Serbest Form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Serbest Form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Serbest Form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Serbest Form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Serbest Form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Serbest Form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Serbest Form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Serbest Form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Serbest Form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Serbest Form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Serbest Form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Serbest Form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Serbest Form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Serbest Form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Serbest Form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Serbest Form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Serbest Form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Serbest Form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Serbest Form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Serbest Form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Serbest Form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Serbest Form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Serbest Form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Serbest Form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Serbest Form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Serbest Form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Serbest Form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Serbest Form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Serbest Form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Serbest Form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Serbest Form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Serbest Form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Serbest Form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Serbest Form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Serbest Form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Serbest Form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Serbest Form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Serbest Form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Serbest Form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Serbest Form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Serbest Form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Serbest Form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Serbest Form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Serbest Form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Serbest Form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Serbest Form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Serbest Form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Serbest Form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Serbest Form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Serbest Form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Serbest Form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Serbest Form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Serbest Form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Serbest Form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Serbest Form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Serbest Form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Serbest Form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Serbest Form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Serbest Form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Serbest Form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Serbest Form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Serbest Form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Serbest Form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Serbest Form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Serbest Form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Serbest Form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Serbest Form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Serbest Form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Serbest Form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Serbest Form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Serbest Form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Serbest Form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Serbest Form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Serbest Form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Serbest Form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Serbest Form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Serbest Form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Serbest Form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Serbest Form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Serbest Form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Serbest Form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Serbest Form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Serbest Form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Serbest Form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Serbest Form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Serbest Form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Serbest Form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Serbest Form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Serbest Form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Serbest Form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Serbest Form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Serbest Form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Serbest Form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Serbest Form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Serbest Form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Serbest Form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Serbest Form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Serbest Form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Serbest Form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Serbest Form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Serbest Form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Serbest Form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Serbest Form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Serbest Form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Serbest Form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Serbest Form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Serbest Form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Serbest Form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Serbest Form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Serbest Form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Serbest Form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Serbest Form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Serbest Form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Serbest Form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Serbest Form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Serbest Form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Serbest Form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Serbest Form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Serbest Form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Serbest Form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Serbest Form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Serbest Form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Serbest Form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Serbest Form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Serbest Form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Serbest Form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Serbest Form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Serbest Form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Serbest Form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Serbest Form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Serbest Form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Serbest Form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Serbest Form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Serbest Form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Serbest Form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Serbest Form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Serbest Form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Serbest Form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Serbest Form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Serbest Form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Serbest Form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Serbest Form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Serbest Form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Serbest Form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Serbest Form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Serbest Form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Serbest Form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Serbest Form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Serbest Form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Serbest Form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Serbest Form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Serbest Form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Serbest Form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Serbest Form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Serbest Form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Serbest Form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Serbest Form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Serbest Form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Serbest Form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Serbest Form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Serbest Form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Serbest Form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Serbest Form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Serbest Form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Serbest Form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Serbest Form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Serbest Form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Serbest Form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Serbest Form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Serbest Form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Serbest Form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Serbest Form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Serbest Form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Serbest Form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Serbest Form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Serbest Form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Serbest Form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Serbest Form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Serbest Form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Serbest Form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Serbest Form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Serbest Form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Serbest Form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Serbest Form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Serbest Form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Serbest Form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Serbest Form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Serbest Form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Serbest Form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Serbest Form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Serbest Form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Serbest Form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Serbest Form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Serbest Form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Dikdörtgen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Serbest Form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Serbest Form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Serbest Form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Serbest Form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Serbest Form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Serbest Form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Serbest Form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Serbest Form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Serbest Form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Serbest Form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Serbest Form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Serbest Form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Serbest Form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Serbest Form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Serbest Form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Serbest Form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Serbest Form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Serbest Form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Serbest Form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Serbest Form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Serbest Form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Serbest Form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Serbest Form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Serbest Form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Serbest Form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Serbest Form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Serbest Form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Serbest Form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Serbest Form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Serbest Form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Serbest Form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Serbest Form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Serbest Form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Serbest Form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Serbest Form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Serbest Form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Serbest Form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Serbest Form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Serbest Form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Serbest Form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Serbest Form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Serbest Form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Serbest Form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Serbest Form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Serbest Form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Serbest Form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Serbest Form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Serbest Form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Serbest Form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Serbest Form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Serbest Form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Serbest Form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Serbest Form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Başlık Kenarlığı" descr="Flourish pattern" title="Başlık Kenarlığı"/>
        <xdr:cNvGrpSpPr/>
      </xdr:nvGrpSpPr>
      <xdr:grpSpPr>
        <a:xfrm>
          <a:off x="0" y="0"/>
          <a:ext cx="1441874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Grup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Grup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Grup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Serbest Form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Serbest Form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Serbest Form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Serbest Form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Serbest Form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Serbest Form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Serbest Form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Serbest Form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Serbest Form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Serbest Form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Serbest Form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Serbest Form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Serbest Form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Serbest Form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Serbest Form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Serbest Form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Serbest Form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Serbest Form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Serbest Form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Serbest Form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Serbest Form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Serbest Form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Serbest Form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Serbest Form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Serbest Form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Serbest Form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Serbest Form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Serbest Form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Serbest Form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Serbest Form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Serbest Form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Serbest Form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Serbest Form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Serbest Form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Serbest Form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Serbest Form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Serbest Form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Serbest Form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Serbest Form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Serbest Form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Serbest Form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Serbest Form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Serbest Form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Serbest Form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Serbest Form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Serbest Form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Serbest Form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Serbest Form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Serbest Form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Serbest Form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Serbest Form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Serbest Form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Serbest Form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Serbest Form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Serbest Form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Serbest Form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Serbest Form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Serbest Form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Serbest Form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Serbest Form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Serbest Form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Serbest Form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Serbest Form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Serbest Form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Serbest Form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Serbest Form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Serbest Form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Serbest Form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Serbest Form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Serbest Form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Serbest Form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Serbest Form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Serbest Form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Serbest Form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Serbest Form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Serbest Form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Serbest Form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Serbest Form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Serbest Form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Serbest Form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Serbest Form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Serbest Form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Serbest Form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Serbest Form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Serbest Form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Serbest Form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Serbest Form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Serbest Form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Serbest Form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Serbest Form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Serbest Form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Serbest Form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Serbest Form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Serbest Form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Serbest Form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Serbest Form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Serbest Form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Serbest Form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Serbest Form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Serbest Form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Serbest Form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Serbest Form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Serbest Form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Serbest Form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Serbest Form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Serbest Form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Serbest Form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Serbest Form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Serbest Form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Serbest Form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Serbest Form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Serbest Form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Serbest Form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Serbest Form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Serbest Form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Serbest Form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Serbest Form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Serbest Form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Serbest Form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Serbest Form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Serbest Form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Serbest Form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Serbest Form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Serbest Form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Serbest Form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Serbest Form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Serbest Form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Serbest Form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Serbest Form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Serbest Form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Serbest Form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Serbest Form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Serbest Form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Serbest Form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Serbest Form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Serbest Form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Serbest Form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Serbest Form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Serbest Form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Serbest Form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Serbest Form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Serbest Form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Serbest Form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Serbest Form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Serbest Form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Serbest Form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Serbest Form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Serbest Form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Serbest Form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Serbest Form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Serbest Form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Serbest Form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Serbest Form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Serbest Form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Serbest Form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Serbest Form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Serbest Form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Serbest Form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Serbest Form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Serbest Form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Serbest Form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Serbest Form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Serbest Form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Serbest Form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Serbest Form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Serbest Form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Serbest Form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Serbest Form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Serbest Form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Serbest Form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Serbest Form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Serbest Form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Serbest Form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Serbest Form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Serbest Form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Serbest Form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Serbest Form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Serbest Form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Serbest Form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Serbest Form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Serbest Form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Serbest Form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Serbest Form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Serbest Form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Serbest Form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Serbest Form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Serbest Form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Serbest Form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Serbest Form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Serbest Form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Serbest Form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Serbest Form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Serbest Form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Serbest Form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Serbest Form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Serbest Form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Serbest Form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Serbest Form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Serbest Form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Serbest Form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Serbest Form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Serbest Form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Serbest Form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Serbest Form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Serbest Form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Serbest Form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Serbest Form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Serbest Form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Serbest Form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Serbest Form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Serbest Form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Serbest Form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Serbest Form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Serbest Form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Serbest Form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Serbest Form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Serbest Form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Serbest Form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Serbest Form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Serbest Form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Serbest Form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Serbest Form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Serbest Form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Serbest Form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Serbest Form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Serbest Form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Serbest Form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Serbest Form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Serbest Form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Serbest Form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Serbest Form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Dikdörtgen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Serbest Form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Serbest Form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Serbest Form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Serbest Form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Serbest Form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Serbest Form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Serbest Form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Serbest Form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Serbest Form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Serbest Form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Serbest Form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Serbest Form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Serbest Form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Serbest Form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Serbest Form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Serbest Form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Serbest Form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Serbest Form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Serbest Form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Serbest Form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Serbest Form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Serbest Form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Serbest Form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Serbest Form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Serbest Form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Serbest Form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Serbest Form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Serbest Form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Serbest Form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Serbest Form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Serbest Form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Serbest Form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Serbest Form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Serbest Form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Serbest Form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Serbest Form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Serbest Form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Serbest Form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Serbest Form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Serbest Form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Serbest Form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Serbest Form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Serbest Form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Serbest Form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Serbest Form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Serbest Form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Serbest Form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Serbest Form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Serbest Form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Serbest Form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Serbest Form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Serbest Form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Serbest Form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Serbest Form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Serbest Form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Serbest Form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Serbest Form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Serbest Form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Serbest Form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Serbest Form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Serbest Form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Serbest Form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Serbest Form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Serbest Form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Serbest Form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Serbest Form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Serbest Form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Serbest Form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Serbest Form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Serbest Form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Serbest Form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Serbest Form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Serbest Form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Serbest Form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Serbest Form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Serbest Form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Serbest Form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Serbest Form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Serbest Form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Serbest Form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Serbest Form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Serbest Form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Serbest Form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Serbest Form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Serbest Form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Serbest Form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Serbest Form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Serbest Form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Serbest Form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Serbest Form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Serbest Form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Serbest Form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Serbest Form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Serbest Form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Serbest Form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Serbest Form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Serbest Form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Serbest Form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Serbest Form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Serbest Form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Serbest Form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Serbest Form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Serbest Form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Serbest Form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Serbest Form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Serbest Form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Serbest Form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Serbest Form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Serbest Form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Serbest Form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Partiye Genel Bakış" descr="&quot;&quot;" title="Overview (navigation button)">
          <a:hlinkClick xmlns:r="http://schemas.openxmlformats.org/officeDocument/2006/relationships" r:id="rId1" tooltip="Partiye genel bakışı görüntülemek için tıklatın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PARTIYE GENEL BAKIŞ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Grup 2257" descr="Flourish pattern" title="Başlık Kenarlığı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Grup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Grup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Grup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Serbest Form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Serbest Form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Serbest Form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Serbest Form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Serbest Form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Serbest Form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Serbest Form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Serbest Form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Serbest Form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Serbest Form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Serbest Form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Serbest Form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Serbest Form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Serbest Form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Serbest Form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Serbest Form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Serbest Form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Serbest Form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Serbest Form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Serbest Form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Serbest Form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Serbest Form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Serbest Form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Serbest Form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Serbest Form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Serbest Form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Serbest Form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Serbest Form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Serbest Form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Serbest Form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Serbest Form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Serbest Form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Serbest Form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Serbest Form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Serbest Form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Serbest Form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Serbest Form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Serbest Form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Serbest Form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Serbest Form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Serbest Form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Serbest Form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Serbest Form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Serbest Form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Serbest Form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Serbest Form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Serbest Form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Serbest Form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Serbest Form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Serbest Form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Serbest Form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Serbest Form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Serbest Form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Serbest Form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Serbest Form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Serbest Form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Serbest Form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Serbest Form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Serbest Form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Serbest Form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Serbest Form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Serbest Form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Serbest Form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Serbest Form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Serbest Form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Serbest Form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Serbest Form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Serbest Form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Serbest Form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Serbest Form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Serbest Form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Serbest Form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Serbest Form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Serbest Form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Serbest Form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Serbest Form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Serbest Form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Serbest Form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Serbest Form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Serbest Form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Serbest Form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Serbest Form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Serbest Form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Serbest Form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Serbest Form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Serbest Form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Serbest Form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Serbest Form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Serbest Form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Serbest Form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Serbest Form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Serbest Form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Serbest Form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Serbest Form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Serbest Form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Serbest Form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Serbest Form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Serbest Form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Serbest Form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Serbest Form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Serbest Form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Serbest Form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Serbest Form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Serbest Form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Serbest Form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Serbest Form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Serbest Form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Serbest Form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Serbest Form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Serbest Form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Serbest Form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Serbest Form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Serbest Form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Serbest Form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Serbest Form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Serbest Form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Serbest Form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Serbest Form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Serbest Form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Serbest Form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Serbest Form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Serbest Form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Serbest Form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Serbest Form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Serbest Form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Serbest Form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Serbest Form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Serbest Form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Serbest Form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Serbest Form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Serbest Form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Serbest Form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Serbest Form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Serbest Form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Serbest Form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Serbest Form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Serbest Form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Serbest Form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Serbest Form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Serbest Form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Serbest Form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Serbest Form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Serbest Form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Serbest Form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Serbest Form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Serbest Form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Serbest Form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Serbest Form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Serbest Form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Serbest Form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Serbest Form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Serbest Form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Serbest Form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Serbest Form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Serbest Form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Serbest Form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Serbest Form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Serbest Form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Serbest Form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Serbest Form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Serbest Form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Serbest Form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Serbest Form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Serbest Form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Serbest Form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Serbest Form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Serbest Form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Serbest Form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Serbest Form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Serbest Form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Serbest Form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Serbest Form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Serbest Form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Serbest Form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Serbest Form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Serbest Form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Serbest Form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Serbest Form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Serbest Form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Serbest Form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Serbest Form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Serbest Form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Serbest Form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Serbest Form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Serbest Form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Serbest Form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Serbest Form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Serbest Form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Serbest Form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Serbest Form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Serbest Form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Serbest Form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Serbest Form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Serbest Form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Serbest Form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Serbest Form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Serbest Form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Serbest Form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Serbest Form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Serbest Form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Serbest Form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Serbest Form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Serbest Form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Serbest Form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Serbest Form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Serbest Form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Serbest Form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Serbest Form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Serbest Form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Serbest Form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Serbest Form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Serbest Form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Serbest Form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Serbest Form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Serbest Form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Serbest Form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Serbest Form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Serbest Form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Serbest Form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Serbest Form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Serbest Form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Serbest Form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Serbest Form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Serbest Form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Serbest Form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Serbest Form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Serbest Form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Serbest Form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Serbest Form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Serbest Form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Serbest Form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Dikdörtgen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Serbest Form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Serbest Form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Serbest Form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Serbest Form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Serbest Form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Serbest Form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Serbest Form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Serbest Form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Serbest Form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Serbest Form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Serbest Form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Serbest Form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Serbest Form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Serbest Form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Serbest Form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Serbest Form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Serbest Form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Serbest Form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Serbest Form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Serbest Form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Serbest Form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Serbest Form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Serbest Form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Serbest Form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Serbest Form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Serbest Form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Serbest Form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Serbest Form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Serbest Form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Serbest Form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Serbest Form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Serbest Form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Serbest Form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Serbest Form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Serbest Form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Serbest Form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Serbest Form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Serbest Form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Serbest Form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Serbest Form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Serbest Form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Serbest Form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Serbest Form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Serbest Form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Serbest Form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Serbest Form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Serbest Form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Serbest Form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Serbest Form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Serbest Form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Serbest Form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Serbest Form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Serbest Form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Serbest Form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Serbest Form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Serbest Form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Serbest Form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Serbest Form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Serbest Form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Serbest Form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Serbest Form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Serbest Form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Serbest Form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Serbest Form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Serbest Form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Serbest Form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Serbest Form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Serbest Form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Serbest Form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Serbest Form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Serbest Form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Serbest Form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Serbest Form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Serbest Form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Serbest Form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Serbest Form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Serbest Form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Serbest Form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Serbest Form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Serbest Form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Serbest Form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Serbest Form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Serbest Form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Serbest Form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Serbest Form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Serbest Form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Serbest Form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Serbest Form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Serbest Form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Serbest Form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Serbest Form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Serbest Form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Serbest Form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Serbest Form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Serbest Form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Serbest Form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Serbest Form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Serbest Form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Serbest Form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Serbest Form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Serbest Form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Serbest Form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Serbest Form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Serbest Form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Serbest Form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Serbest Form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Serbest Form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Serbest Form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Serbest Form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Serbest Form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781050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Diğer Temel İhtiyaçlar" descr="&quot;&quot;" title="Diğer Temel İhtiyaçlar (navigation button)">
          <a:hlinkClick xmlns:r="http://schemas.openxmlformats.org/officeDocument/2006/relationships" r:id="rId1" tooltip="Diğer temel öğelere ilişkin ayrıntıları görüntülemek için tıklatın"/>
        </xdr:cNvPr>
        <xdr:cNvSpPr/>
      </xdr:nvSpPr>
      <xdr:spPr>
        <a:xfrm>
          <a:off x="9829800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DIĞER ANAHATLAR</a:t>
          </a:r>
        </a:p>
      </xdr:txBody>
    </xdr:sp>
    <xdr:clientData fPrintsWithSheet="0"/>
  </xdr:twoCellAnchor>
  <xdr:twoCellAnchor>
    <xdr:from>
      <xdr:col>9</xdr:col>
      <xdr:colOff>2657475</xdr:colOff>
      <xdr:row>2</xdr:row>
      <xdr:rowOff>200025</xdr:rowOff>
    </xdr:from>
    <xdr:to>
      <xdr:col>10</xdr:col>
      <xdr:colOff>238126</xdr:colOff>
      <xdr:row>2</xdr:row>
      <xdr:rowOff>474345</xdr:rowOff>
    </xdr:to>
    <xdr:sp macro="" textlink="">
      <xdr:nvSpPr>
        <xdr:cNvPr id="2606" name="Diğer Temel İhtiyaçlar" descr="&quot;&quot;" title="Overview (navigation button)">
          <a:hlinkClick xmlns:r="http://schemas.openxmlformats.org/officeDocument/2006/relationships" r:id="rId2" tooltip="Partiye genel bakışı görüntülemek için tıklatın"/>
        </xdr:cNvPr>
        <xdr:cNvSpPr/>
      </xdr:nvSpPr>
      <xdr:spPr>
        <a:xfrm>
          <a:off x="11706225" y="695325"/>
          <a:ext cx="1914526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PARTIYE GENEL BAKIŞ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OtomatikŞekil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OtomatikŞekil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OtomatikŞekil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Başlık Kenarlığı" descr="Flourish pattern" title="Başlık Kenarlığı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Grup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Serbest Form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Serbest Form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Serbest Form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Serbest Form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Serbest Form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Serbest Form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Serbest Form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Serbest Form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Serbest Form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Serbest Form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Serbest Form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Serbest Form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Serbest Form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Serbest Form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Serbest Form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Serbest Form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Serbest Form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Serbest Form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Serbest Form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Serbest Form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Serbest Form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Serbest Form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Serbest Form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Serbest Form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Serbest Form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Serbest Form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Serbest Form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Serbest Form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Serbest Form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Serbest Form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Serbest Form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Serbest Form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Serbest Form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Serbest Form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Serbest Form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Serbest Form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Serbest Form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Serbest Form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Serbest Form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Serbest Form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Serbest Form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Serbest Form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Serbest Form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Serbest Form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Serbest Form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Serbest Form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Serbest Form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Serbest Form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Serbest Form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Serbest Form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Serbest Form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Serbest Form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Serbest Form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Serbest Form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Serbest Form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Serbest Form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Serbest Form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Serbest Form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Serbest Form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Serbest Form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Serbest Form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Serbest Form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Serbest Form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Serbest Form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Serbest Form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Serbest Form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Serbest Form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Serbest Form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Serbest Form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Serbest Form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Serbest Form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Serbest Form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Serbest Form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Serbest Form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Serbest Form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Serbest Form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Serbest Form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Serbest Form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Serbest Form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Serbest Form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Serbest Form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Serbest Form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Serbest Form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Serbest Form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Serbest Form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Serbest Form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Serbest Form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Serbest Form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Serbest Form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Serbest Form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Serbest Form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Serbest Form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Serbest Form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Serbest Form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Serbest Form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Serbest Form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Serbest Form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Serbest Form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Serbest Form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Serbest Form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Serbest Form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Serbest Form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Serbest Form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Serbest Form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Serbest Form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Serbest Form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Serbest Form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Serbest Form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Serbest Form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Serbest Form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Serbest Form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Serbest Form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Serbest Form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Serbest Form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Serbest Form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Serbest Form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Serbest Form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Serbest Form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Serbest Form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Serbest Form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Serbest Form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Serbest Form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Serbest Form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Serbest Form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Serbest Form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Serbest Form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Serbest Form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Serbest Form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Serbest Form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Serbest Form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Serbest Form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Serbest Form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Serbest Form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Serbest Form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Serbest Form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Serbest Form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Serbest Form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Serbest Form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Serbest Form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Serbest Form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Serbest Form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Serbest Form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Serbest Form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Serbest Form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Serbest Form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Serbest Form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Serbest Form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Serbest Form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Serbest Form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Serbest Form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Serbest Form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Serbest Form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Serbest Form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Serbest Form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Serbest Form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Serbest Form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Serbest Form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Serbest Form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Serbest Form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Serbest Form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Serbest Form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Serbest Form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Serbest Form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Serbest Form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Serbest Form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Serbest Form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Serbest Form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Serbest Form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Serbest Form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Serbest Form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Serbest Form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Serbest Form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Serbest Form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Serbest Form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Serbest Form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Serbest Form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Serbest Form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Serbest Form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Serbest Form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Serbest Form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Serbest Form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Serbest Form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Serbest Form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Serbest Form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Serbest Form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Serbest Form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Serbest Form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Serbest Form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Serbest Form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Serbest Form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Serbest Form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Serbest Form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Serbest Form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Serbest Form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Serbest Form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Serbest Form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Serbest Form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Serbest Form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Serbest Form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Serbest Form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Serbest Form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Serbest Form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Serbest Form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Serbest Form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Serbest Form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Serbest Form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Serbest Form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Serbest Form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Serbest Form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Serbest Form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Serbest Form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Serbest Form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Serbest Form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Serbest Form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Serbest Form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Serbest Form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Serbest Form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Serbest Form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Serbest Form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Serbest Form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Serbest Form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Serbest Form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Serbest Form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Serbest Form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Serbest Form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Serbest Form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Serbest Form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Serbest Form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Serbest Form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Serbest Form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Serbest Form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Dikdörtgen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Serbest Form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Serbest Form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Serbest Form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Serbest Form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Serbest Form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Serbest Form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Serbest Form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Serbest Form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Serbest Form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Serbest Form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Serbest Form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Serbest Form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Serbest Form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Serbest Form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Serbest Form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Serbest Form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Serbest Form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Serbest Form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Serbest Form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Serbest Form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Serbest Form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Serbest Form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Serbest Form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85725</xdr:colOff>
      <xdr:row>2</xdr:row>
      <xdr:rowOff>483870</xdr:rowOff>
    </xdr:to>
    <xdr:sp macro="" textlink="">
      <xdr:nvSpPr>
        <xdr:cNvPr id="1820" name="Partiye Genel Bakış" descr="&quot;&quot;" title="Overview (navigation button)">
          <a:hlinkClick xmlns:r="http://schemas.openxmlformats.org/officeDocument/2006/relationships" r:id="rId1" tooltip="Partiye genel bakışı görüntülemek için tıklatın"/>
        </xdr:cNvPr>
        <xdr:cNvSpPr/>
      </xdr:nvSpPr>
      <xdr:spPr>
        <a:xfrm>
          <a:off x="7905750" y="704850"/>
          <a:ext cx="19431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PARTIYE GENEL BAKIŞ</a:t>
          </a:r>
        </a:p>
      </xdr:txBody>
    </xdr:sp>
    <xdr:clientData fPrintsWithSheet="0"/>
  </xdr:twoCellAnchor>
  <xdr:twoCellAnchor>
    <xdr:from>
      <xdr:col>4</xdr:col>
      <xdr:colOff>247650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Yiyecek ve İçecek" descr="&quot;&quot;" title="Yiyecek ve İçecek (navigation button)">
          <a:hlinkClick xmlns:r="http://schemas.openxmlformats.org/officeDocument/2006/relationships" r:id="rId2" tooltip="Yiyecek ve içecek bilgilerini görüntülemek için tıklatın"/>
        </xdr:cNvPr>
        <xdr:cNvSpPr/>
      </xdr:nvSpPr>
      <xdr:spPr>
        <a:xfrm>
          <a:off x="5934075" y="704850"/>
          <a:ext cx="184213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YIYECEK VE İÇECEK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İpucu" descr="Bu sayfayı yazdırın ve oturma düzeninizi çizmek için kullanın!" title="İpucu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 sayfayı yazdırın ve oturma düzeninizi çizmek için kullanın!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BütçeyeGenelBakış" displayName="BütçeyeGenelBakış" ref="D16:H21" totalsRowCount="1" headerRowDxfId="78">
  <tableColumns count="5">
    <tableColumn id="1" name="ÖĞE" totalsRowLabel="Toplam" dataDxfId="77" totalsRowDxfId="76"/>
    <tableColumn id="5" name="SAYI" totalsRowFunction="sum" dataDxfId="75" totalsRowDxfId="74"/>
    <tableColumn id="2" name="BÜTÇE TUTARI" totalsRowFunction="sum" dataDxfId="73" totalsRowDxfId="72"/>
    <tableColumn id="3" name="TOPLAM MALİYET" totalsRowFunction="sum" dataDxfId="71" totalsRowDxfId="70"/>
    <tableColumn id="4" name="FARK" totalsRowFunction="sum" dataDxfId="69" totalsRowDxfId="68">
      <calculatedColumnFormula>BütçeyeGenelBakış[[#This Row],[BÜTÇE TUTARI]]-BütçeyeGenelBakış[[#This Row],[TOPLAM MALİYET]]</calculatedColumn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Bütçe Özeti" altTextSummary="Bütçe Öğesi sayısı, Bütçe Tutarı, Toplam Maliyet ve Bütçe Farkı"/>
    </ext>
  </extLst>
</table>
</file>

<file path=xl/tables/table2.xml><?xml version="1.0" encoding="utf-8"?>
<table xmlns="http://schemas.openxmlformats.org/spreadsheetml/2006/main" id="11" name="KatılımÖzeti" displayName="KatılımÖzeti" ref="D8:H11" totalsRowCount="1" headerRowDxfId="67">
  <tableColumns count="5">
    <tableColumn id="1" name="Onaylanan Konuklar" totalsRowLabel="Toplam" dataDxfId="66" totalsRowDxfId="65"/>
    <tableColumn id="2" name="Toplam Onaylanan" totalsRowFunction="sum" dataDxfId="64" totalsRowDxfId="63"/>
    <tableColumn id="4" name="Yiyecek" totalsRowFunction="custom" dataDxfId="62" totalsRowDxfId="61">
      <totalsRowFormula>"Ort.     "&amp;TEXT(SUBTOTAL(101,KatılımÖzeti[Yiyecek]),"#.##0,00 TL")</totalsRowFormula>
    </tableColumn>
    <tableColumn id="3" name="Diğer" totalsRowFunction="custom" dataDxfId="60" totalsRowDxfId="59">
      <calculatedColumnFormula>KonukBaşınaTemelMaliyet</calculatedColumnFormula>
      <totalsRowFormula>"Ort.     "&amp;TEXT(SUBTOTAL(101,KatılımÖzeti[Diğer]),"#.##0,00 TL")</totalsRowFormula>
    </tableColumn>
    <tableColumn id="5" name="Toplam" totalsRowFunction="sum" dataDxfId="58" totalsRowDxfId="57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Konuk Özeti" altTextSummary="LCV, Konuk Başı Maliyet ve Bütçe Tutarı listesi."/>
    </ext>
  </extLst>
</table>
</file>

<file path=xl/tables/table3.xml><?xml version="1.0" encoding="utf-8"?>
<table xmlns="http://schemas.openxmlformats.org/spreadsheetml/2006/main" id="1" name="KonukTablosu" displayName="KonukTablosu" ref="B7:L22" totalsRowShown="0">
  <autoFilter ref="B7:L22"/>
  <tableColumns count="11">
    <tableColumn id="1" name="AD" dataDxfId="56"/>
    <tableColumn id="2" name="ADRES" dataDxfId="55"/>
    <tableColumn id="3" name="İLÇE" dataDxfId="54"/>
    <tableColumn id="4" name="ŞEHİR" dataDxfId="53"/>
    <tableColumn id="5" name="POSTA KODU" dataDxfId="52"/>
    <tableColumn id="6" name="TEL" dataDxfId="51"/>
    <tableColumn id="11" name="E-POSTA" dataDxfId="50"/>
    <tableColumn id="7" name="KATILIM?" dataDxfId="49"/>
    <tableColumn id="8" name="ÇOCUKLAR" dataDxfId="48"/>
    <tableColumn id="9" name="YETİŞKİNLER" dataDxfId="47"/>
    <tableColumn id="10" name="TOPLAM" dataDxfId="46">
      <calculatedColumnFormula>SUM(KonukTablosu[[#This Row],[ÇOCUKLAR]:[YETİŞKİNLER]])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Konuklar" altTextSummary="Konuk adları ve adres, e-posta adresi, katılım (evet/hayır), katılan yetişkin ve çocuk sayısı, hesaplanan katılım toplamı gibi ayrıntıların listesi."/>
    </ext>
  </extLst>
</table>
</file>

<file path=xl/tables/table4.xml><?xml version="1.0" encoding="utf-8"?>
<table xmlns="http://schemas.openxmlformats.org/spreadsheetml/2006/main" id="2" name="YemekTablosu" displayName="YemekTablosu" ref="B6:J25" totalsRowCount="1" totalsRowDxfId="45">
  <tableColumns count="9">
    <tableColumn id="1" name="YİYECEK VEYA İÇECEK ÖĞESİ" totalsRowLabel="Toplam" dataDxfId="44" totalsRowDxfId="43"/>
    <tableColumn id="6" name="TOPLAM MALİYET" totalsRowFunction="sum" dataDxfId="42" totalsRowDxfId="41"/>
    <tableColumn id="2" name="ÇOCUK BAŞINA HİZMET" totalsRowFunction="sum" dataDxfId="40" totalsRowDxfId="39"/>
    <tableColumn id="3" name="YETİŞKİN BAŞINA HİZMET" totalsRowFunction="sum" dataDxfId="38" totalsRowDxfId="37"/>
    <tableColumn id="4" name="TOPLAM HİZMET" totalsRowFunction="sum" dataDxfId="36" totalsRowDxfId="35">
      <calculatedColumnFormula>(YemekTablosu[[#This Row],[ÇOCUK BAŞINA HİZMET]]*ToplamÇocuk)+(YemekTablosu[[#This Row],[YETİŞKİN BAŞINA HİZMET]]*ToplamYetişkin)</calculatedColumnFormula>
    </tableColumn>
    <tableColumn id="7" name="HİZMET BAŞINA MALİYET" totalsRowFunction="sum" dataDxfId="34" totalsRowDxfId="33">
      <calculatedColumnFormula>IFERROR(YemekTablosu[[#This Row],[TOPLAM MALİYET]]/YemekTablosu[[#This Row],[TOPLAM HİZMET]],"")</calculatedColumnFormula>
    </tableColumn>
    <tableColumn id="10" name="ÇOCUK BAŞINA MALİYET" totalsRowFunction="sum" dataDxfId="32" totalsRowDxfId="31">
      <calculatedColumnFormula>IFERROR(YemekTablosu[[#This Row],[HİZMET BAŞINA MALİYET]]*YemekTablosu[[#This Row],[ÇOCUK BAŞINA HİZMET]],"")</calculatedColumnFormula>
    </tableColumn>
    <tableColumn id="9" name="YETİŞKİN BAŞINA MALİYET" totalsRowFunction="sum" dataDxfId="30" totalsRowDxfId="29">
      <calculatedColumnFormula>IFERROR(YemekTablosu[[#This Row],[HİZMET BAŞINA MALİYET]]*YemekTablosu[[#This Row],[YETİŞKİN BAŞINA HİZMET]],"")</calculatedColumnFormula>
    </tableColumn>
    <tableColumn id="5" name="NOTLAR" dataDxfId="28" totalsRowDxfId="27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Yiyecek ve İçecek" altTextSummary="Toplam maliyet, çocuk ve yetişkinler için hizmet boyutu, hizmet başına maliyet, çocuk ve yetişkin başına maliyetler, not bölümü ile yiyecek ve içecek öğelerinin listesi."/>
    </ext>
  </extLst>
</table>
</file>

<file path=xl/tables/table5.xml><?xml version="1.0" encoding="utf-8"?>
<table xmlns="http://schemas.openxmlformats.org/spreadsheetml/2006/main" id="6" name="Tablo2Bütçe" displayName="Tablo2Bütçe" ref="B17:E22" totalsRowCount="1" headerRowDxfId="26">
  <autoFilter ref="B17:E21"/>
  <tableColumns count="4">
    <tableColumn id="1" name="Süslemeler" totalsRowLabel="Toplam" dataDxfId="25" totalsRowDxfId="24"/>
    <tableColumn id="3" name="Maliyet" totalsRowFunction="sum" dataDxfId="23" totalsRowDxfId="22"/>
    <tableColumn id="5" name="Satın Alındı" dataDxfId="21" totalsRowDxfId="20"/>
    <tableColumn id="6" name="Notlar" dataDxfId="19" totalsRowDxfId="18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lo1Bütçe" displayName="Tablo1Bütçe" ref="B6:E14" totalsRowCount="1" headerRowDxfId="17">
  <autoFilter ref="B6:E13"/>
  <tableColumns count="4">
    <tableColumn id="1" name="Araç Gereç ve Malzemeler" totalsRowLabel="Toplam" dataDxfId="16" totalsRowDxfId="15"/>
    <tableColumn id="3" name="Maliyet" totalsRowFunction="sum" dataDxfId="14" totalsRowDxfId="13"/>
    <tableColumn id="5" name="Satın Alındı" dataDxfId="12" totalsRowDxfId="11"/>
    <tableColumn id="6" name="Notlar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Diğer Anahatlar" altTextSummary="Araç gereç ve malzemeler, maliyet, satın alındı (evet/hayır) ve notlar gibi diğer öğelerin listesi."/>
    </ext>
  </extLst>
</table>
</file>

<file path=xl/tables/table7.xml><?xml version="1.0" encoding="utf-8"?>
<table xmlns="http://schemas.openxmlformats.org/spreadsheetml/2006/main" id="8" name="Tablo3Bütçe" displayName="Tablo3Bütçe" ref="B25:E30" totalsRowCount="1" headerRowDxfId="8">
  <autoFilter ref="B25:E29"/>
  <tableColumns count="4">
    <tableColumn id="1" name="Diğer" totalsRowLabel="Toplam" dataDxfId="7" totalsRowDxfId="6"/>
    <tableColumn id="2" name="Maliyet" totalsRowFunction="sum" dataDxfId="5" totalsRowDxfId="4"/>
    <tableColumn id="3" name="Satın Alındı" dataDxfId="3" totalsRowDxfId="2"/>
    <tableColumn id="4" name="Notlar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6.375" customWidth="1"/>
    <col min="6" max="7" width="18.25" customWidth="1"/>
    <col min="8" max="8" width="19.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177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178</v>
      </c>
      <c r="D6" s="12" t="s">
        <v>182</v>
      </c>
      <c r="H6" s="67" t="str">
        <f>"DURUMU BELİRSİZ LCV'LER: "&amp;BekleyenLCV</f>
        <v>DURUMU BELİRSİZ LCV'LER: 2</v>
      </c>
    </row>
    <row r="7" spans="1:9" ht="21.75" customHeight="1" x14ac:dyDescent="0.35">
      <c r="B7" s="59" t="s">
        <v>159</v>
      </c>
      <c r="D7" s="87" t="s">
        <v>190</v>
      </c>
      <c r="E7" s="88"/>
      <c r="F7" s="89" t="s">
        <v>191</v>
      </c>
      <c r="G7" s="88"/>
      <c r="H7" s="60" t="s">
        <v>186</v>
      </c>
    </row>
    <row r="8" spans="1:9" s="13" customFormat="1" ht="43.5" customHeight="1" x14ac:dyDescent="0.2">
      <c r="B8" s="14"/>
      <c r="D8" s="22" t="s">
        <v>189</v>
      </c>
      <c r="E8" s="21" t="s">
        <v>154</v>
      </c>
      <c r="F8" s="61" t="s">
        <v>160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179</v>
      </c>
      <c r="D9" s="26" t="s">
        <v>1</v>
      </c>
      <c r="E9" s="48">
        <f>SUMIF(KonukTablosu[KATILIM?],"=Evet",KonukTablosu[YETİŞKİNLER])</f>
        <v>26</v>
      </c>
      <c r="F9" s="79">
        <f>YemekTablosu[[#Totals],[YETİŞKİN BAŞINA MALİYET]]</f>
        <v>12.690089084110037</v>
      </c>
      <c r="G9" s="80">
        <f>KonukBaşınaTemelMaliyet</f>
        <v>18.695652173913043</v>
      </c>
      <c r="H9" s="73">
        <f>(KatılımÖzeti[[#This Row],[Yiyecek]]+KatılımÖzeti[[#This Row],[Diğer]])*ToplamYetişkin</f>
        <v>816.02927270860016</v>
      </c>
    </row>
    <row r="10" spans="1:9" s="15" customFormat="1" ht="21.75" customHeight="1" x14ac:dyDescent="0.35">
      <c r="B10" s="90">
        <v>40708</v>
      </c>
      <c r="C10" s="90"/>
      <c r="D10" s="26" t="s">
        <v>0</v>
      </c>
      <c r="E10" s="48">
        <f>SUMIF(KonukTablosu[KATILIM?],"=Evet",KonukTablosu[ÇOCUKLAR])</f>
        <v>20</v>
      </c>
      <c r="F10" s="79">
        <f>YemekTablosu[[#Totals],[ÇOCUK BAŞINA MALİYET]]</f>
        <v>7.2528841906569532</v>
      </c>
      <c r="G10" s="80">
        <f>KonukBaşınaTemelMaliyet</f>
        <v>18.695652173913043</v>
      </c>
      <c r="H10" s="73">
        <f>(KatılımÖzeti[[#This Row],[Yiyecek]]+KatılımÖzeti[[#This Row],[Diğer]])*ToplamÇocuk</f>
        <v>518.97072729139995</v>
      </c>
    </row>
    <row r="11" spans="1:9" ht="21.75" customHeight="1" x14ac:dyDescent="0.25">
      <c r="D11" s="74" t="s">
        <v>2</v>
      </c>
      <c r="E11" s="75">
        <f>SUBTOTAL(109,KatılımÖzeti[Toplam Onaylanan])</f>
        <v>46</v>
      </c>
      <c r="F11" s="76" t="str">
        <f>"Ort.     "&amp;TEXT(SUBTOTAL(101,KatılımÖzeti[Yiyecek]),"#.##0,00 TL")</f>
        <v>Ort.     9,97 TL</v>
      </c>
      <c r="G11" s="77" t="str">
        <f>"Ort.     "&amp;TEXT(SUBTOTAL(101,KatılımÖzeti[Diğer]),"#.##0,00 TL")</f>
        <v>Ort.     18,70 TL</v>
      </c>
      <c r="H11" s="81">
        <f>SUBTOTAL(109,KatılımÖzeti[Toplam])</f>
        <v>1335</v>
      </c>
    </row>
    <row r="12" spans="1:9" ht="21.75" customHeight="1" x14ac:dyDescent="0.25">
      <c r="B12" s="12" t="s">
        <v>180</v>
      </c>
    </row>
    <row r="13" spans="1:9" s="13" customFormat="1" ht="21.75" customHeight="1" x14ac:dyDescent="0.35">
      <c r="A13" s="15"/>
      <c r="B13" s="59" t="s">
        <v>158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181</v>
      </c>
      <c r="D15" s="12" t="s">
        <v>183</v>
      </c>
    </row>
    <row r="16" spans="1:9" ht="21.75" customHeight="1" x14ac:dyDescent="0.35">
      <c r="B16" s="59" t="s">
        <v>175</v>
      </c>
      <c r="D16" s="25" t="s">
        <v>184</v>
      </c>
      <c r="E16" s="49" t="s">
        <v>185</v>
      </c>
      <c r="F16" s="50" t="s">
        <v>186</v>
      </c>
      <c r="G16" s="50" t="s">
        <v>187</v>
      </c>
      <c r="H16" s="24" t="s">
        <v>188</v>
      </c>
    </row>
    <row r="17" spans="4:8" ht="21.75" customHeight="1" x14ac:dyDescent="0.25">
      <c r="D17" s="25" t="s">
        <v>155</v>
      </c>
      <c r="E17" s="51">
        <f>COUNTA(YemekTablosu[YİYECEK VEYA İÇECEK ÖĞESİ])</f>
        <v>18</v>
      </c>
      <c r="F17" s="82">
        <v>500</v>
      </c>
      <c r="G17" s="82">
        <f>YemekTablosu[[#Totals],[TOPLAM MALİYET]]</f>
        <v>475</v>
      </c>
      <c r="H17" s="83">
        <f>BütçeyeGenelBakış[[#This Row],[BÜTÇE TUTARI]]-BütçeyeGenelBakış[[#This Row],[TOPLAM MALİYET]]</f>
        <v>25</v>
      </c>
    </row>
    <row r="18" spans="4:8" ht="21.75" customHeight="1" x14ac:dyDescent="0.25">
      <c r="D18" s="25" t="str">
        <f>Tablo1Başlık</f>
        <v>Araç Gereç ve Malzemeler</v>
      </c>
      <c r="E18" s="51">
        <f>COUNTA(Tablo1Bütçe[Araç Gereç ve Malzemeler])</f>
        <v>7</v>
      </c>
      <c r="F18" s="82">
        <v>400</v>
      </c>
      <c r="G18" s="82">
        <f>Tablo1Bütçe[[#Totals],[Maliyet]]</f>
        <v>400</v>
      </c>
      <c r="H18" s="83">
        <f>BütçeyeGenelBakış[[#This Row],[BÜTÇE TUTARI]]-BütçeyeGenelBakış[[#This Row],[TOPLAM MALİYET]]</f>
        <v>0</v>
      </c>
    </row>
    <row r="19" spans="4:8" ht="21.75" customHeight="1" x14ac:dyDescent="0.25">
      <c r="D19" s="25" t="str">
        <f>Tablo2Başlık</f>
        <v>Süslemeler</v>
      </c>
      <c r="E19" s="51">
        <f>COUNTA(Tablo2Bütçe[Süslemeler])</f>
        <v>4</v>
      </c>
      <c r="F19" s="82">
        <v>150</v>
      </c>
      <c r="G19" s="82">
        <f>Tablo2Bütçe[[#Totals],[Maliyet]]</f>
        <v>175</v>
      </c>
      <c r="H19" s="84">
        <f>BütçeyeGenelBakış[[#This Row],[BÜTÇE TUTARI]]-BütçeyeGenelBakış[[#This Row],[TOPLAM MALİYET]]</f>
        <v>-25</v>
      </c>
    </row>
    <row r="20" spans="4:8" ht="21.75" customHeight="1" x14ac:dyDescent="0.25">
      <c r="D20" s="25" t="str">
        <f>Tablo3Başlık</f>
        <v>Diğer</v>
      </c>
      <c r="E20" s="51">
        <f>COUNTA(Tablo3Bütçe[Diğer])</f>
        <v>4</v>
      </c>
      <c r="F20" s="82">
        <v>300</v>
      </c>
      <c r="G20" s="82">
        <f>Tablo3Bütçe[[#Totals],[Maliyet]]</f>
        <v>285</v>
      </c>
      <c r="H20" s="83">
        <f>BütçeyeGenelBakış[[#This Row],[BÜTÇE TUTARI]]-BütçeyeGenelBakış[[#This Row],[TOPLAM MALİYET]]</f>
        <v>15</v>
      </c>
    </row>
    <row r="21" spans="4:8" ht="18" customHeight="1" x14ac:dyDescent="0.25">
      <c r="D21" s="25" t="s">
        <v>2</v>
      </c>
      <c r="E21" s="51">
        <f>SUBTOTAL(109,BütçeyeGenelBakış[SAYI])</f>
        <v>33</v>
      </c>
      <c r="F21" s="82">
        <f>SUBTOTAL(109,BütçeyeGenelBakış[BÜTÇE TUTARI])</f>
        <v>1350</v>
      </c>
      <c r="G21" s="82">
        <f>SUBTOTAL(109,BütçeyeGenelBakış[TOPLAM MALİYET])</f>
        <v>1335</v>
      </c>
      <c r="H21" s="82">
        <f>SUBTOTAL(109,BütçeyeGenelBakış[FARK])</f>
        <v>15</v>
      </c>
    </row>
    <row r="22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79" priority="2">
      <formula>BekleyenLCV&gt;0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26.25" customWidth="1"/>
    <col min="4" max="4" width="18.75" customWidth="1"/>
    <col min="5" max="5" width="10.75" customWidth="1"/>
    <col min="6" max="6" width="11.25" customWidth="1"/>
    <col min="7" max="7" width="13.75" customWidth="1"/>
    <col min="8" max="8" width="15.75" customWidth="1"/>
    <col min="9" max="9" width="15.625" customWidth="1"/>
    <col min="10" max="10" width="16.375" customWidth="1"/>
    <col min="11" max="11" width="17.375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192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195</v>
      </c>
      <c r="C7" s="26" t="s">
        <v>196</v>
      </c>
      <c r="D7" s="26" t="s">
        <v>197</v>
      </c>
      <c r="E7" s="26" t="s">
        <v>198</v>
      </c>
      <c r="F7" s="26" t="s">
        <v>199</v>
      </c>
      <c r="G7" s="26" t="s">
        <v>200</v>
      </c>
      <c r="H7" s="26" t="s">
        <v>201</v>
      </c>
      <c r="I7" s="23" t="s">
        <v>202</v>
      </c>
      <c r="J7" s="23" t="s">
        <v>203</v>
      </c>
      <c r="K7" s="23" t="s">
        <v>204</v>
      </c>
      <c r="L7" s="23" t="s">
        <v>205</v>
      </c>
    </row>
    <row r="8" spans="1:13" s="28" customFormat="1" ht="18" customHeight="1" x14ac:dyDescent="0.25">
      <c r="B8" s="26" t="s">
        <v>35</v>
      </c>
      <c r="C8" s="26" t="s">
        <v>57</v>
      </c>
      <c r="D8" s="26" t="s">
        <v>72</v>
      </c>
      <c r="E8" s="26" t="s">
        <v>87</v>
      </c>
      <c r="F8" s="26" t="s">
        <v>103</v>
      </c>
      <c r="G8" s="47" t="s">
        <v>104</v>
      </c>
      <c r="H8" s="26" t="s">
        <v>102</v>
      </c>
      <c r="I8" s="23" t="s">
        <v>5</v>
      </c>
      <c r="J8" s="23">
        <v>2</v>
      </c>
      <c r="K8" s="23">
        <v>2</v>
      </c>
      <c r="L8" s="23">
        <f>SUM(KonukTablosu[[#This Row],[ÇOCUKLAR]:[YETİŞKİNLER]])</f>
        <v>4</v>
      </c>
    </row>
    <row r="9" spans="1:13" s="28" customFormat="1" ht="18" customHeight="1" x14ac:dyDescent="0.25">
      <c r="B9" s="26" t="s">
        <v>36</v>
      </c>
      <c r="C9" s="26" t="s">
        <v>58</v>
      </c>
      <c r="D9" s="26" t="s">
        <v>73</v>
      </c>
      <c r="E9" s="26" t="s">
        <v>88</v>
      </c>
      <c r="F9" s="26" t="s">
        <v>105</v>
      </c>
      <c r="G9" s="47" t="s">
        <v>133</v>
      </c>
      <c r="H9" s="26" t="s">
        <v>119</v>
      </c>
      <c r="I9" s="23" t="s">
        <v>4</v>
      </c>
      <c r="J9" s="23">
        <v>1</v>
      </c>
      <c r="K9" s="23">
        <v>1</v>
      </c>
      <c r="L9" s="23">
        <f>SUM(KonukTablosu[[#This Row],[ÇOCUKLAR]:[YETİŞKİNLER]])</f>
        <v>2</v>
      </c>
    </row>
    <row r="10" spans="1:13" s="28" customFormat="1" ht="18" customHeight="1" x14ac:dyDescent="0.25">
      <c r="B10" s="26" t="s">
        <v>37</v>
      </c>
      <c r="C10" s="26" t="s">
        <v>59</v>
      </c>
      <c r="D10" s="26" t="s">
        <v>74</v>
      </c>
      <c r="E10" s="26" t="s">
        <v>89</v>
      </c>
      <c r="F10" s="26" t="s">
        <v>106</v>
      </c>
      <c r="G10" s="47" t="s">
        <v>134</v>
      </c>
      <c r="H10" s="26" t="s">
        <v>120</v>
      </c>
      <c r="I10" s="23" t="s">
        <v>4</v>
      </c>
      <c r="J10" s="23">
        <v>3</v>
      </c>
      <c r="K10" s="23">
        <v>3</v>
      </c>
      <c r="L10" s="23">
        <f>SUM(KonukTablosu[[#This Row],[ÇOCUKLAR]:[YETİŞKİNLER]])</f>
        <v>6</v>
      </c>
    </row>
    <row r="11" spans="1:13" s="28" customFormat="1" ht="18" customHeight="1" x14ac:dyDescent="0.25">
      <c r="B11" s="26" t="s">
        <v>38</v>
      </c>
      <c r="C11" s="26" t="s">
        <v>60</v>
      </c>
      <c r="D11" s="26" t="s">
        <v>75</v>
      </c>
      <c r="E11" s="26" t="s">
        <v>90</v>
      </c>
      <c r="F11" s="26" t="s">
        <v>107</v>
      </c>
      <c r="G11" s="47" t="s">
        <v>135</v>
      </c>
      <c r="H11" s="26" t="s">
        <v>121</v>
      </c>
      <c r="I11" s="23"/>
      <c r="J11" s="23"/>
      <c r="K11" s="23">
        <v>2</v>
      </c>
      <c r="L11" s="23">
        <f>SUM(KonukTablosu[[#This Row],[ÇOCUKLAR]:[YETİŞKİNLER]])</f>
        <v>2</v>
      </c>
    </row>
    <row r="12" spans="1:13" s="28" customFormat="1" ht="18" customHeight="1" x14ac:dyDescent="0.25">
      <c r="B12" s="26" t="s">
        <v>39</v>
      </c>
      <c r="C12" s="26" t="s">
        <v>61</v>
      </c>
      <c r="D12" s="26" t="s">
        <v>76</v>
      </c>
      <c r="E12" s="26" t="s">
        <v>91</v>
      </c>
      <c r="F12" s="26" t="s">
        <v>108</v>
      </c>
      <c r="G12" s="47" t="s">
        <v>136</v>
      </c>
      <c r="H12" s="26" t="s">
        <v>122</v>
      </c>
      <c r="I12" s="23" t="s">
        <v>4</v>
      </c>
      <c r="J12" s="23">
        <v>4</v>
      </c>
      <c r="K12" s="23">
        <v>3</v>
      </c>
      <c r="L12" s="23">
        <f>SUM(KonukTablosu[[#This Row],[ÇOCUKLAR]:[YETİŞKİNLER]])</f>
        <v>7</v>
      </c>
    </row>
    <row r="13" spans="1:13" s="28" customFormat="1" ht="18" customHeight="1" x14ac:dyDescent="0.25">
      <c r="B13" s="26" t="s">
        <v>40</v>
      </c>
      <c r="C13" s="26" t="s">
        <v>62</v>
      </c>
      <c r="D13" s="26" t="s">
        <v>77</v>
      </c>
      <c r="E13" s="26" t="s">
        <v>92</v>
      </c>
      <c r="F13" s="26" t="s">
        <v>109</v>
      </c>
      <c r="G13" s="47" t="s">
        <v>137</v>
      </c>
      <c r="H13" s="26" t="s">
        <v>123</v>
      </c>
      <c r="I13" s="23" t="s">
        <v>4</v>
      </c>
      <c r="J13" s="23">
        <v>2</v>
      </c>
      <c r="K13" s="23">
        <v>2</v>
      </c>
      <c r="L13" s="23">
        <f>SUM(KonukTablosu[[#This Row],[ÇOCUKLAR]:[YETİŞKİNLER]])</f>
        <v>4</v>
      </c>
    </row>
    <row r="14" spans="1:13" s="28" customFormat="1" ht="18" customHeight="1" x14ac:dyDescent="0.25">
      <c r="B14" s="26" t="s">
        <v>41</v>
      </c>
      <c r="C14" s="26" t="s">
        <v>63</v>
      </c>
      <c r="D14" s="26" t="s">
        <v>78</v>
      </c>
      <c r="E14" s="26" t="s">
        <v>93</v>
      </c>
      <c r="F14" s="26" t="s">
        <v>110</v>
      </c>
      <c r="G14" s="47" t="s">
        <v>138</v>
      </c>
      <c r="H14" s="26" t="s">
        <v>124</v>
      </c>
      <c r="I14" s="23" t="s">
        <v>4</v>
      </c>
      <c r="J14" s="23">
        <v>1</v>
      </c>
      <c r="K14" s="23">
        <v>4</v>
      </c>
      <c r="L14" s="23">
        <f>SUM(KonukTablosu[[#This Row],[ÇOCUKLAR]:[YETİŞKİNLER]])</f>
        <v>5</v>
      </c>
    </row>
    <row r="15" spans="1:13" s="28" customFormat="1" ht="18" customHeight="1" x14ac:dyDescent="0.25">
      <c r="B15" s="26" t="s">
        <v>42</v>
      </c>
      <c r="C15" s="26" t="s">
        <v>64</v>
      </c>
      <c r="D15" s="26" t="s">
        <v>79</v>
      </c>
      <c r="E15" s="26" t="s">
        <v>94</v>
      </c>
      <c r="F15" s="26" t="s">
        <v>111</v>
      </c>
      <c r="G15" s="47" t="s">
        <v>139</v>
      </c>
      <c r="H15" s="26" t="s">
        <v>125</v>
      </c>
      <c r="I15" s="23" t="s">
        <v>5</v>
      </c>
      <c r="J15" s="23">
        <v>5</v>
      </c>
      <c r="K15" s="23">
        <v>3</v>
      </c>
      <c r="L15" s="23">
        <f>SUM(KonukTablosu[[#This Row],[ÇOCUKLAR]:[YETİŞKİNLER]])</f>
        <v>8</v>
      </c>
    </row>
    <row r="16" spans="1:13" s="28" customFormat="1" ht="18" customHeight="1" x14ac:dyDescent="0.25">
      <c r="B16" s="26" t="s">
        <v>43</v>
      </c>
      <c r="C16" s="26" t="s">
        <v>65</v>
      </c>
      <c r="D16" s="26" t="s">
        <v>80</v>
      </c>
      <c r="E16" s="26" t="s">
        <v>95</v>
      </c>
      <c r="F16" s="26" t="s">
        <v>112</v>
      </c>
      <c r="G16" s="47" t="s">
        <v>140</v>
      </c>
      <c r="H16" s="26" t="s">
        <v>126</v>
      </c>
      <c r="I16" s="23" t="s">
        <v>4</v>
      </c>
      <c r="J16" s="23">
        <v>3</v>
      </c>
      <c r="K16" s="23">
        <v>2</v>
      </c>
      <c r="L16" s="23">
        <f>SUM(KonukTablosu[[#This Row],[ÇOCUKLAR]:[YETİŞKİNLER]])</f>
        <v>5</v>
      </c>
    </row>
    <row r="17" spans="2:12" s="28" customFormat="1" ht="18" customHeight="1" x14ac:dyDescent="0.25">
      <c r="B17" s="26" t="s">
        <v>44</v>
      </c>
      <c r="C17" s="26" t="s">
        <v>66</v>
      </c>
      <c r="D17" s="26" t="s">
        <v>81</v>
      </c>
      <c r="E17" s="26" t="s">
        <v>96</v>
      </c>
      <c r="F17" s="26" t="s">
        <v>113</v>
      </c>
      <c r="G17" s="47" t="s">
        <v>141</v>
      </c>
      <c r="H17" s="26" t="s">
        <v>127</v>
      </c>
      <c r="I17" s="23" t="s">
        <v>4</v>
      </c>
      <c r="J17" s="23"/>
      <c r="K17" s="23">
        <v>4</v>
      </c>
      <c r="L17" s="23">
        <f>SUM(KonukTablosu[[#This Row],[ÇOCUKLAR]:[YETİŞKİNLER]])</f>
        <v>4</v>
      </c>
    </row>
    <row r="18" spans="2:12" s="28" customFormat="1" ht="18" customHeight="1" x14ac:dyDescent="0.25">
      <c r="B18" s="26" t="s">
        <v>45</v>
      </c>
      <c r="C18" s="26" t="s">
        <v>67</v>
      </c>
      <c r="D18" s="26" t="s">
        <v>82</v>
      </c>
      <c r="E18" s="26" t="s">
        <v>97</v>
      </c>
      <c r="F18" s="26" t="s">
        <v>114</v>
      </c>
      <c r="G18" s="47" t="s">
        <v>142</v>
      </c>
      <c r="H18" s="26" t="s">
        <v>128</v>
      </c>
      <c r="I18" s="23" t="s">
        <v>4</v>
      </c>
      <c r="J18" s="23">
        <v>3</v>
      </c>
      <c r="K18" s="23">
        <v>5</v>
      </c>
      <c r="L18" s="23">
        <f>SUM(KonukTablosu[[#This Row],[ÇOCUKLAR]:[YETİŞKİNLER]])</f>
        <v>8</v>
      </c>
    </row>
    <row r="19" spans="2:12" s="28" customFormat="1" ht="18" customHeight="1" x14ac:dyDescent="0.25">
      <c r="B19" s="26" t="s">
        <v>46</v>
      </c>
      <c r="C19" s="26" t="s">
        <v>68</v>
      </c>
      <c r="D19" s="26" t="s">
        <v>83</v>
      </c>
      <c r="E19" s="26" t="s">
        <v>98</v>
      </c>
      <c r="F19" s="26" t="s">
        <v>115</v>
      </c>
      <c r="G19" s="47" t="s">
        <v>143</v>
      </c>
      <c r="H19" s="26" t="s">
        <v>129</v>
      </c>
      <c r="I19" s="23" t="s">
        <v>5</v>
      </c>
      <c r="J19" s="23">
        <v>2</v>
      </c>
      <c r="K19" s="23">
        <v>3</v>
      </c>
      <c r="L19" s="23">
        <f>SUM(KonukTablosu[[#This Row],[ÇOCUKLAR]:[YETİŞKİNLER]])</f>
        <v>5</v>
      </c>
    </row>
    <row r="20" spans="2:12" s="28" customFormat="1" ht="18" customHeight="1" x14ac:dyDescent="0.25">
      <c r="B20" s="26" t="s">
        <v>47</v>
      </c>
      <c r="C20" s="26" t="s">
        <v>69</v>
      </c>
      <c r="D20" s="26" t="s">
        <v>84</v>
      </c>
      <c r="E20" s="26" t="s">
        <v>99</v>
      </c>
      <c r="F20" s="26" t="s">
        <v>116</v>
      </c>
      <c r="G20" s="47" t="s">
        <v>144</v>
      </c>
      <c r="H20" s="26" t="s">
        <v>130</v>
      </c>
      <c r="I20" s="23" t="s">
        <v>4</v>
      </c>
      <c r="J20" s="23">
        <v>3</v>
      </c>
      <c r="K20" s="23">
        <v>2</v>
      </c>
      <c r="L20" s="23">
        <f>SUM(KonukTablosu[[#This Row],[ÇOCUKLAR]:[YETİŞKİNLER]])</f>
        <v>5</v>
      </c>
    </row>
    <row r="21" spans="2:12" s="28" customFormat="1" ht="18" customHeight="1" x14ac:dyDescent="0.25">
      <c r="B21" s="26" t="s">
        <v>48</v>
      </c>
      <c r="C21" s="26" t="s">
        <v>70</v>
      </c>
      <c r="D21" s="26" t="s">
        <v>85</v>
      </c>
      <c r="E21" s="26" t="s">
        <v>100</v>
      </c>
      <c r="F21" s="26" t="s">
        <v>117</v>
      </c>
      <c r="G21" s="47" t="s">
        <v>145</v>
      </c>
      <c r="H21" s="26" t="s">
        <v>131</v>
      </c>
      <c r="I21" s="23" t="s">
        <v>5</v>
      </c>
      <c r="J21" s="23"/>
      <c r="K21" s="23">
        <v>1</v>
      </c>
      <c r="L21" s="23">
        <f>SUM(KonukTablosu[[#This Row],[ÇOCUKLAR]:[YETİŞKİNLER]])</f>
        <v>1</v>
      </c>
    </row>
    <row r="22" spans="2:12" s="28" customFormat="1" ht="18" customHeight="1" x14ac:dyDescent="0.25">
      <c r="B22" s="26" t="s">
        <v>49</v>
      </c>
      <c r="C22" s="26" t="s">
        <v>71</v>
      </c>
      <c r="D22" s="26" t="s">
        <v>86</v>
      </c>
      <c r="E22" s="26" t="s">
        <v>101</v>
      </c>
      <c r="F22" s="26" t="s">
        <v>118</v>
      </c>
      <c r="G22" s="47" t="s">
        <v>146</v>
      </c>
      <c r="H22" s="26" t="s">
        <v>132</v>
      </c>
      <c r="I22" s="23"/>
      <c r="J22" s="23"/>
      <c r="K22" s="23">
        <v>2</v>
      </c>
      <c r="L22" s="23">
        <f>SUM(KonukTablosu[[#This Row],[ÇOCUKLAR]:[YETİŞKİNLER]])</f>
        <v>2</v>
      </c>
    </row>
  </sheetData>
  <dataValidations count="2">
    <dataValidation type="list" allowBlank="1" sqref="I22">
      <formula1>"Evet,Hayır"</formula1>
    </dataValidation>
    <dataValidation type="list" allowBlank="1" sqref="I8:I21">
      <formula1>"Evet,Hayır"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193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156</v>
      </c>
    </row>
    <row r="6" spans="1:11" s="9" customFormat="1" ht="31.5" customHeight="1" x14ac:dyDescent="0.25">
      <c r="B6" s="22" t="s">
        <v>206</v>
      </c>
      <c r="C6" s="20" t="s">
        <v>187</v>
      </c>
      <c r="D6" s="20" t="s">
        <v>207</v>
      </c>
      <c r="E6" s="20" t="s">
        <v>208</v>
      </c>
      <c r="F6" s="20" t="s">
        <v>209</v>
      </c>
      <c r="G6" s="20" t="s">
        <v>210</v>
      </c>
      <c r="H6" s="20" t="s">
        <v>211</v>
      </c>
      <c r="I6" s="20" t="s">
        <v>212</v>
      </c>
      <c r="J6" s="22" t="s">
        <v>213</v>
      </c>
    </row>
    <row r="7" spans="1:11" ht="18" customHeight="1" x14ac:dyDescent="0.25">
      <c r="B7" s="26" t="s">
        <v>214</v>
      </c>
      <c r="C7" s="86">
        <v>15</v>
      </c>
      <c r="D7" s="23">
        <v>0.5</v>
      </c>
      <c r="E7" s="23">
        <v>2</v>
      </c>
      <c r="F7" s="31">
        <f>(YemekTablosu[[#This Row],[ÇOCUK BAŞINA HİZMET]]*ToplamÇocuk)+(YemekTablosu[[#This Row],[YETİŞKİN BAŞINA HİZMET]]*ToplamYetişkin)</f>
        <v>62</v>
      </c>
      <c r="G7" s="78">
        <f>IFERROR(YemekTablosu[[#This Row],[TOPLAM MALİYET]]/YemekTablosu[[#This Row],[TOPLAM HİZMET]],"")</f>
        <v>0.24193548387096775</v>
      </c>
      <c r="H7" s="78">
        <f>IFERROR(YemekTablosu[[#This Row],[HİZMET BAŞINA MALİYET]]*YemekTablosu[[#This Row],[ÇOCUK BAŞINA HİZMET]],"")</f>
        <v>0.12096774193548387</v>
      </c>
      <c r="I7" s="78">
        <f>IFERROR(YemekTablosu[[#This Row],[HİZMET BAŞINA MALİYET]]*YemekTablosu[[#This Row],[YETİŞKİN BAŞINA HİZMET]],"")</f>
        <v>0.4838709677419355</v>
      </c>
      <c r="J7" s="22" t="s">
        <v>215</v>
      </c>
    </row>
    <row r="8" spans="1:11" ht="18" customHeight="1" x14ac:dyDescent="0.25">
      <c r="B8" s="26" t="s">
        <v>28</v>
      </c>
      <c r="C8" s="78">
        <v>15</v>
      </c>
      <c r="D8" s="23">
        <v>2</v>
      </c>
      <c r="E8" s="23">
        <v>0</v>
      </c>
      <c r="F8" s="31">
        <f>(YemekTablosu[[#This Row],[ÇOCUK BAŞINA HİZMET]]*ToplamÇocuk)+(YemekTablosu[[#This Row],[YETİŞKİN BAŞINA HİZMET]]*ToplamYetişkin)</f>
        <v>40</v>
      </c>
      <c r="G8" s="78">
        <f>IFERROR(YemekTablosu[[#This Row],[TOPLAM MALİYET]]/YemekTablosu[[#This Row],[TOPLAM HİZMET]],"")</f>
        <v>0.375</v>
      </c>
      <c r="H8" s="78">
        <f>IFERROR(YemekTablosu[[#This Row],[HİZMET BAŞINA MALİYET]]*YemekTablosu[[#This Row],[ÇOCUK BAŞINA HİZMET]],"")</f>
        <v>0.75</v>
      </c>
      <c r="I8" s="78">
        <f>IFERROR(YemekTablosu[[#This Row],[HİZMET BAŞINA MALİYET]]*YemekTablosu[[#This Row],[YETİŞKİN BAŞINA HİZMET]],"")</f>
        <v>0</v>
      </c>
      <c r="J8" s="22" t="s">
        <v>171</v>
      </c>
    </row>
    <row r="9" spans="1:11" ht="18" customHeight="1" x14ac:dyDescent="0.25">
      <c r="B9" s="26" t="s">
        <v>27</v>
      </c>
      <c r="C9" s="78">
        <v>50</v>
      </c>
      <c r="D9" s="23">
        <v>0</v>
      </c>
      <c r="E9" s="23">
        <v>2</v>
      </c>
      <c r="F9" s="31">
        <f>(YemekTablosu[[#This Row],[ÇOCUK BAŞINA HİZMET]]*ToplamÇocuk)+(YemekTablosu[[#This Row],[YETİŞKİN BAŞINA HİZMET]]*ToplamYetişkin)</f>
        <v>52</v>
      </c>
      <c r="G9" s="78">
        <f>IFERROR(YemekTablosu[[#This Row],[TOPLAM MALİYET]]/YemekTablosu[[#This Row],[TOPLAM HİZMET]],"")</f>
        <v>0.96153846153846156</v>
      </c>
      <c r="H9" s="78">
        <f>IFERROR(YemekTablosu[[#This Row],[HİZMET BAŞINA MALİYET]]*YemekTablosu[[#This Row],[ÇOCUK BAŞINA HİZMET]],"")</f>
        <v>0</v>
      </c>
      <c r="I9" s="78">
        <f>IFERROR(YemekTablosu[[#This Row],[HİZMET BAŞINA MALİYET]]*YemekTablosu[[#This Row],[YETİŞKİN BAŞINA HİZMET]],"")</f>
        <v>1.9230769230769231</v>
      </c>
      <c r="J9" s="22"/>
    </row>
    <row r="10" spans="1:11" ht="18" customHeight="1" x14ac:dyDescent="0.25">
      <c r="B10" s="26" t="s">
        <v>34</v>
      </c>
      <c r="C10" s="78">
        <v>75</v>
      </c>
      <c r="D10" s="23">
        <v>1</v>
      </c>
      <c r="E10" s="23">
        <v>1</v>
      </c>
      <c r="F10" s="31">
        <f>(YemekTablosu[[#This Row],[ÇOCUK BAŞINA HİZMET]]*ToplamÇocuk)+(YemekTablosu[[#This Row],[YETİŞKİN BAŞINA HİZMET]]*ToplamYetişkin)</f>
        <v>46</v>
      </c>
      <c r="G10" s="78">
        <f>IFERROR(YemekTablosu[[#This Row],[TOPLAM MALİYET]]/YemekTablosu[[#This Row],[TOPLAM HİZMET]],"")</f>
        <v>1.6304347826086956</v>
      </c>
      <c r="H10" s="78">
        <f>IFERROR(YemekTablosu[[#This Row],[HİZMET BAŞINA MALİYET]]*YemekTablosu[[#This Row],[ÇOCUK BAŞINA HİZMET]],"")</f>
        <v>1.6304347826086956</v>
      </c>
      <c r="I10" s="78">
        <f>IFERROR(YemekTablosu[[#This Row],[HİZMET BAŞINA MALİYET]]*YemekTablosu[[#This Row],[YETİŞKİN BAŞINA HİZMET]],"")</f>
        <v>1.6304347826086956</v>
      </c>
      <c r="J10" s="22" t="s">
        <v>149</v>
      </c>
    </row>
    <row r="11" spans="1:11" ht="18" customHeight="1" x14ac:dyDescent="0.25">
      <c r="B11" s="26" t="s">
        <v>53</v>
      </c>
      <c r="C11" s="78">
        <v>20</v>
      </c>
      <c r="D11" s="23">
        <v>1</v>
      </c>
      <c r="E11" s="23">
        <v>1.5</v>
      </c>
      <c r="F11" s="31">
        <f>(YemekTablosu[[#This Row],[ÇOCUK BAŞINA HİZMET]]*ToplamÇocuk)+(YemekTablosu[[#This Row],[YETİŞKİN BAŞINA HİZMET]]*ToplamYetişkin)</f>
        <v>59</v>
      </c>
      <c r="G11" s="78">
        <f>IFERROR(YemekTablosu[[#This Row],[TOPLAM MALİYET]]/YemekTablosu[[#This Row],[TOPLAM HİZMET]],"")</f>
        <v>0.33898305084745761</v>
      </c>
      <c r="H11" s="78">
        <f>IFERROR(YemekTablosu[[#This Row],[HİZMET BAŞINA MALİYET]]*YemekTablosu[[#This Row],[ÇOCUK BAŞINA HİZMET]],"")</f>
        <v>0.33898305084745761</v>
      </c>
      <c r="I11" s="78">
        <f>IFERROR(YemekTablosu[[#This Row],[HİZMET BAŞINA MALİYET]]*YemekTablosu[[#This Row],[YETİŞKİN BAŞINA HİZMET]],"")</f>
        <v>0.50847457627118642</v>
      </c>
      <c r="J11" s="22"/>
    </row>
    <row r="12" spans="1:11" ht="18" customHeight="1" x14ac:dyDescent="0.25">
      <c r="B12" s="26" t="s">
        <v>3</v>
      </c>
      <c r="C12" s="78">
        <v>15</v>
      </c>
      <c r="D12" s="23">
        <v>1</v>
      </c>
      <c r="E12" s="23">
        <v>0</v>
      </c>
      <c r="F12" s="31">
        <f>(YemekTablosu[[#This Row],[ÇOCUK BAŞINA HİZMET]]*ToplamÇocuk)+(YemekTablosu[[#This Row],[YETİŞKİN BAŞINA HİZMET]]*ToplamYetişkin)</f>
        <v>20</v>
      </c>
      <c r="G12" s="78">
        <f>IFERROR(YemekTablosu[[#This Row],[TOPLAM MALİYET]]/YemekTablosu[[#This Row],[TOPLAM HİZMET]],"")</f>
        <v>0.75</v>
      </c>
      <c r="H12" s="78">
        <f>IFERROR(YemekTablosu[[#This Row],[HİZMET BAŞINA MALİYET]]*YemekTablosu[[#This Row],[ÇOCUK BAŞINA HİZMET]],"")</f>
        <v>0.75</v>
      </c>
      <c r="I12" s="78">
        <f>IFERROR(YemekTablosu[[#This Row],[HİZMET BAŞINA MALİYET]]*YemekTablosu[[#This Row],[YETİŞKİN BAŞINA HİZMET]],"")</f>
        <v>0</v>
      </c>
      <c r="J12" s="22" t="s">
        <v>172</v>
      </c>
    </row>
    <row r="13" spans="1:11" ht="18" customHeight="1" x14ac:dyDescent="0.25">
      <c r="B13" s="26" t="s">
        <v>6</v>
      </c>
      <c r="C13" s="78">
        <v>32</v>
      </c>
      <c r="D13" s="23">
        <v>1</v>
      </c>
      <c r="E13" s="23">
        <v>2</v>
      </c>
      <c r="F13" s="31">
        <f>(YemekTablosu[[#This Row],[ÇOCUK BAŞINA HİZMET]]*ToplamÇocuk)+(YemekTablosu[[#This Row],[YETİŞKİN BAŞINA HİZMET]]*ToplamYetişkin)</f>
        <v>72</v>
      </c>
      <c r="G13" s="78">
        <f>IFERROR(YemekTablosu[[#This Row],[TOPLAM MALİYET]]/YemekTablosu[[#This Row],[TOPLAM HİZMET]],"")</f>
        <v>0.44444444444444442</v>
      </c>
      <c r="H13" s="78">
        <f>IFERROR(YemekTablosu[[#This Row],[HİZMET BAŞINA MALİYET]]*YemekTablosu[[#This Row],[ÇOCUK BAŞINA HİZMET]],"")</f>
        <v>0.44444444444444442</v>
      </c>
      <c r="I13" s="78">
        <f>IFERROR(YemekTablosu[[#This Row],[HİZMET BAŞINA MALİYET]]*YemekTablosu[[#This Row],[YETİŞKİN BAŞINA HİZMET]],"")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8">
        <v>22</v>
      </c>
      <c r="D14" s="23">
        <v>0</v>
      </c>
      <c r="E14" s="23">
        <v>3</v>
      </c>
      <c r="F14" s="31">
        <f>(YemekTablosu[[#This Row],[ÇOCUK BAŞINA HİZMET]]*ToplamÇocuk)+(YemekTablosu[[#This Row],[YETİŞKİN BAŞINA HİZMET]]*ToplamYetişkin)</f>
        <v>78</v>
      </c>
      <c r="G14" s="78">
        <f>IFERROR(YemekTablosu[[#This Row],[TOPLAM MALİYET]]/YemekTablosu[[#This Row],[TOPLAM HİZMET]],"")</f>
        <v>0.28205128205128205</v>
      </c>
      <c r="H14" s="78">
        <f>IFERROR(YemekTablosu[[#This Row],[HİZMET BAŞINA MALİYET]]*YemekTablosu[[#This Row],[ÇOCUK BAŞINA HİZMET]],"")</f>
        <v>0</v>
      </c>
      <c r="I14" s="78">
        <f>IFERROR(YemekTablosu[[#This Row],[HİZMET BAŞINA MALİYET]]*YemekTablosu[[#This Row],[YETİŞKİN BAŞINA HİZMET]],"")</f>
        <v>0.84615384615384615</v>
      </c>
      <c r="J14" s="22" t="s">
        <v>147</v>
      </c>
    </row>
    <row r="15" spans="1:11" ht="18" customHeight="1" x14ac:dyDescent="0.25">
      <c r="B15" s="26" t="s">
        <v>161</v>
      </c>
      <c r="C15" s="78">
        <v>50</v>
      </c>
      <c r="D15" s="23">
        <v>1</v>
      </c>
      <c r="E15" s="23">
        <v>2</v>
      </c>
      <c r="F15" s="31">
        <f>(YemekTablosu[[#This Row],[ÇOCUK BAŞINA HİZMET]]*ToplamÇocuk)+(YemekTablosu[[#This Row],[YETİŞKİN BAŞINA HİZMET]]*ToplamYetişkin)</f>
        <v>72</v>
      </c>
      <c r="G15" s="78">
        <f>IFERROR(YemekTablosu[[#This Row],[TOPLAM MALİYET]]/YemekTablosu[[#This Row],[TOPLAM HİZMET]],"")</f>
        <v>0.69444444444444442</v>
      </c>
      <c r="H15" s="78">
        <f>IFERROR(YemekTablosu[[#This Row],[HİZMET BAŞINA MALİYET]]*YemekTablosu[[#This Row],[ÇOCUK BAŞINA HİZMET]],"")</f>
        <v>0.69444444444444442</v>
      </c>
      <c r="I15" s="78">
        <f>IFERROR(YemekTablosu[[#This Row],[HİZMET BAŞINA MALİYET]]*YemekTablosu[[#This Row],[YETİŞKİN BAŞINA HİZMET]],"")</f>
        <v>1.3888888888888888</v>
      </c>
      <c r="J15" s="22"/>
    </row>
    <row r="16" spans="1:11" ht="18" customHeight="1" x14ac:dyDescent="0.25">
      <c r="B16" s="26" t="s">
        <v>162</v>
      </c>
      <c r="C16" s="78">
        <v>20</v>
      </c>
      <c r="D16" s="23">
        <v>1</v>
      </c>
      <c r="E16" s="23">
        <v>2</v>
      </c>
      <c r="F16" s="31">
        <f>(YemekTablosu[[#This Row],[ÇOCUK BAŞINA HİZMET]]*ToplamÇocuk)+(YemekTablosu[[#This Row],[YETİŞKİN BAŞINA HİZMET]]*ToplamYetişkin)</f>
        <v>72</v>
      </c>
      <c r="G16" s="78">
        <f>IFERROR(YemekTablosu[[#This Row],[TOPLAM MALİYET]]/YemekTablosu[[#This Row],[TOPLAM HİZMET]],"")</f>
        <v>0.27777777777777779</v>
      </c>
      <c r="H16" s="78">
        <f>IFERROR(YemekTablosu[[#This Row],[HİZMET BAŞINA MALİYET]]*YemekTablosu[[#This Row],[ÇOCUK BAŞINA HİZMET]],"")</f>
        <v>0.27777777777777779</v>
      </c>
      <c r="I16" s="78">
        <f>IFERROR(YemekTablosu[[#This Row],[HİZMET BAŞINA MALİYET]]*YemekTablosu[[#This Row],[YETİŞKİN BAŞINA HİZMET]],"")</f>
        <v>0.55555555555555558</v>
      </c>
      <c r="J16" s="22" t="s">
        <v>165</v>
      </c>
    </row>
    <row r="17" spans="2:10" ht="18" customHeight="1" x14ac:dyDescent="0.25">
      <c r="B17" s="26" t="s">
        <v>163</v>
      </c>
      <c r="C17" s="78">
        <v>10</v>
      </c>
      <c r="D17" s="23">
        <v>1</v>
      </c>
      <c r="E17" s="23">
        <v>2</v>
      </c>
      <c r="F17" s="31">
        <f>(YemekTablosu[[#This Row],[ÇOCUK BAŞINA HİZMET]]*ToplamÇocuk)+(YemekTablosu[[#This Row],[YETİŞKİN BAŞINA HİZMET]]*ToplamYetişkin)</f>
        <v>72</v>
      </c>
      <c r="G17" s="78">
        <f>IFERROR(YemekTablosu[[#This Row],[TOPLAM MALİYET]]/YemekTablosu[[#This Row],[TOPLAM HİZMET]],"")</f>
        <v>0.1388888888888889</v>
      </c>
      <c r="H17" s="78">
        <f>IFERROR(YemekTablosu[[#This Row],[HİZMET BAŞINA MALİYET]]*YemekTablosu[[#This Row],[ÇOCUK BAŞINA HİZMET]],"")</f>
        <v>0.1388888888888889</v>
      </c>
      <c r="I17" s="78">
        <f>IFERROR(YemekTablosu[[#This Row],[HİZMET BAŞINA MALİYET]]*YemekTablosu[[#This Row],[YETİŞKİN BAŞINA HİZMET]],"")</f>
        <v>0.27777777777777779</v>
      </c>
      <c r="J17" s="22" t="s">
        <v>167</v>
      </c>
    </row>
    <row r="18" spans="2:10" ht="18" customHeight="1" x14ac:dyDescent="0.25">
      <c r="B18" s="26" t="s">
        <v>164</v>
      </c>
      <c r="C18" s="78">
        <v>12</v>
      </c>
      <c r="D18" s="23">
        <v>1</v>
      </c>
      <c r="E18" s="23">
        <v>2</v>
      </c>
      <c r="F18" s="31">
        <f>(YemekTablosu[[#This Row],[ÇOCUK BAŞINA HİZMET]]*ToplamÇocuk)+(YemekTablosu[[#This Row],[YETİŞKİN BAŞINA HİZMET]]*ToplamYetişkin)</f>
        <v>72</v>
      </c>
      <c r="G18" s="78">
        <f>IFERROR(YemekTablosu[[#This Row],[TOPLAM MALİYET]]/YemekTablosu[[#This Row],[TOPLAM HİZMET]],"")</f>
        <v>0.16666666666666666</v>
      </c>
      <c r="H18" s="78">
        <f>IFERROR(YemekTablosu[[#This Row],[HİZMET BAŞINA MALİYET]]*YemekTablosu[[#This Row],[ÇOCUK BAŞINA HİZMET]],"")</f>
        <v>0.16666666666666666</v>
      </c>
      <c r="I18" s="78">
        <f>IFERROR(YemekTablosu[[#This Row],[HİZMET BAŞINA MALİYET]]*YemekTablosu[[#This Row],[YETİŞKİN BAŞINA HİZMET]],"")</f>
        <v>0.33333333333333331</v>
      </c>
      <c r="J18" s="22" t="s">
        <v>166</v>
      </c>
    </row>
    <row r="19" spans="2:10" ht="18" customHeight="1" x14ac:dyDescent="0.25">
      <c r="B19" s="26" t="s">
        <v>50</v>
      </c>
      <c r="C19" s="78">
        <v>45</v>
      </c>
      <c r="D19" s="23">
        <v>2</v>
      </c>
      <c r="E19" s="23">
        <v>4</v>
      </c>
      <c r="F19" s="31">
        <f>(YemekTablosu[[#This Row],[ÇOCUK BAŞINA HİZMET]]*ToplamÇocuk)+(YemekTablosu[[#This Row],[YETİŞKİN BAŞINA HİZMET]]*ToplamYetişkin)</f>
        <v>144</v>
      </c>
      <c r="G19" s="78">
        <f>IFERROR(YemekTablosu[[#This Row],[TOPLAM MALİYET]]/YemekTablosu[[#This Row],[TOPLAM HİZMET]],"")</f>
        <v>0.3125</v>
      </c>
      <c r="H19" s="78">
        <f>IFERROR(YemekTablosu[[#This Row],[HİZMET BAŞINA MALİYET]]*YemekTablosu[[#This Row],[ÇOCUK BAŞINA HİZMET]],"")</f>
        <v>0.625</v>
      </c>
      <c r="I19" s="78">
        <f>IFERROR(YemekTablosu[[#This Row],[HİZMET BAŞINA MALİYET]]*YemekTablosu[[#This Row],[YETİŞKİN BAŞINA HİZMET]],"")</f>
        <v>1.25</v>
      </c>
      <c r="J19" s="22" t="s">
        <v>148</v>
      </c>
    </row>
    <row r="20" spans="2:10" ht="18" customHeight="1" x14ac:dyDescent="0.25">
      <c r="B20" s="26" t="s">
        <v>51</v>
      </c>
      <c r="C20" s="78">
        <v>10</v>
      </c>
      <c r="D20" s="23">
        <v>4</v>
      </c>
      <c r="E20" s="23">
        <v>6</v>
      </c>
      <c r="F20" s="31">
        <f>(YemekTablosu[[#This Row],[ÇOCUK BAŞINA HİZMET]]*ToplamÇocuk)+(YemekTablosu[[#This Row],[YETİŞKİN BAŞINA HİZMET]]*ToplamYetişkin)</f>
        <v>236</v>
      </c>
      <c r="G20" s="78">
        <f>IFERROR(YemekTablosu[[#This Row],[TOPLAM MALİYET]]/YemekTablosu[[#This Row],[TOPLAM HİZMET]],"")</f>
        <v>4.2372881355932202E-2</v>
      </c>
      <c r="H20" s="78">
        <f>IFERROR(YemekTablosu[[#This Row],[HİZMET BAŞINA MALİYET]]*YemekTablosu[[#This Row],[ÇOCUK BAŞINA HİZMET]],"")</f>
        <v>0.16949152542372881</v>
      </c>
      <c r="I20" s="78">
        <f>IFERROR(YemekTablosu[[#This Row],[HİZMET BAŞINA MALİYET]]*YemekTablosu[[#This Row],[YETİŞKİN BAŞINA HİZMET]],"")</f>
        <v>0.25423728813559321</v>
      </c>
      <c r="J20" s="22" t="s">
        <v>55</v>
      </c>
    </row>
    <row r="21" spans="2:10" ht="18" customHeight="1" x14ac:dyDescent="0.25">
      <c r="B21" s="26" t="s">
        <v>56</v>
      </c>
      <c r="C21" s="78">
        <v>14</v>
      </c>
      <c r="D21" s="23">
        <v>4</v>
      </c>
      <c r="E21" s="23">
        <v>6</v>
      </c>
      <c r="F21" s="31">
        <f>(YemekTablosu[[#This Row],[ÇOCUK BAŞINA HİZMET]]*ToplamÇocuk)+(YemekTablosu[[#This Row],[YETİŞKİN BAŞINA HİZMET]]*ToplamYetişkin)</f>
        <v>236</v>
      </c>
      <c r="G21" s="78">
        <f>IFERROR(YemekTablosu[[#This Row],[TOPLAM MALİYET]]/YemekTablosu[[#This Row],[TOPLAM HİZMET]],"")</f>
        <v>5.9322033898305086E-2</v>
      </c>
      <c r="H21" s="78">
        <f>IFERROR(YemekTablosu[[#This Row],[HİZMET BAŞINA MALİYET]]*YemekTablosu[[#This Row],[ÇOCUK BAŞINA HİZMET]],"")</f>
        <v>0.23728813559322035</v>
      </c>
      <c r="I21" s="78">
        <f>IFERROR(YemekTablosu[[#This Row],[HİZMET BAŞINA MALİYET]]*YemekTablosu[[#This Row],[YETİŞKİN BAŞINA HİZMET]],"")</f>
        <v>0.3559322033898305</v>
      </c>
      <c r="J21" s="22" t="s">
        <v>55</v>
      </c>
    </row>
    <row r="22" spans="2:10" ht="18" customHeight="1" x14ac:dyDescent="0.25">
      <c r="B22" s="26" t="s">
        <v>54</v>
      </c>
      <c r="C22" s="78">
        <v>30</v>
      </c>
      <c r="D22" s="23">
        <v>4</v>
      </c>
      <c r="E22" s="23">
        <v>10</v>
      </c>
      <c r="F22" s="31">
        <f>(YemekTablosu[[#This Row],[ÇOCUK BAŞINA HİZMET]]*ToplamÇocuk)+(YemekTablosu[[#This Row],[YETİŞKİN BAŞINA HİZMET]]*ToplamYetişkin)</f>
        <v>340</v>
      </c>
      <c r="G22" s="78">
        <f>IFERROR(YemekTablosu[[#This Row],[TOPLAM MALİYET]]/YemekTablosu[[#This Row],[TOPLAM HİZMET]],"")</f>
        <v>8.8235294117647065E-2</v>
      </c>
      <c r="H22" s="78">
        <f>IFERROR(YemekTablosu[[#This Row],[HİZMET BAŞINA MALİYET]]*YemekTablosu[[#This Row],[ÇOCUK BAŞINA HİZMET]],"")</f>
        <v>0.35294117647058826</v>
      </c>
      <c r="I22" s="78">
        <f>IFERROR(YemekTablosu[[#This Row],[HİZMET BAŞINA MALİYET]]*YemekTablosu[[#This Row],[YETİŞKİN BAŞINA HİZMET]],"")</f>
        <v>0.88235294117647067</v>
      </c>
      <c r="J22" s="22" t="s">
        <v>173</v>
      </c>
    </row>
    <row r="23" spans="2:10" ht="18" customHeight="1" x14ac:dyDescent="0.25">
      <c r="B23" s="26" t="s">
        <v>52</v>
      </c>
      <c r="C23" s="78">
        <v>15</v>
      </c>
      <c r="D23" s="23">
        <v>5</v>
      </c>
      <c r="E23" s="23">
        <v>10</v>
      </c>
      <c r="F23" s="31">
        <f>(YemekTablosu[[#This Row],[ÇOCUK BAŞINA HİZMET]]*ToplamÇocuk)+(YemekTablosu[[#This Row],[YETİŞKİN BAŞINA HİZMET]]*ToplamYetişkin)</f>
        <v>360</v>
      </c>
      <c r="G23" s="78">
        <f>IFERROR(YemekTablosu[[#This Row],[TOPLAM MALİYET]]/YemekTablosu[[#This Row],[TOPLAM HİZMET]],"")</f>
        <v>4.1666666666666664E-2</v>
      </c>
      <c r="H23" s="78">
        <f>IFERROR(YemekTablosu[[#This Row],[HİZMET BAŞINA MALİYET]]*YemekTablosu[[#This Row],[ÇOCUK BAŞINA HİZMET]],"")</f>
        <v>0.20833333333333331</v>
      </c>
      <c r="I23" s="78">
        <f>IFERROR(YemekTablosu[[#This Row],[HİZMET BAŞINA MALİYET]]*YemekTablosu[[#This Row],[YETİŞKİN BAŞINA HİZMET]],"")</f>
        <v>0.41666666666666663</v>
      </c>
      <c r="J23" s="22" t="s">
        <v>168</v>
      </c>
    </row>
    <row r="24" spans="2:10" ht="18" customHeight="1" x14ac:dyDescent="0.25">
      <c r="B24" s="26" t="s">
        <v>169</v>
      </c>
      <c r="C24" s="78">
        <v>25</v>
      </c>
      <c r="D24" s="23">
        <v>5</v>
      </c>
      <c r="E24" s="23">
        <v>10</v>
      </c>
      <c r="F24" s="31">
        <f>(YemekTablosu[[#This Row],[ÇOCUK BAŞINA HİZMET]]*ToplamÇocuk)+(YemekTablosu[[#This Row],[YETİŞKİN BAŞINA HİZMET]]*ToplamYetişkin)</f>
        <v>360</v>
      </c>
      <c r="G24" s="78">
        <f>IFERROR(YemekTablosu[[#This Row],[TOPLAM MALİYET]]/YemekTablosu[[#This Row],[TOPLAM HİZMET]],"")</f>
        <v>6.9444444444444448E-2</v>
      </c>
      <c r="H24" s="78">
        <f>IFERROR(YemekTablosu[[#This Row],[HİZMET BAŞINA MALİYET]]*YemekTablosu[[#This Row],[ÇOCUK BAŞINA HİZMET]],"")</f>
        <v>0.34722222222222221</v>
      </c>
      <c r="I24" s="78">
        <f>IFERROR(YemekTablosu[[#This Row],[HİZMET BAŞINA MALİYET]]*YemekTablosu[[#This Row],[YETİŞKİN BAŞINA HİZMET]],"")</f>
        <v>0.69444444444444442</v>
      </c>
      <c r="J24" s="22" t="s">
        <v>170</v>
      </c>
    </row>
    <row r="25" spans="2:10" ht="18" customHeight="1" x14ac:dyDescent="0.25">
      <c r="B25" s="70" t="s">
        <v>2</v>
      </c>
      <c r="C25" s="85">
        <f>SUBTOTAL(109,YemekTablosu[TOPLAM MALİYET])</f>
        <v>475</v>
      </c>
      <c r="D25" s="72">
        <f>SUBTOTAL(109,YemekTablosu[ÇOCUK BAŞINA HİZMET])</f>
        <v>34.5</v>
      </c>
      <c r="E25" s="72">
        <f>SUBTOTAL(109,YemekTablosu[YETİŞKİN BAŞINA HİZMET])</f>
        <v>65.5</v>
      </c>
      <c r="F25" s="72">
        <f>SUBTOTAL(109,YemekTablosu[TOPLAM HİZMET])</f>
        <v>2393</v>
      </c>
      <c r="G25" s="85">
        <f>SUBTOTAL(109,YemekTablosu[HİZMET BAŞINA MALİYET])</f>
        <v>6.915706603622084</v>
      </c>
      <c r="H25" s="85">
        <f>SUBTOTAL(109,YemekTablosu[ÇOCUK BAŞINA MALİYET])</f>
        <v>7.2528841906569532</v>
      </c>
      <c r="I25" s="85">
        <f>SUBTOTAL(109,YemekTablosu[YETİŞKİN BAŞINA MALİYET])</f>
        <v>12.690089084110037</v>
      </c>
      <c r="J25" s="70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194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176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3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3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3">
        <v>0</v>
      </c>
      <c r="D9" s="23"/>
      <c r="E9" s="26" t="s">
        <v>157</v>
      </c>
    </row>
    <row r="10" spans="1:6" ht="18" customHeight="1" x14ac:dyDescent="0.25">
      <c r="B10" s="26" t="s">
        <v>29</v>
      </c>
      <c r="C10" s="73">
        <v>25</v>
      </c>
      <c r="D10" s="23"/>
      <c r="E10" s="26"/>
    </row>
    <row r="11" spans="1:6" ht="18" customHeight="1" x14ac:dyDescent="0.25">
      <c r="B11" s="26" t="s">
        <v>30</v>
      </c>
      <c r="C11" s="73">
        <v>20</v>
      </c>
      <c r="D11" s="23"/>
      <c r="E11" s="26" t="s">
        <v>19</v>
      </c>
    </row>
    <row r="12" spans="1:6" ht="18" customHeight="1" x14ac:dyDescent="0.25">
      <c r="B12" s="26" t="s">
        <v>31</v>
      </c>
      <c r="C12" s="73">
        <v>50</v>
      </c>
      <c r="D12" s="23"/>
      <c r="E12" s="26" t="s">
        <v>19</v>
      </c>
    </row>
    <row r="13" spans="1:6" ht="18" customHeight="1" x14ac:dyDescent="0.25">
      <c r="B13" s="26" t="s">
        <v>150</v>
      </c>
      <c r="C13" s="73">
        <v>25</v>
      </c>
      <c r="D13" s="23"/>
      <c r="E13" s="26" t="s">
        <v>19</v>
      </c>
    </row>
    <row r="14" spans="1:6" ht="18" customHeight="1" x14ac:dyDescent="0.25">
      <c r="B14" s="70" t="s">
        <v>2</v>
      </c>
      <c r="C14" s="73">
        <f>SUBTOTAL(109,Tablo1Bütçe[Maliyet])</f>
        <v>400</v>
      </c>
      <c r="D14" s="72"/>
      <c r="E14" s="70"/>
    </row>
    <row r="15" spans="1:6" ht="18" customHeight="1" x14ac:dyDescent="0.25">
      <c r="B15" s="91"/>
      <c r="C15" s="91"/>
      <c r="D15" s="91"/>
      <c r="E15" s="91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3">
        <v>25</v>
      </c>
      <c r="D18" s="23"/>
      <c r="E18" s="26"/>
    </row>
    <row r="19" spans="2:5" ht="18" customHeight="1" x14ac:dyDescent="0.25">
      <c r="B19" s="26" t="s">
        <v>32</v>
      </c>
      <c r="C19" s="73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3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3">
        <v>0</v>
      </c>
      <c r="D21" s="23"/>
      <c r="E21" s="26" t="s">
        <v>26</v>
      </c>
    </row>
    <row r="22" spans="2:5" ht="18" customHeight="1" x14ac:dyDescent="0.25">
      <c r="B22" s="70" t="s">
        <v>2</v>
      </c>
      <c r="C22" s="73">
        <f>SUBTOTAL(109,Tablo2Bütçe[Maliyet])</f>
        <v>175</v>
      </c>
      <c r="D22" s="72"/>
      <c r="E22" s="70"/>
    </row>
    <row r="23" spans="2:5" ht="18" customHeight="1" x14ac:dyDescent="0.25">
      <c r="B23" s="91"/>
      <c r="C23" s="91"/>
      <c r="D23" s="91"/>
      <c r="E23" s="91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3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3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3">
        <v>125</v>
      </c>
      <c r="D28" s="23"/>
      <c r="E28" s="26" t="s">
        <v>20</v>
      </c>
    </row>
    <row r="29" spans="2:5" ht="18" customHeight="1" x14ac:dyDescent="0.25">
      <c r="B29" s="26" t="s">
        <v>33</v>
      </c>
      <c r="C29" s="73">
        <v>50</v>
      </c>
      <c r="D29" s="23"/>
      <c r="E29" s="26"/>
    </row>
    <row r="30" spans="2:5" ht="18" customHeight="1" x14ac:dyDescent="0.25">
      <c r="B30" s="70" t="s">
        <v>2</v>
      </c>
      <c r="C30" s="73">
        <f>SUBTOTAL(109,Tablo3Bütçe[Maliyet])</f>
        <v>285</v>
      </c>
      <c r="D30" s="71"/>
      <c r="E30" s="70"/>
    </row>
  </sheetData>
  <mergeCells count="2">
    <mergeCell ref="B23:E23"/>
    <mergeCell ref="B15:E15"/>
  </mergeCells>
  <dataValidations count="1">
    <dataValidation type="list" allowBlank="1" sqref="D7:D13 D18:D21 D26:D29">
      <formula1>"Evet,Hayır"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11.625" style="4" customWidth="1"/>
    <col min="35" max="16384" width="9.25" style="4"/>
  </cols>
  <sheetData>
    <row r="1" spans="1:35" ht="57" customHeight="1" x14ac:dyDescent="0.2">
      <c r="A1" s="68" t="s">
        <v>152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151</v>
      </c>
    </row>
    <row r="36" spans="1:34" ht="18.75" customHeight="1" x14ac:dyDescent="0.2">
      <c r="A36" s="92" t="s">
        <v>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10"/>
      <c r="T36" s="93" t="str">
        <f>" Onaylanan toplam konuk sayısı: "&amp;OnaylananKonuklar</f>
        <v xml:space="preserve"> Onaylanan toplam konuk sayısı: 46</v>
      </c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5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174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ROUNDUP(OnaylananKonuklar/6,0)&amp;"140 cm'lik yuvarlak masalar (6 kişilik)"</f>
        <v>8140 cm'lik yuvarlak masalar (6 kişilik)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ROUNDUP(OnaylananKonuklar/8,0) &amp;" 160 cm'lik yuvarlak masalar (8 kişilik)"</f>
        <v>6 160 cm'lik yuvarlak masalar (8 kişilik)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ROUNDUP(OnaylananKonuklar/10,0)&amp;" 180 cm'lik yuvarlak masalar (10 kişilik)"</f>
        <v>5 180 cm'lik yuvarlak masalar (10 kişilik)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ROUNDUP(OnaylananKonuklar/6,0)&amp; " 80 x 180 cm'lik kare masalar (6 kişilik)"</f>
        <v>8 80 x 180 cm'lik kare masalar (6 kişilik)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ROUNDUP(OnaylananKonuklar/8,0)&amp;" 80 x 250 cm'lik kare masalar (8 kişilik)"</f>
        <v>6 80 x 250 cm'lik kare masalar (8 kişilik)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9" t="s">
        <v>153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af3920-8fda-4ad5-98bb-96475601b038" xsi:nil="true"/>
    <AssetExpire xmlns="d1af3920-8fda-4ad5-98bb-96475601b038">2029-01-01T08:00:00+00:00</AssetExpire>
    <CampaignTagsTaxHTField0 xmlns="d1af3920-8fda-4ad5-98bb-96475601b038">
      <Terms xmlns="http://schemas.microsoft.com/office/infopath/2007/PartnerControls"/>
    </CampaignTagsTaxHTField0>
    <IntlLangReviewDate xmlns="d1af3920-8fda-4ad5-98bb-96475601b038" xsi:nil="true"/>
    <TPFriendlyName xmlns="d1af3920-8fda-4ad5-98bb-96475601b038" xsi:nil="true"/>
    <IntlLangReview xmlns="d1af3920-8fda-4ad5-98bb-96475601b038">false</IntlLangReview>
    <LocLastLocAttemptVersionLookup xmlns="d1af3920-8fda-4ad5-98bb-96475601b038">854868</LocLastLocAttemptVersionLookup>
    <PolicheckWords xmlns="d1af3920-8fda-4ad5-98bb-96475601b038" xsi:nil="true"/>
    <SubmitterId xmlns="d1af3920-8fda-4ad5-98bb-96475601b038" xsi:nil="true"/>
    <AcquiredFrom xmlns="d1af3920-8fda-4ad5-98bb-96475601b038">Internal MS</AcquiredFrom>
    <EditorialStatus xmlns="d1af3920-8fda-4ad5-98bb-96475601b038">Complete</EditorialStatus>
    <Markets xmlns="d1af3920-8fda-4ad5-98bb-96475601b038"/>
    <OriginAsset xmlns="d1af3920-8fda-4ad5-98bb-96475601b038" xsi:nil="true"/>
    <AssetStart xmlns="d1af3920-8fda-4ad5-98bb-96475601b038">2012-08-30T21:29:00+00:00</AssetStart>
    <FriendlyTitle xmlns="d1af3920-8fda-4ad5-98bb-96475601b038" xsi:nil="true"/>
    <MarketSpecific xmlns="d1af3920-8fda-4ad5-98bb-96475601b038">false</MarketSpecific>
    <TPNamespace xmlns="d1af3920-8fda-4ad5-98bb-96475601b038" xsi:nil="true"/>
    <PublishStatusLookup xmlns="d1af3920-8fda-4ad5-98bb-96475601b038">
      <Value>363484</Value>
    </PublishStatusLookup>
    <APAuthor xmlns="d1af3920-8fda-4ad5-98bb-96475601b038">
      <UserInfo>
        <DisplayName>REDMOND\matthos</DisplayName>
        <AccountId>59</AccountId>
        <AccountType/>
      </UserInfo>
    </APAuthor>
    <TPCommandLine xmlns="d1af3920-8fda-4ad5-98bb-96475601b038" xsi:nil="true"/>
    <IntlLangReviewer xmlns="d1af3920-8fda-4ad5-98bb-96475601b038" xsi:nil="true"/>
    <OpenTemplate xmlns="d1af3920-8fda-4ad5-98bb-96475601b038">true</OpenTemplate>
    <CSXSubmissionDate xmlns="d1af3920-8fda-4ad5-98bb-96475601b038" xsi:nil="true"/>
    <TaxCatchAll xmlns="d1af3920-8fda-4ad5-98bb-96475601b038"/>
    <Manager xmlns="d1af3920-8fda-4ad5-98bb-96475601b038" xsi:nil="true"/>
    <NumericId xmlns="d1af3920-8fda-4ad5-98bb-96475601b038" xsi:nil="true"/>
    <ParentAssetId xmlns="d1af3920-8fda-4ad5-98bb-96475601b038" xsi:nil="true"/>
    <OriginalSourceMarket xmlns="d1af3920-8fda-4ad5-98bb-96475601b038">english</OriginalSourceMarket>
    <ApprovalStatus xmlns="d1af3920-8fda-4ad5-98bb-96475601b038">InProgress</ApprovalStatus>
    <TPComponent xmlns="d1af3920-8fda-4ad5-98bb-96475601b038" xsi:nil="true"/>
    <EditorialTags xmlns="d1af3920-8fda-4ad5-98bb-96475601b038" xsi:nil="true"/>
    <TPExecutable xmlns="d1af3920-8fda-4ad5-98bb-96475601b038" xsi:nil="true"/>
    <TPLaunchHelpLink xmlns="d1af3920-8fda-4ad5-98bb-96475601b038" xsi:nil="true"/>
    <LocComments xmlns="d1af3920-8fda-4ad5-98bb-96475601b038" xsi:nil="true"/>
    <LocRecommendedHandoff xmlns="d1af3920-8fda-4ad5-98bb-96475601b038" xsi:nil="true"/>
    <SourceTitle xmlns="d1af3920-8fda-4ad5-98bb-96475601b038" xsi:nil="true"/>
    <CSXUpdate xmlns="d1af3920-8fda-4ad5-98bb-96475601b038">false</CSXUpdate>
    <IntlLocPriority xmlns="d1af3920-8fda-4ad5-98bb-96475601b038" xsi:nil="true"/>
    <UAProjectedTotalWords xmlns="d1af3920-8fda-4ad5-98bb-96475601b038" xsi:nil="true"/>
    <AssetType xmlns="d1af3920-8fda-4ad5-98bb-96475601b038">TP</AssetType>
    <MachineTranslated xmlns="d1af3920-8fda-4ad5-98bb-96475601b038">false</MachineTranslated>
    <OutputCachingOn xmlns="d1af3920-8fda-4ad5-98bb-96475601b038">false</OutputCachingOn>
    <TemplateStatus xmlns="d1af3920-8fda-4ad5-98bb-96475601b038">Complete</TemplateStatus>
    <IsSearchable xmlns="d1af3920-8fda-4ad5-98bb-96475601b038">true</IsSearchable>
    <ContentItem xmlns="d1af3920-8fda-4ad5-98bb-96475601b038" xsi:nil="true"/>
    <HandoffToMSDN xmlns="d1af3920-8fda-4ad5-98bb-96475601b038" xsi:nil="true"/>
    <ShowIn xmlns="d1af3920-8fda-4ad5-98bb-96475601b038">Show everywhere</ShowIn>
    <ThumbnailAssetId xmlns="d1af3920-8fda-4ad5-98bb-96475601b038" xsi:nil="true"/>
    <UALocComments xmlns="d1af3920-8fda-4ad5-98bb-96475601b038" xsi:nil="true"/>
    <UALocRecommendation xmlns="d1af3920-8fda-4ad5-98bb-96475601b038">Localize</UALocRecommendation>
    <LastModifiedDateTime xmlns="d1af3920-8fda-4ad5-98bb-96475601b038" xsi:nil="true"/>
    <LegacyData xmlns="d1af3920-8fda-4ad5-98bb-96475601b038" xsi:nil="true"/>
    <LocManualTestRequired xmlns="d1af3920-8fda-4ad5-98bb-96475601b038">false</LocManualTestRequired>
    <LocMarketGroupTiers2 xmlns="d1af3920-8fda-4ad5-98bb-96475601b038" xsi:nil="true"/>
    <ClipArtFilename xmlns="d1af3920-8fda-4ad5-98bb-96475601b038" xsi:nil="true"/>
    <TPApplication xmlns="d1af3920-8fda-4ad5-98bb-96475601b038" xsi:nil="true"/>
    <CSXHash xmlns="d1af3920-8fda-4ad5-98bb-96475601b038" xsi:nil="true"/>
    <DirectSourceMarket xmlns="d1af3920-8fda-4ad5-98bb-96475601b038">english</DirectSourceMarket>
    <PrimaryImageGen xmlns="d1af3920-8fda-4ad5-98bb-96475601b038">false</PrimaryImageGen>
    <PlannedPubDate xmlns="d1af3920-8fda-4ad5-98bb-96475601b038" xsi:nil="true"/>
    <CSXSubmissionMarket xmlns="d1af3920-8fda-4ad5-98bb-96475601b038" xsi:nil="true"/>
    <Downloads xmlns="d1af3920-8fda-4ad5-98bb-96475601b038">0</Downloads>
    <ArtSampleDocs xmlns="d1af3920-8fda-4ad5-98bb-96475601b038" xsi:nil="true"/>
    <TrustLevel xmlns="d1af3920-8fda-4ad5-98bb-96475601b038">1 Microsoft Managed Content</TrustLevel>
    <BlockPublish xmlns="d1af3920-8fda-4ad5-98bb-96475601b038">false</BlockPublish>
    <TPLaunchHelpLinkType xmlns="d1af3920-8fda-4ad5-98bb-96475601b038">Template</TPLaunchHelpLinkType>
    <LocalizationTagsTaxHTField0 xmlns="d1af3920-8fda-4ad5-98bb-96475601b038">
      <Terms xmlns="http://schemas.microsoft.com/office/infopath/2007/PartnerControls"/>
    </LocalizationTagsTaxHTField0>
    <BusinessGroup xmlns="d1af3920-8fda-4ad5-98bb-96475601b038" xsi:nil="true"/>
    <Providers xmlns="d1af3920-8fda-4ad5-98bb-96475601b038" xsi:nil="true"/>
    <TemplateTemplateType xmlns="d1af3920-8fda-4ad5-98bb-96475601b038">Excel Spreadsheet Template</TemplateTemplateType>
    <TimesCloned xmlns="d1af3920-8fda-4ad5-98bb-96475601b038" xsi:nil="true"/>
    <TPAppVersion xmlns="d1af3920-8fda-4ad5-98bb-96475601b038" xsi:nil="true"/>
    <VoteCount xmlns="d1af3920-8fda-4ad5-98bb-96475601b038" xsi:nil="true"/>
    <FeatureTagsTaxHTField0 xmlns="d1af3920-8fda-4ad5-98bb-96475601b038">
      <Terms xmlns="http://schemas.microsoft.com/office/infopath/2007/PartnerControls"/>
    </FeatureTagsTaxHTField0>
    <Provider xmlns="d1af3920-8fda-4ad5-98bb-96475601b038" xsi:nil="true"/>
    <UACurrentWords xmlns="d1af3920-8fda-4ad5-98bb-96475601b038" xsi:nil="true"/>
    <AssetId xmlns="d1af3920-8fda-4ad5-98bb-96475601b038">TP103427563</AssetId>
    <TPClientViewer xmlns="d1af3920-8fda-4ad5-98bb-96475601b038" xsi:nil="true"/>
    <DSATActionTaken xmlns="d1af3920-8fda-4ad5-98bb-96475601b038" xsi:nil="true"/>
    <APEditor xmlns="d1af3920-8fda-4ad5-98bb-96475601b038">
      <UserInfo>
        <DisplayName/>
        <AccountId xsi:nil="true"/>
        <AccountType/>
      </UserInfo>
    </APEditor>
    <TPInstallLocation xmlns="d1af3920-8fda-4ad5-98bb-96475601b038" xsi:nil="true"/>
    <OOCacheId xmlns="d1af3920-8fda-4ad5-98bb-96475601b038" xsi:nil="true"/>
    <IsDeleted xmlns="d1af3920-8fda-4ad5-98bb-96475601b038">false</IsDeleted>
    <PublishTargets xmlns="d1af3920-8fda-4ad5-98bb-96475601b038">OfficeOnlineVNext</PublishTargets>
    <ApprovalLog xmlns="d1af3920-8fda-4ad5-98bb-96475601b038" xsi:nil="true"/>
    <BugNumber xmlns="d1af3920-8fda-4ad5-98bb-96475601b038" xsi:nil="true"/>
    <CrawlForDependencies xmlns="d1af3920-8fda-4ad5-98bb-96475601b038">false</CrawlForDependencies>
    <InternalTagsTaxHTField0 xmlns="d1af3920-8fda-4ad5-98bb-96475601b038">
      <Terms xmlns="http://schemas.microsoft.com/office/infopath/2007/PartnerControls"/>
    </InternalTagsTaxHTField0>
    <LastHandOff xmlns="d1af3920-8fda-4ad5-98bb-96475601b038" xsi:nil="true"/>
    <Milestone xmlns="d1af3920-8fda-4ad5-98bb-96475601b038" xsi:nil="true"/>
    <OriginalRelease xmlns="d1af3920-8fda-4ad5-98bb-96475601b038">15</OriginalRelease>
    <RecommendationsModifier xmlns="d1af3920-8fda-4ad5-98bb-96475601b038" xsi:nil="true"/>
    <ScenarioTagsTaxHTField0 xmlns="d1af3920-8fda-4ad5-98bb-96475601b038">
      <Terms xmlns="http://schemas.microsoft.com/office/infopath/2007/PartnerControls"/>
    </ScenarioTagsTaxHTField0>
    <UANotes xmlns="d1af3920-8fda-4ad5-98bb-96475601b038" xsi:nil="true"/>
  </documentManagement>
</p:properties>
</file>

<file path=customXml/itemProps1.xml><?xml version="1.0" encoding="utf-8"?>
<ds:datastoreItem xmlns:ds="http://schemas.openxmlformats.org/officeDocument/2006/customXml" ds:itemID="{4D5E346F-8350-4875-9BCD-B605012D0DC9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7</vt:i4>
      </vt:variant>
    </vt:vector>
  </HeadingPairs>
  <TitlesOfParts>
    <vt:vector size="12" baseType="lpstr">
      <vt:lpstr>Partiye Genel Bakış</vt:lpstr>
      <vt:lpstr>Konuk Listesi</vt:lpstr>
      <vt:lpstr>Yiyecek ve İçecek</vt:lpstr>
      <vt:lpstr>Diğer Anahatlar</vt:lpstr>
      <vt:lpstr>Oturma Düzeni Kılavuzu</vt:lpstr>
      <vt:lpstr>OnaylananKonuklar</vt:lpstr>
      <vt:lpstr>Tablo1Başlık</vt:lpstr>
      <vt:lpstr>Tablo2Başlık</vt:lpstr>
      <vt:lpstr>Tablo3Başlık</vt:lpstr>
      <vt:lpstr>ToplamÇocuk</vt:lpstr>
      <vt:lpstr>ToplamYetişkin</vt:lpstr>
      <vt:lpstr>'Oturma Düzeni Kılavuzu'!Yazdırma_Alanı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2013-01-09T13:10:12Z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