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codeName="ThisWorkbook"/>
  <xr:revisionPtr revIDLastSave="0" documentId="10_ncr:100000_{22A617B1-EDDC-41EA-8126-1C2239B208F2}" xr6:coauthVersionLast="31" xr6:coauthVersionMax="36" xr10:uidLastSave="{00000000-0000-0000-0000-000000000000}"/>
  <bookViews>
    <workbookView xWindow="930" yWindow="0" windowWidth="21600" windowHeight="8325" xr2:uid="{00000000-000D-0000-FFFF-FFFF00000000}"/>
  </bookViews>
  <sheets>
    <sheet name="Başlangıç" sheetId="2" r:id="rId1"/>
    <sheet name="Kanal pazarlama bütçesi" sheetId="1" r:id="rId2"/>
  </sheets>
  <definedNames>
    <definedName name="_xlnm.Print_Titles" localSheetId="1">'Kanal pazarlama bütçesi'!$3:$3</definedName>
  </definedNames>
  <calcPr calcId="179017"/>
</workbook>
</file>

<file path=xl/calcChain.xml><?xml version="1.0" encoding="utf-8"?>
<calcChain xmlns="http://schemas.openxmlformats.org/spreadsheetml/2006/main">
  <c r="Q44" i="1" l="1"/>
  <c r="Q43" i="1"/>
  <c r="Q3" i="1"/>
  <c r="I8" i="1" l="1"/>
  <c r="E65" i="1"/>
  <c r="F65" i="1"/>
  <c r="G65" i="1"/>
  <c r="H65" i="1"/>
  <c r="I65" i="1"/>
  <c r="J65" i="1"/>
  <c r="K65" i="1"/>
  <c r="L65" i="1"/>
  <c r="M65" i="1"/>
  <c r="N65" i="1"/>
  <c r="O65" i="1"/>
  <c r="D65" i="1"/>
  <c r="E59" i="1"/>
  <c r="F59" i="1"/>
  <c r="G59" i="1"/>
  <c r="H59" i="1"/>
  <c r="I59" i="1"/>
  <c r="J59" i="1"/>
  <c r="K59" i="1"/>
  <c r="L59" i="1"/>
  <c r="M59" i="1"/>
  <c r="N59" i="1"/>
  <c r="O59" i="1"/>
  <c r="D59" i="1"/>
  <c r="E30" i="1"/>
  <c r="F30" i="1"/>
  <c r="G30" i="1"/>
  <c r="H30" i="1"/>
  <c r="I30" i="1"/>
  <c r="J30" i="1"/>
  <c r="K30" i="1"/>
  <c r="L30" i="1"/>
  <c r="M30" i="1"/>
  <c r="N30" i="1"/>
  <c r="O30" i="1"/>
  <c r="D30" i="1"/>
  <c r="D37" i="1" l="1"/>
  <c r="D38" i="1"/>
  <c r="D39" i="1" l="1"/>
  <c r="Q64" i="1"/>
  <c r="Q63" i="1"/>
  <c r="Q62" i="1"/>
  <c r="Q65" i="1" s="1"/>
  <c r="Q58" i="1"/>
  <c r="Q57" i="1"/>
  <c r="Q56" i="1"/>
  <c r="Q51" i="1"/>
  <c r="Q50" i="1"/>
  <c r="Q42" i="1"/>
  <c r="Q36" i="1"/>
  <c r="Q35" i="1"/>
  <c r="Q34" i="1"/>
  <c r="Q29" i="1"/>
  <c r="Q28" i="1"/>
  <c r="Q27" i="1"/>
  <c r="Q30" i="1" s="1"/>
  <c r="Q23" i="1"/>
  <c r="Q22" i="1"/>
  <c r="Q21" i="1"/>
  <c r="Q16" i="1"/>
  <c r="Q14" i="1"/>
  <c r="N5" i="1"/>
  <c r="O52" i="1"/>
  <c r="O53" i="1" s="1"/>
  <c r="N52" i="1"/>
  <c r="N53" i="1" s="1"/>
  <c r="M52" i="1"/>
  <c r="M53" i="1" s="1"/>
  <c r="L52" i="1"/>
  <c r="L53" i="1" s="1"/>
  <c r="K52" i="1"/>
  <c r="K53" i="1" s="1"/>
  <c r="J52" i="1"/>
  <c r="J53" i="1" s="1"/>
  <c r="I52" i="1"/>
  <c r="I53" i="1" s="1"/>
  <c r="H52" i="1"/>
  <c r="H53" i="1" s="1"/>
  <c r="G52" i="1"/>
  <c r="G53" i="1" s="1"/>
  <c r="F52" i="1"/>
  <c r="F53" i="1" s="1"/>
  <c r="E52" i="1"/>
  <c r="E53" i="1" s="1"/>
  <c r="D52" i="1"/>
  <c r="D53" i="1" s="1"/>
  <c r="O45" i="1"/>
  <c r="O46" i="1" s="1"/>
  <c r="N45" i="1"/>
  <c r="N46" i="1" s="1"/>
  <c r="M45" i="1"/>
  <c r="M46" i="1" s="1"/>
  <c r="L45" i="1"/>
  <c r="L46" i="1" s="1"/>
  <c r="K45" i="1"/>
  <c r="K46" i="1" s="1"/>
  <c r="J45" i="1"/>
  <c r="J46" i="1" s="1"/>
  <c r="I45" i="1"/>
  <c r="I46" i="1" s="1"/>
  <c r="H45" i="1"/>
  <c r="H46" i="1" s="1"/>
  <c r="G45" i="1"/>
  <c r="G46" i="1" s="1"/>
  <c r="F45" i="1"/>
  <c r="F46" i="1" s="1"/>
  <c r="E45" i="1"/>
  <c r="E46" i="1" s="1"/>
  <c r="D45" i="1"/>
  <c r="O38" i="1"/>
  <c r="N38" i="1"/>
  <c r="M38" i="1"/>
  <c r="L38" i="1"/>
  <c r="K38" i="1"/>
  <c r="J38" i="1"/>
  <c r="I38" i="1"/>
  <c r="H38" i="1"/>
  <c r="G38" i="1"/>
  <c r="F38" i="1"/>
  <c r="E38" i="1"/>
  <c r="O37" i="1"/>
  <c r="N37" i="1"/>
  <c r="M37" i="1"/>
  <c r="L37" i="1"/>
  <c r="K37" i="1"/>
  <c r="J37" i="1"/>
  <c r="I37" i="1"/>
  <c r="H37" i="1"/>
  <c r="G37" i="1"/>
  <c r="F37" i="1"/>
  <c r="E37" i="1"/>
  <c r="O20" i="1"/>
  <c r="O24" i="1" s="1"/>
  <c r="N20" i="1"/>
  <c r="N24" i="1" s="1"/>
  <c r="M20" i="1"/>
  <c r="M24" i="1" s="1"/>
  <c r="L20" i="1"/>
  <c r="L24" i="1" s="1"/>
  <c r="K20" i="1"/>
  <c r="K24" i="1" s="1"/>
  <c r="J20" i="1"/>
  <c r="J24" i="1" s="1"/>
  <c r="I20" i="1"/>
  <c r="I24" i="1" s="1"/>
  <c r="H20" i="1"/>
  <c r="H24" i="1" s="1"/>
  <c r="G20" i="1"/>
  <c r="G24" i="1" s="1"/>
  <c r="F20" i="1"/>
  <c r="F24" i="1" s="1"/>
  <c r="E20" i="1"/>
  <c r="E24" i="1" s="1"/>
  <c r="D20" i="1"/>
  <c r="D24" i="1" s="1"/>
  <c r="O15" i="1"/>
  <c r="N15" i="1"/>
  <c r="M15" i="1"/>
  <c r="L15" i="1"/>
  <c r="K15" i="1"/>
  <c r="J15" i="1"/>
  <c r="I15" i="1"/>
  <c r="H15" i="1"/>
  <c r="G15" i="1"/>
  <c r="F15" i="1"/>
  <c r="E15" i="1"/>
  <c r="D15" i="1"/>
  <c r="O13" i="1"/>
  <c r="O17" i="1" s="1"/>
  <c r="N13" i="1"/>
  <c r="N17" i="1" s="1"/>
  <c r="N31" i="1" s="1"/>
  <c r="M13" i="1"/>
  <c r="M17" i="1" s="1"/>
  <c r="L13" i="1"/>
  <c r="L17" i="1" s="1"/>
  <c r="K13" i="1"/>
  <c r="K17" i="1" s="1"/>
  <c r="J13" i="1"/>
  <c r="J17" i="1" s="1"/>
  <c r="I13" i="1"/>
  <c r="H13" i="1"/>
  <c r="H17" i="1" s="1"/>
  <c r="G13" i="1"/>
  <c r="F13" i="1"/>
  <c r="F17" i="1" s="1"/>
  <c r="E13" i="1"/>
  <c r="E17" i="1" s="1"/>
  <c r="D13" i="1"/>
  <c r="D17" i="1" s="1"/>
  <c r="O8" i="1"/>
  <c r="N8" i="1"/>
  <c r="M8" i="1"/>
  <c r="L8" i="1"/>
  <c r="K8" i="1"/>
  <c r="J8" i="1"/>
  <c r="H8" i="1"/>
  <c r="G8" i="1"/>
  <c r="F8" i="1"/>
  <c r="E8" i="1"/>
  <c r="D8" i="1"/>
  <c r="O6" i="1"/>
  <c r="O7" i="1" s="1"/>
  <c r="N6" i="1"/>
  <c r="N7" i="1" s="1"/>
  <c r="M6" i="1"/>
  <c r="M7" i="1" s="1"/>
  <c r="L6" i="1"/>
  <c r="L7" i="1" s="1"/>
  <c r="K6" i="1"/>
  <c r="K7" i="1" s="1"/>
  <c r="J6" i="1"/>
  <c r="J7" i="1" s="1"/>
  <c r="I6" i="1"/>
  <c r="I7" i="1" s="1"/>
  <c r="I9" i="1" s="1"/>
  <c r="H6" i="1"/>
  <c r="H7" i="1" s="1"/>
  <c r="H9" i="1" s="1"/>
  <c r="G6" i="1"/>
  <c r="G7" i="1" s="1"/>
  <c r="G9" i="1" s="1"/>
  <c r="F6" i="1"/>
  <c r="F7" i="1" s="1"/>
  <c r="F9" i="1" s="1"/>
  <c r="E6" i="1"/>
  <c r="E7" i="1" s="1"/>
  <c r="E9" i="1" s="1"/>
  <c r="D6" i="1"/>
  <c r="D7" i="1" s="1"/>
  <c r="D9" i="1" s="1"/>
  <c r="O5" i="1"/>
  <c r="M5" i="1"/>
  <c r="L5" i="1"/>
  <c r="K5" i="1"/>
  <c r="J5" i="1"/>
  <c r="I5" i="1"/>
  <c r="H5" i="1"/>
  <c r="G5" i="1"/>
  <c r="F5" i="1"/>
  <c r="E5" i="1"/>
  <c r="D5" i="1"/>
  <c r="Q59" i="1" l="1"/>
  <c r="G17" i="1"/>
  <c r="L9" i="1"/>
  <c r="D46" i="1"/>
  <c r="Q45" i="1"/>
  <c r="Q46" i="1" s="1"/>
  <c r="Q8" i="1"/>
  <c r="K9" i="1"/>
  <c r="O9" i="1"/>
  <c r="J9" i="1"/>
  <c r="N9" i="1"/>
  <c r="M9" i="1"/>
  <c r="I17" i="1"/>
  <c r="H39" i="1"/>
  <c r="L39" i="1"/>
  <c r="F39" i="1"/>
  <c r="J39" i="1"/>
  <c r="N39" i="1"/>
  <c r="N67" i="1" s="1"/>
  <c r="G39" i="1"/>
  <c r="K39" i="1"/>
  <c r="O39" i="1"/>
  <c r="E39" i="1"/>
  <c r="I39" i="1"/>
  <c r="M39" i="1"/>
  <c r="K31" i="1"/>
  <c r="D31" i="1"/>
  <c r="D67" i="1" s="1"/>
  <c r="H31" i="1"/>
  <c r="L31" i="1"/>
  <c r="O31" i="1"/>
  <c r="E31" i="1"/>
  <c r="M31" i="1"/>
  <c r="G31" i="1"/>
  <c r="F31" i="1"/>
  <c r="J31" i="1"/>
  <c r="Q52" i="1"/>
  <c r="Q53" i="1" s="1"/>
  <c r="Q37" i="1"/>
  <c r="Q38" i="1"/>
  <c r="Q7" i="1"/>
  <c r="Q20" i="1"/>
  <c r="Q24" i="1" s="1"/>
  <c r="Q13" i="1"/>
  <c r="Q15" i="1"/>
  <c r="Q39" i="1" l="1"/>
  <c r="Q9" i="1"/>
  <c r="Q17" i="1"/>
  <c r="J67" i="1"/>
  <c r="I31" i="1"/>
  <c r="L67" i="1"/>
  <c r="M67" i="1"/>
  <c r="O67" i="1"/>
  <c r="K67" i="1"/>
  <c r="F67" i="1"/>
  <c r="I67" i="1"/>
  <c r="G67" i="1"/>
  <c r="E67" i="1"/>
  <c r="H67" i="1"/>
  <c r="Q31" i="1" l="1"/>
  <c r="Q67" i="1"/>
</calcChain>
</file>

<file path=xl/sharedStrings.xml><?xml version="1.0" encoding="utf-8"?>
<sst xmlns="http://schemas.openxmlformats.org/spreadsheetml/2006/main" count="219" uniqueCount="89">
  <si>
    <t>BU ŞABLON HAKKINDA</t>
  </si>
  <si>
    <t>Kanal Pazarlama Bütçesi oluşturmak için bu şablonu kullanın.</t>
  </si>
  <si>
    <t>Tablolara her bir ay için Beklenen Satışları ve diğer ayrıntıları girin.</t>
  </si>
  <si>
    <t>Toplamlar otomatik olarak hesaplanır ve mini grafikler güncelleştirilir.</t>
  </si>
  <si>
    <t>Not: </t>
  </si>
  <si>
    <t>KANAL PAZARLAMA BÜTÇESİ çalışma sayfasının A sütununda ek yönergeler sağlanmıştır. Bu metin özellikle gizlendi. Metni kaldırmak için A sütununu ve ardından SİL seçeneğini belirleyin. Metni göstermek için A sütununu seçin ve yazı tipi rengini değiştirin.</t>
  </si>
  <si>
    <t>Tablolar hakkında daha fazla bilgi edinmek için bir tabloda SHIFT ve F10 tuşlarına basın, TABLO seçeneğini ve ardından ALTERNATİF METİN seçeneğini belirleyin.</t>
  </si>
  <si>
    <t>Bu çalışma sayfasında Kanal Pazarlama Bütçesi oluşturun. Bu çalışma sayfasının başlığı sağdaki hücrededir. Bu sütundaki hücrelerde faydalı yönergeler yer alır. Başlamak için aşağı oka basın. Bu çalışma sayfasının başlığı sağdaki hücrededir.</t>
  </si>
  <si>
    <t>Beklenen Satış Toplamı etiketi sağdaki hücrede yer alır. D3 ile O3 arasındaki hücrelere her bir ay için Beklenen Satışı girin. Toplam Q3 hücresinde otomatik olarak hesaplanır.</t>
  </si>
  <si>
    <t>Sağdaki hücrede başlayan Personel tablosuna ayrıntıları girin. Her bir ay için Personel Toplamı tablo sonunda ve yıllık Toplam Q9 hücresinde otomatik olarak hesaplanır. Mini grafik S9 hücresinde güncelleştirilir. Sonraki yönerge A10 hücresindedir.</t>
  </si>
  <si>
    <t>Sağdaki hücrede başlayan Doğrudan Pazarlama tablosuna ayrıntıları girin. Her bir ay için Telefonla Pazarlama Toplamı tablo sonunda ve yıllık Toplam Q17 hücresinde otomatik olarak hesaplanır. Mini grafik S17 hücresinde güncelleştirilir. Sonraki yönerge A18 hücresindedir.</t>
  </si>
  <si>
    <t>Sağdaki hücrede başlayan İnternet Pazarlamacılığı tablosuna ayrıntıları girin. Her bir ay için İnternet Pazarlamacılığı Toplamı tablo sonunda ve yıllık Toplam Q24 hücresinde otomatik olarak hesaplanır. Mini grafik S24 hücresinde güncelleştirilir. Sonraki yönerge A25 hücresindedir.</t>
  </si>
  <si>
    <t>Sağdaki hücrede başlayan Doğrudan Posta tablosuna ayrıntıları girin. Her bir ay için Doğrudan Posta Toplamı tablo sonunda ve yıllık Toplam Q30 hücresinde otomatik olarak hesaplanır. Sonraki yönerge A31 hücresindedir.</t>
  </si>
  <si>
    <t>Doğrudan Pazarlama Toplamı bu satırda D31 ile O31 arasındaki hücrelerde ve Yıllık Toplam Q31 hücresinde otomatik olarak hesaplanır. Mini grafik S31 hücresinde güncelleştirilir.</t>
  </si>
  <si>
    <t>Sağdaki hücrede başlayan Aracı tablosuna ayrıntıları girin. Her bir ay için Aracı Toplamı tablo sonunda ve yıllık Toplam Q39 hücresinde otomatik olarak hesaplanır. Mini grafik S39 hücresinde güncelleştirilir. Sonraki yönerge A40 hücresindedir.</t>
  </si>
  <si>
    <t>Sağdaki hücrede başlayan Dağıtımcılar tablosuna ayrıntıları girin. Her bir ay için Dağıtımcı Toplamı tablo sonunda ve yıllık Toplam Q46 hücresinde otomatik olarak hesaplanır. Mini grafik S46 hücresinde güncelleştirilir. Sonraki yönerge A47 hücresindedir.</t>
  </si>
  <si>
    <t>Sağdaki hücrede başlayan Müşteri Alımı ve Bekletmesi tablosuna ayrıntıları girin. Her bir ay için MAB Toplamı tablo sonunda ve yıllık Toplam Q59 hücresinde otomatik olarak hesaplanır. Mini grafik S59 hücresinde güncelleştirilir. Sonraki yönerge A60 hücresindedir.</t>
  </si>
  <si>
    <t>Sağdaki hücrede başlayan Diğer Giderler tablosuna ayrıntıları girin. Her bir ay için Diğer Giderler Toplamı tablo sonunda ve yıllık Toplam Q65 hücresinde otomatik olarak hesaplanır. Mini grafik S65 hücresinde güncelleştirilir. Sonraki yönerge A67 hücresindedir.</t>
  </si>
  <si>
    <t>Toplam Pazarlama Bütçesi her bir ay için bu satırdaki D67 ile O67 arasındaki hücrelerde ve Yıllık Toplam Q67 hücresinde otomatik olarak hesaplanır. Mini grafik S67 hücresinde otomatik olarak güncelleştirilir.</t>
  </si>
  <si>
    <t>KANAL PAZARLAMA BÜTÇESİ</t>
  </si>
  <si>
    <t xml:space="preserve"> </t>
  </si>
  <si>
    <t>Personel Öğeleri</t>
  </si>
  <si>
    <t>PERSONEL (TOPLAM SATIŞLARIN YÜZDESİ)</t>
  </si>
  <si>
    <t>İnsan Kaynakları - Çalışan Sayısı</t>
  </si>
  <si>
    <t>İnsan Kaynakları - Maliyet</t>
  </si>
  <si>
    <t>Komisyon</t>
  </si>
  <si>
    <t>Doğrudan Pazarlama Öğeleri</t>
  </si>
  <si>
    <t>DOĞRUDAN PAZARLAMA (TOPLAM SATIŞLARIN YÜZDESİ)</t>
  </si>
  <si>
    <t>Telefonla Pazarlama (Doğrudan Satışların Yüzdesi)</t>
  </si>
  <si>
    <t>Altyapı Desteği</t>
  </si>
  <si>
    <t>Eğitim</t>
  </si>
  <si>
    <t>İnternet Pazarlamacılığı Öğeleri</t>
  </si>
  <si>
    <t>İnternet Pazarlamacılığı (Doğrudan Satışların Yüzdesi)</t>
  </si>
  <si>
    <t>Web Sitesi Geliştirme (tek seferlik maliyet)</t>
  </si>
  <si>
    <t>Barındırma</t>
  </si>
  <si>
    <t>Destek ve Bakım</t>
  </si>
  <si>
    <t xml:space="preserve"> Doğrudan Posta Öğeleri</t>
  </si>
  <si>
    <r>
      <t xml:space="preserve">Doğrudan Posta </t>
    </r>
    <r>
      <rPr>
        <sz val="11"/>
        <color theme="1" tint="0.14999847407452621"/>
        <rFont val="Century Gothic"/>
        <family val="2"/>
        <scheme val="minor"/>
      </rPr>
      <t>(Doğrudan Satışların Yüzdesi)</t>
    </r>
  </si>
  <si>
    <t>Malzeme</t>
  </si>
  <si>
    <t>Posta</t>
  </si>
  <si>
    <t>Aracı Öğeleri</t>
  </si>
  <si>
    <t>ARACI (TOPLAM SATIŞLARIN YÜZDESİ)</t>
  </si>
  <si>
    <t>İletişim</t>
  </si>
  <si>
    <t>Promosyonlar</t>
  </si>
  <si>
    <t>İndirimler</t>
  </si>
  <si>
    <t>Komisyon (Aracının Satışlarının Yüzdesi)</t>
  </si>
  <si>
    <t>Dağıtımcı Öğeleri</t>
  </si>
  <si>
    <t>DAĞITIMCILAR (TOPLAM SATIŞLARIN YÜZDESİ)</t>
  </si>
  <si>
    <t>Komisyon/İndirimler (Dağıtımcının Satışlarının Yüzdesi)</t>
  </si>
  <si>
    <t>Perakendeci Öğeleri</t>
  </si>
  <si>
    <t>PERAKENDECİ (TOPLAM SATIŞLARIN YÜZDESİ)</t>
  </si>
  <si>
    <t>Komisyon/İndirimler (Perakende Satışların Yüzdesi)</t>
  </si>
  <si>
    <t>Müşteri Alım ve Bekletme (MAB) öğeleri</t>
  </si>
  <si>
    <t>MÜŞTERİ ALIMI VE BEKLETMESİ (MAB)</t>
  </si>
  <si>
    <t>İnsan Kaynakları</t>
  </si>
  <si>
    <t>Promosyonlar/Kuponlar</t>
  </si>
  <si>
    <t xml:space="preserve">Diğer Gider Öğeleri </t>
  </si>
  <si>
    <t>DİĞER GİDERLER</t>
  </si>
  <si>
    <t>Seyahat</t>
  </si>
  <si>
    <t>Altyapı (bilgisayar, telefon vb.)</t>
  </si>
  <si>
    <t>Kanal Desteği</t>
  </si>
  <si>
    <t>TOPLAM PAZARLAMA BÜTÇESİ:</t>
  </si>
  <si>
    <t>Ücret</t>
  </si>
  <si>
    <t>1. Ay</t>
  </si>
  <si>
    <t>2. Ay</t>
  </si>
  <si>
    <t>3. Ay</t>
  </si>
  <si>
    <t>4. Ay</t>
  </si>
  <si>
    <t>5. Ay</t>
  </si>
  <si>
    <t>6. Ay</t>
  </si>
  <si>
    <t>7. Ay</t>
  </si>
  <si>
    <t>8. Ay</t>
  </si>
  <si>
    <t>9. Ay</t>
  </si>
  <si>
    <t>10. Ay</t>
  </si>
  <si>
    <t>11. Ay</t>
  </si>
  <si>
    <t>12. Ay</t>
  </si>
  <si>
    <t>Toplam</t>
  </si>
  <si>
    <t>BEKLENEN SATIŞLAR TOPLAMI (000) ₺</t>
  </si>
  <si>
    <t>Personel Toplamı (000) ₺</t>
  </si>
  <si>
    <t>Telefonla Pazarlama Toplamı (000) ₺</t>
  </si>
  <si>
    <t>Internet Pazarlamacılığı Toplamı (000) ₺</t>
  </si>
  <si>
    <t>Doğrudan Posta Toplamı (000) ₺</t>
  </si>
  <si>
    <t>Doğrudan Pazarlama Toplamı (000) ₺</t>
  </si>
  <si>
    <t>Aracı Toplamı (000) ₺</t>
  </si>
  <si>
    <t>Dağıtımcı Toplamı (000) ₺</t>
  </si>
  <si>
    <t>Perakendeci Toplamı (000) ₺</t>
  </si>
  <si>
    <t>MAB Toplamı (000) ₺</t>
  </si>
  <si>
    <t>Diğer Giderler Toplamı (000) ₺</t>
  </si>
  <si>
    <t>Ücret ve Aylar etiketleri bu satırdaki C2 ile O2 arasındaki hücrelerde ve Toplam etiketi Q2 hücresinde yer alır.</t>
  </si>
  <si>
    <t>Sağdaki hücrede başlayan Perakendeci tablosuna ayrıntıları girin. Her bir ay için Perakendeci Toplamı tablo sonunda ve yıllık Toplam Q53 hücresinde otomatik olarak hesaplanır. Mini grafik S53 hücresinde güncelleştirilir. Sonraki yönerge A54 hücresindedir.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</si>
</sst>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 &quot;₺&quot;_-;\-* #,##0\ &quot;₺&quot;_-;_-* &quot;-&quot;\ &quot;₺&quot;_-;_-@_-"/>
    <numFmt numFmtId="165" formatCode="_-* #,##0.00\ &quot;₺&quot;_-;\-* #,##0.00\ &quot;₺&quot;_-;_-* &quot;-&quot;??\ &quot;₺&quot;_-;_-@_-"/>
  </numFmts>
  <fonts count="59" x14ac:knownFonts="1">
    <font>
      <sz val="10"/>
      <color theme="1" tint="0.14996795556505021"/>
      <name val="Century Gothic"/>
      <family val="2"/>
      <scheme val="minor"/>
    </font>
    <font>
      <sz val="11"/>
      <color theme="1"/>
      <name val="Century Gothic"/>
      <family val="2"/>
      <scheme val="minor"/>
    </font>
    <font>
      <sz val="11"/>
      <color theme="1" tint="0.14999847407452621"/>
      <name val="Century Gothic"/>
      <family val="2"/>
      <scheme val="minor"/>
    </font>
    <font>
      <sz val="11"/>
      <color theme="1" tint="0.14999847407452621"/>
      <name val="Century Gothic"/>
      <family val="2"/>
      <scheme val="major"/>
    </font>
    <font>
      <b/>
      <sz val="12"/>
      <color theme="1" tint="0.14999847407452621"/>
      <name val="Century Gothic"/>
      <family val="2"/>
      <scheme val="major"/>
    </font>
    <font>
      <b/>
      <sz val="14"/>
      <color theme="1" tint="0.14999847407452621"/>
      <name val="Century Gothic"/>
      <family val="2"/>
      <scheme val="major"/>
    </font>
    <font>
      <b/>
      <sz val="18"/>
      <color theme="1" tint="0.14999847407452621"/>
      <name val="Century Gothic"/>
      <family val="2"/>
      <scheme val="major"/>
    </font>
    <font>
      <b/>
      <i/>
      <sz val="18"/>
      <color theme="1" tint="0.14999847407452621"/>
      <name val="Century Gothic"/>
      <family val="2"/>
      <scheme val="major"/>
    </font>
    <font>
      <sz val="10"/>
      <color theme="1" tint="0.14999847407452621"/>
      <name val="Century Gothic"/>
      <family val="2"/>
      <scheme val="minor"/>
    </font>
    <font>
      <i/>
      <sz val="10"/>
      <color theme="1" tint="0.14999847407452621"/>
      <name val="Century Gothic"/>
      <family val="2"/>
      <scheme val="minor"/>
    </font>
    <font>
      <sz val="11.5"/>
      <color theme="1" tint="0.14999847407452621"/>
      <name val="Century Gothic"/>
      <family val="2"/>
      <scheme val="minor"/>
    </font>
    <font>
      <sz val="11.5"/>
      <color theme="0"/>
      <name val="Century Gothic"/>
      <family val="2"/>
      <scheme val="major"/>
    </font>
    <font>
      <sz val="11.5"/>
      <color theme="1" tint="0.14999847407452621"/>
      <name val="Century Gothic"/>
      <family val="2"/>
      <scheme val="major"/>
    </font>
    <font>
      <sz val="11"/>
      <color theme="4"/>
      <name val="Century Gothic"/>
      <family val="2"/>
      <scheme val="major"/>
    </font>
    <font>
      <sz val="11.5"/>
      <color theme="4"/>
      <name val="Century Gothic"/>
      <family val="2"/>
      <scheme val="minor"/>
    </font>
    <font>
      <sz val="11.5"/>
      <color theme="4"/>
      <name val="Century Gothic"/>
      <family val="2"/>
      <scheme val="major"/>
    </font>
    <font>
      <sz val="11.5"/>
      <color theme="4" tint="-0.249977111117893"/>
      <name val="Century Gothic"/>
      <family val="2"/>
      <scheme val="major"/>
    </font>
    <font>
      <sz val="11"/>
      <color theme="0"/>
      <name val="Century Gothic"/>
      <family val="2"/>
      <scheme val="major"/>
    </font>
    <font>
      <b/>
      <sz val="26"/>
      <color theme="4"/>
      <name val="Century Gothic"/>
      <family val="2"/>
      <scheme val="major"/>
    </font>
    <font>
      <sz val="11"/>
      <color theme="3"/>
      <name val="Century Gothic"/>
      <family val="2"/>
      <scheme val="major"/>
    </font>
    <font>
      <sz val="11"/>
      <color theme="5"/>
      <name val="Century Gothic"/>
      <family val="2"/>
      <scheme val="major"/>
    </font>
    <font>
      <b/>
      <i/>
      <sz val="12"/>
      <color theme="5"/>
      <name val="Century Gothic"/>
      <family val="2"/>
      <scheme val="major"/>
    </font>
    <font>
      <b/>
      <sz val="12"/>
      <color theme="5"/>
      <name val="Century Gothic"/>
      <family val="2"/>
      <scheme val="major"/>
    </font>
    <font>
      <sz val="11.5"/>
      <color theme="5"/>
      <name val="Century Gothic"/>
      <family val="2"/>
      <scheme val="major"/>
    </font>
    <font>
      <sz val="11"/>
      <color theme="9"/>
      <name val="Century Gothic"/>
      <family val="2"/>
      <scheme val="major"/>
    </font>
    <font>
      <b/>
      <sz val="11"/>
      <color theme="5"/>
      <name val="Century Gothic"/>
      <family val="2"/>
      <scheme val="major"/>
    </font>
    <font>
      <b/>
      <sz val="11"/>
      <color theme="0"/>
      <name val="Century Gothic"/>
      <family val="2"/>
      <scheme val="major"/>
    </font>
    <font>
      <b/>
      <sz val="11.5"/>
      <color theme="5"/>
      <name val="Century Gothic"/>
      <family val="2"/>
      <scheme val="major"/>
    </font>
    <font>
      <b/>
      <sz val="11.5"/>
      <color theme="0"/>
      <name val="Century Gothic"/>
      <family val="2"/>
      <scheme val="major"/>
    </font>
    <font>
      <b/>
      <sz val="11.5"/>
      <color theme="4"/>
      <name val="Century Gothic"/>
      <family val="2"/>
      <scheme val="major"/>
    </font>
    <font>
      <sz val="12"/>
      <color theme="1" tint="0.14999847407452621"/>
      <name val="Century Gothic"/>
      <family val="2"/>
      <scheme val="minor"/>
    </font>
    <font>
      <b/>
      <sz val="12"/>
      <color theme="0"/>
      <name val="Century Gothic"/>
      <family val="2"/>
      <scheme val="minor"/>
    </font>
    <font>
      <b/>
      <sz val="12"/>
      <color theme="0"/>
      <name val="Century Gothic"/>
      <family val="2"/>
      <scheme val="major"/>
    </font>
    <font>
      <b/>
      <sz val="10"/>
      <color theme="1" tint="0.14999847407452621"/>
      <name val="Century Gothic"/>
      <family val="2"/>
      <scheme val="minor"/>
    </font>
    <font>
      <b/>
      <sz val="48"/>
      <color theme="4"/>
      <name val="Century Gothic"/>
      <family val="2"/>
      <scheme val="major"/>
    </font>
    <font>
      <b/>
      <sz val="11.5"/>
      <color theme="4"/>
      <name val="Century Gothic"/>
      <family val="2"/>
      <scheme val="minor"/>
    </font>
    <font>
      <sz val="11"/>
      <color theme="0"/>
      <name val="Century Gothic"/>
      <family val="2"/>
      <scheme val="minor"/>
    </font>
    <font>
      <b/>
      <sz val="16"/>
      <color theme="0"/>
      <name val="Arial"/>
      <family val="2"/>
    </font>
    <font>
      <sz val="11"/>
      <color theme="1" tint="0.14996795556505021"/>
      <name val="Calibri"/>
      <family val="2"/>
    </font>
    <font>
      <b/>
      <sz val="11"/>
      <color theme="1" tint="0.14996795556505021"/>
      <name val="Calibri"/>
      <family val="2"/>
    </font>
    <font>
      <sz val="11"/>
      <color theme="0"/>
      <name val="Calibri"/>
      <family val="2"/>
    </font>
    <font>
      <b/>
      <sz val="18"/>
      <color theme="0"/>
      <name val="Century Gothic"/>
      <family val="2"/>
      <scheme val="major"/>
    </font>
    <font>
      <sz val="10"/>
      <color theme="0"/>
      <name val="Century Gothic"/>
      <family val="2"/>
      <scheme val="minor"/>
    </font>
    <font>
      <sz val="11.5"/>
      <color theme="0"/>
      <name val="Century Gothic"/>
      <family val="2"/>
      <scheme val="minor"/>
    </font>
    <font>
      <sz val="12"/>
      <color theme="0"/>
      <name val="Century Gothic"/>
      <family val="2"/>
      <scheme val="minor"/>
    </font>
    <font>
      <sz val="12"/>
      <color theme="4"/>
      <name val="Century Gothic"/>
      <family val="2"/>
      <scheme val="minor"/>
    </font>
    <font>
      <sz val="10"/>
      <color theme="1" tint="0.14996795556505021"/>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s>
  <fills count="39">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4" tint="0.39994506668294322"/>
        <bgColor indexed="64"/>
      </patternFill>
    </fill>
    <fill>
      <patternFill patternType="solid">
        <fgColor theme="7"/>
        <bgColor indexed="64"/>
      </patternFill>
    </fill>
    <fill>
      <patternFill patternType="solid">
        <fgColor theme="5"/>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medium">
        <color theme="4" tint="0.39994506668294322"/>
      </bottom>
      <diagonal/>
    </border>
    <border>
      <left/>
      <right/>
      <top/>
      <bottom style="medium">
        <color theme="4" tint="0.79998168889431442"/>
      </bottom>
      <diagonal/>
    </border>
    <border>
      <left/>
      <right/>
      <top style="medium">
        <color theme="8"/>
      </top>
      <bottom style="medium">
        <color theme="5"/>
      </bottom>
      <diagonal/>
    </border>
    <border>
      <left/>
      <right/>
      <top style="medium">
        <color theme="4"/>
      </top>
      <bottom style="medium">
        <color theme="4"/>
      </bottom>
      <diagonal/>
    </border>
    <border>
      <left/>
      <right/>
      <top/>
      <bottom style="thin">
        <color theme="2" tint="-0.249977111117893"/>
      </bottom>
      <diagonal/>
    </border>
    <border>
      <left/>
      <right/>
      <top style="thin">
        <color theme="2" tint="-0.249977111117893"/>
      </top>
      <bottom style="hair">
        <color theme="2" tint="-0.249977111117893"/>
      </bottom>
      <diagonal/>
    </border>
    <border>
      <left/>
      <right/>
      <top style="hair">
        <color theme="2" tint="-0.249977111117893"/>
      </top>
      <bottom style="hair">
        <color theme="2" tint="-0.249977111117893"/>
      </bottom>
      <diagonal/>
    </border>
    <border>
      <left/>
      <right/>
      <top/>
      <bottom style="hair">
        <color theme="2" tint="-0.249977111117893"/>
      </bottom>
      <diagonal/>
    </border>
    <border>
      <left/>
      <right/>
      <top/>
      <bottom style="thin">
        <color theme="6"/>
      </bottom>
      <diagonal/>
    </border>
    <border>
      <left/>
      <right/>
      <top/>
      <bottom style="hair">
        <color theme="6"/>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right/>
      <top/>
      <bottom style="thin">
        <color theme="2" tint="-0.249946592608417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18" fillId="0" borderId="0" applyNumberFormat="0" applyFill="0" applyBorder="0" applyAlignment="0" applyProtection="0"/>
    <xf numFmtId="0" fontId="19" fillId="0" borderId="0" applyNumberFormat="0" applyFill="0" applyBorder="0" applyAlignment="0" applyProtection="0"/>
    <xf numFmtId="0" fontId="17" fillId="4" borderId="1" applyNumberFormat="0" applyProtection="0">
      <alignment vertical="center"/>
    </xf>
    <xf numFmtId="0" fontId="13" fillId="2" borderId="2" applyNumberFormat="0" applyProtection="0">
      <alignment vertical="center"/>
    </xf>
    <xf numFmtId="43" fontId="46" fillId="0" borderId="0" applyFont="0" applyFill="0" applyBorder="0" applyAlignment="0" applyProtection="0"/>
    <xf numFmtId="41" fontId="46" fillId="0" borderId="0" applyFont="0" applyFill="0" applyBorder="0" applyAlignment="0" applyProtection="0"/>
    <xf numFmtId="165" fontId="46" fillId="0" borderId="0" applyFont="0" applyFill="0" applyBorder="0" applyAlignment="0" applyProtection="0"/>
    <xf numFmtId="164" fontId="46" fillId="0" borderId="0" applyFont="0" applyFill="0" applyBorder="0" applyAlignment="0" applyProtection="0"/>
    <xf numFmtId="9" fontId="46" fillId="0" borderId="0" applyFont="0" applyFill="0" applyBorder="0" applyAlignment="0" applyProtection="0"/>
    <xf numFmtId="0" fontId="47" fillId="0" borderId="0" applyNumberFormat="0" applyFill="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1" fillId="11" borderId="15" applyNumberFormat="0" applyAlignment="0" applyProtection="0"/>
    <xf numFmtId="0" fontId="52" fillId="12" borderId="16" applyNumberFormat="0" applyAlignment="0" applyProtection="0"/>
    <xf numFmtId="0" fontId="53" fillId="12" borderId="15" applyNumberFormat="0" applyAlignment="0" applyProtection="0"/>
    <xf numFmtId="0" fontId="54" fillId="0" borderId="17" applyNumberFormat="0" applyFill="0" applyAlignment="0" applyProtection="0"/>
    <xf numFmtId="0" fontId="55" fillId="13" borderId="18" applyNumberFormat="0" applyAlignment="0" applyProtection="0"/>
    <xf numFmtId="0" fontId="56" fillId="0" borderId="0" applyNumberFormat="0" applyFill="0" applyBorder="0" applyAlignment="0" applyProtection="0"/>
    <xf numFmtId="0" fontId="46" fillId="14" borderId="19" applyNumberFormat="0" applyFont="0" applyAlignment="0" applyProtection="0"/>
    <xf numFmtId="0" fontId="57" fillId="0" borderId="0" applyNumberFormat="0" applyFill="0" applyBorder="0" applyAlignment="0" applyProtection="0"/>
    <xf numFmtId="0" fontId="58" fillId="0" borderId="20" applyNumberFormat="0" applyFill="0" applyAlignment="0" applyProtection="0"/>
    <xf numFmtId="0" fontId="3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6"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cellStyleXfs>
  <cellXfs count="114">
    <xf numFmtId="0" fontId="0" fillId="0" borderId="0" xfId="0"/>
    <xf numFmtId="0" fontId="2" fillId="0" borderId="0" xfId="0" applyFont="1" applyFill="1" applyBorder="1"/>
    <xf numFmtId="0" fontId="6" fillId="0" borderId="0" xfId="0" applyFont="1" applyFill="1" applyBorder="1"/>
    <xf numFmtId="0" fontId="8" fillId="0" borderId="0" xfId="0" applyFont="1" applyFill="1" applyBorder="1"/>
    <xf numFmtId="0" fontId="10" fillId="0" borderId="0" xfId="0" applyFont="1" applyFill="1" applyBorder="1"/>
    <xf numFmtId="0" fontId="2" fillId="0" borderId="0" xfId="0" applyFont="1" applyFill="1" applyBorder="1" applyAlignment="1">
      <alignment horizontal="right"/>
    </xf>
    <xf numFmtId="0" fontId="13" fillId="0" borderId="0" xfId="0" applyFont="1" applyFill="1" applyBorder="1"/>
    <xf numFmtId="2" fontId="2" fillId="0" borderId="0" xfId="0" applyNumberFormat="1" applyFont="1" applyFill="1" applyBorder="1" applyAlignment="1">
      <alignment horizontal="right"/>
    </xf>
    <xf numFmtId="0" fontId="2" fillId="0" borderId="0" xfId="0" applyFont="1" applyFill="1" applyBorder="1" applyAlignment="1"/>
    <xf numFmtId="9" fontId="4" fillId="0" borderId="0" xfId="0" applyNumberFormat="1" applyFont="1" applyFill="1" applyBorder="1" applyAlignment="1">
      <alignment horizontal="right"/>
    </xf>
    <xf numFmtId="0" fontId="8" fillId="0" borderId="0" xfId="0" applyFont="1" applyFill="1" applyBorder="1" applyAlignment="1">
      <alignment horizontal="right"/>
    </xf>
    <xf numFmtId="4" fontId="8" fillId="0" borderId="0" xfId="0" applyNumberFormat="1" applyFont="1" applyFill="1" applyBorder="1" applyAlignment="1">
      <alignment horizontal="right"/>
    </xf>
    <xf numFmtId="4" fontId="11" fillId="0" borderId="0" xfId="0" applyNumberFormat="1" applyFont="1" applyFill="1" applyBorder="1" applyAlignment="1">
      <alignment horizontal="right"/>
    </xf>
    <xf numFmtId="4" fontId="15" fillId="0" borderId="0" xfId="0" applyNumberFormat="1" applyFont="1" applyFill="1" applyBorder="1" applyAlignment="1">
      <alignment horizontal="right"/>
    </xf>
    <xf numFmtId="0" fontId="10" fillId="0" borderId="0" xfId="0" applyFont="1" applyFill="1" applyBorder="1" applyAlignment="1"/>
    <xf numFmtId="0" fontId="14" fillId="0" borderId="0" xfId="0" applyFont="1" applyFill="1" applyBorder="1" applyAlignment="1"/>
    <xf numFmtId="4" fontId="17" fillId="0" borderId="0" xfId="0" applyNumberFormat="1" applyFont="1" applyFill="1" applyBorder="1" applyAlignment="1">
      <alignment horizontal="right"/>
    </xf>
    <xf numFmtId="9" fontId="22" fillId="0" borderId="0" xfId="0" applyNumberFormat="1" applyFont="1" applyFill="1" applyBorder="1" applyAlignment="1">
      <alignment horizontal="right"/>
    </xf>
    <xf numFmtId="0" fontId="2" fillId="0" borderId="3" xfId="0" applyFont="1" applyFill="1" applyBorder="1"/>
    <xf numFmtId="0" fontId="23" fillId="0" borderId="0" xfId="0" applyFont="1" applyFill="1" applyBorder="1" applyAlignment="1">
      <alignment horizontal="right" vertical="center"/>
    </xf>
    <xf numFmtId="0" fontId="8" fillId="7" borderId="0" xfId="0" applyFont="1" applyFill="1" applyBorder="1"/>
    <xf numFmtId="4" fontId="8" fillId="7" borderId="0" xfId="0" applyNumberFormat="1" applyFont="1" applyFill="1" applyBorder="1" applyAlignment="1">
      <alignment horizontal="right"/>
    </xf>
    <xf numFmtId="4" fontId="3" fillId="7" borderId="0" xfId="0" applyNumberFormat="1" applyFont="1" applyFill="1" applyBorder="1" applyAlignment="1"/>
    <xf numFmtId="0" fontId="3" fillId="7" borderId="0" xfId="0" applyFont="1" applyFill="1" applyBorder="1" applyAlignment="1"/>
    <xf numFmtId="4" fontId="12" fillId="7" borderId="0" xfId="0" applyNumberFormat="1" applyFont="1" applyFill="1" applyBorder="1" applyAlignment="1"/>
    <xf numFmtId="0" fontId="12" fillId="7" borderId="0" xfId="0" applyFont="1" applyFill="1" applyBorder="1" applyAlignment="1"/>
    <xf numFmtId="0" fontId="15" fillId="7" borderId="0" xfId="0" applyFont="1" applyFill="1" applyBorder="1" applyAlignment="1"/>
    <xf numFmtId="4" fontId="16" fillId="7" borderId="0" xfId="0" applyNumberFormat="1" applyFont="1" applyFill="1" applyBorder="1"/>
    <xf numFmtId="0" fontId="20" fillId="0" borderId="5" xfId="2" applyFont="1" applyFill="1" applyBorder="1" applyAlignment="1">
      <alignment vertical="center"/>
    </xf>
    <xf numFmtId="0" fontId="8" fillId="0" borderId="6" xfId="0" applyFont="1" applyFill="1" applyBorder="1" applyAlignment="1">
      <alignment horizontal="left"/>
    </xf>
    <xf numFmtId="0" fontId="8" fillId="0" borderId="6" xfId="0" applyFont="1" applyFill="1" applyBorder="1" applyAlignment="1">
      <alignment horizontal="right"/>
    </xf>
    <xf numFmtId="0" fontId="8" fillId="0" borderId="0" xfId="0" applyFont="1" applyFill="1" applyBorder="1" applyAlignment="1">
      <alignment horizontal="left"/>
    </xf>
    <xf numFmtId="4" fontId="8" fillId="7" borderId="0" xfId="0" applyNumberFormat="1" applyFont="1" applyFill="1" applyBorder="1"/>
    <xf numFmtId="0" fontId="8" fillId="0" borderId="7" xfId="0" applyFont="1" applyFill="1" applyBorder="1" applyAlignment="1">
      <alignment horizontal="left"/>
    </xf>
    <xf numFmtId="4" fontId="8" fillId="0" borderId="7" xfId="0" applyNumberFormat="1" applyFont="1" applyFill="1" applyBorder="1" applyAlignment="1">
      <alignment horizontal="right"/>
    </xf>
    <xf numFmtId="0" fontId="9" fillId="7" borderId="0" xfId="0" applyFont="1" applyFill="1" applyBorder="1"/>
    <xf numFmtId="4" fontId="8" fillId="0" borderId="8" xfId="0" applyNumberFormat="1" applyFont="1" applyFill="1" applyBorder="1" applyAlignment="1">
      <alignment horizontal="right"/>
    </xf>
    <xf numFmtId="9" fontId="22" fillId="0" borderId="5" xfId="0" applyNumberFormat="1" applyFont="1" applyFill="1" applyBorder="1" applyAlignment="1">
      <alignment horizontal="right" vertical="center"/>
    </xf>
    <xf numFmtId="0" fontId="8" fillId="0" borderId="8" xfId="0" applyFont="1" applyFill="1" applyBorder="1" applyAlignment="1">
      <alignment horizontal="left"/>
    </xf>
    <xf numFmtId="0" fontId="8" fillId="0" borderId="8" xfId="0" applyFont="1" applyFill="1" applyBorder="1" applyAlignment="1">
      <alignment horizontal="right"/>
    </xf>
    <xf numFmtId="9" fontId="8" fillId="0" borderId="8" xfId="0" applyNumberFormat="1" applyFont="1" applyFill="1" applyBorder="1" applyAlignment="1">
      <alignment horizontal="right"/>
    </xf>
    <xf numFmtId="0" fontId="8" fillId="0" borderId="8" xfId="0" applyFont="1" applyFill="1" applyBorder="1" applyAlignment="1">
      <alignment horizontal="left" indent="1"/>
    </xf>
    <xf numFmtId="0" fontId="8" fillId="0" borderId="0" xfId="0" applyFont="1" applyFill="1" applyBorder="1" applyAlignment="1">
      <alignment horizontal="left" indent="1"/>
    </xf>
    <xf numFmtId="0" fontId="8" fillId="0" borderId="7" xfId="0" applyFont="1" applyFill="1" applyBorder="1" applyAlignment="1">
      <alignment horizontal="left" indent="1"/>
    </xf>
    <xf numFmtId="0" fontId="8" fillId="0" borderId="7" xfId="0" applyFont="1" applyFill="1" applyBorder="1" applyAlignment="1">
      <alignment horizontal="right"/>
    </xf>
    <xf numFmtId="9" fontId="8" fillId="0" borderId="6" xfId="0" applyNumberFormat="1" applyFont="1" applyFill="1" applyBorder="1" applyAlignment="1">
      <alignment horizontal="right"/>
    </xf>
    <xf numFmtId="0" fontId="21" fillId="0" borderId="5" xfId="0" applyFont="1" applyFill="1" applyBorder="1" applyAlignment="1">
      <alignment horizontal="right" vertical="center"/>
    </xf>
    <xf numFmtId="0" fontId="8" fillId="0" borderId="0" xfId="0" applyFont="1" applyFill="1" applyBorder="1" applyAlignment="1">
      <alignment horizontal="right" vertical="center"/>
    </xf>
    <xf numFmtId="0" fontId="25" fillId="0" borderId="5" xfId="2" applyFont="1" applyFill="1" applyBorder="1" applyAlignment="1">
      <alignment vertical="center"/>
    </xf>
    <xf numFmtId="0" fontId="25" fillId="0" borderId="5" xfId="2" applyFont="1" applyFill="1" applyBorder="1" applyAlignment="1"/>
    <xf numFmtId="4" fontId="27" fillId="0" borderId="0" xfId="0" applyNumberFormat="1" applyFont="1" applyFill="1" applyBorder="1" applyAlignment="1">
      <alignment horizontal="right" vertical="center"/>
    </xf>
    <xf numFmtId="4" fontId="28" fillId="0" borderId="0" xfId="0" applyNumberFormat="1" applyFont="1" applyFill="1" applyBorder="1" applyAlignment="1">
      <alignment horizontal="right"/>
    </xf>
    <xf numFmtId="4" fontId="29" fillId="7" borderId="0" xfId="0" applyNumberFormat="1" applyFont="1" applyFill="1" applyBorder="1" applyAlignment="1">
      <alignment horizontal="right"/>
    </xf>
    <xf numFmtId="0" fontId="30" fillId="0" borderId="0" xfId="0" applyFont="1" applyFill="1" applyBorder="1" applyAlignment="1">
      <alignment horizontal="right" vertical="center"/>
    </xf>
    <xf numFmtId="2" fontId="32" fillId="3" borderId="4" xfId="0" applyNumberFormat="1" applyFont="1" applyFill="1" applyBorder="1" applyAlignment="1">
      <alignment horizontal="right" vertical="center"/>
    </xf>
    <xf numFmtId="2" fontId="30" fillId="3" borderId="4" xfId="0" applyNumberFormat="1" applyFont="1" applyFill="1" applyBorder="1" applyAlignment="1">
      <alignment horizontal="right" vertical="center"/>
    </xf>
    <xf numFmtId="0" fontId="30" fillId="3" borderId="4" xfId="0" applyFont="1" applyFill="1" applyBorder="1" applyAlignment="1">
      <alignment horizontal="right" vertical="center"/>
    </xf>
    <xf numFmtId="0" fontId="28" fillId="6" borderId="0" xfId="0" applyFont="1" applyFill="1" applyBorder="1" applyAlignment="1">
      <alignment horizontal="left" vertical="center"/>
    </xf>
    <xf numFmtId="0" fontId="33" fillId="0" borderId="6" xfId="0" applyFont="1" applyFill="1" applyBorder="1" applyAlignment="1">
      <alignment horizontal="right"/>
    </xf>
    <xf numFmtId="0" fontId="33" fillId="0" borderId="7" xfId="0" applyFont="1" applyFill="1" applyBorder="1" applyAlignment="1">
      <alignment horizontal="right"/>
    </xf>
    <xf numFmtId="10" fontId="33" fillId="0" borderId="0" xfId="0" applyNumberFormat="1" applyFont="1" applyFill="1" applyBorder="1" applyAlignment="1">
      <alignment horizontal="right"/>
    </xf>
    <xf numFmtId="10" fontId="33" fillId="0" borderId="7" xfId="0" applyNumberFormat="1" applyFont="1" applyFill="1" applyBorder="1" applyAlignment="1">
      <alignment horizontal="right"/>
    </xf>
    <xf numFmtId="0" fontId="33" fillId="0" borderId="0" xfId="0" applyFont="1" applyFill="1" applyBorder="1" applyAlignment="1">
      <alignment horizontal="right"/>
    </xf>
    <xf numFmtId="0" fontId="33" fillId="0" borderId="8" xfId="0" applyFont="1" applyFill="1" applyBorder="1" applyAlignment="1">
      <alignment horizontal="right"/>
    </xf>
    <xf numFmtId="3" fontId="13" fillId="0" borderId="0" xfId="0" applyNumberFormat="1" applyFont="1" applyFill="1" applyBorder="1" applyAlignment="1">
      <alignment horizontal="right" vertical="center"/>
    </xf>
    <xf numFmtId="3" fontId="24" fillId="0" borderId="0" xfId="0" applyNumberFormat="1" applyFont="1" applyFill="1" applyBorder="1" applyAlignment="1">
      <alignment vertical="center"/>
    </xf>
    <xf numFmtId="0" fontId="24" fillId="0" borderId="0" xfId="0" applyFont="1" applyFill="1" applyBorder="1" applyAlignment="1">
      <alignment vertical="center"/>
    </xf>
    <xf numFmtId="3" fontId="29" fillId="0" borderId="0" xfId="0" applyNumberFormat="1" applyFont="1" applyFill="1" applyBorder="1" applyAlignment="1">
      <alignment horizontal="right" vertical="center"/>
    </xf>
    <xf numFmtId="4" fontId="5" fillId="7" borderId="9" xfId="0" applyNumberFormat="1" applyFont="1" applyFill="1" applyBorder="1" applyAlignment="1">
      <alignment horizontal="right"/>
    </xf>
    <xf numFmtId="4" fontId="5" fillId="7" borderId="9" xfId="0" applyNumberFormat="1" applyFont="1" applyFill="1" applyBorder="1"/>
    <xf numFmtId="0" fontId="7" fillId="7" borderId="9" xfId="0" applyFont="1" applyFill="1" applyBorder="1"/>
    <xf numFmtId="4" fontId="8" fillId="7" borderId="10" xfId="0" applyNumberFormat="1" applyFont="1" applyFill="1" applyBorder="1" applyAlignment="1">
      <alignment horizontal="right"/>
    </xf>
    <xf numFmtId="4" fontId="8" fillId="7" borderId="10" xfId="0" applyNumberFormat="1" applyFont="1" applyFill="1" applyBorder="1"/>
    <xf numFmtId="0" fontId="8" fillId="7" borderId="10" xfId="0" applyFont="1" applyFill="1" applyBorder="1"/>
    <xf numFmtId="0" fontId="9" fillId="7" borderId="10" xfId="0" applyFont="1" applyFill="1" applyBorder="1"/>
    <xf numFmtId="4" fontId="5" fillId="7" borderId="10" xfId="0" applyNumberFormat="1" applyFont="1" applyFill="1" applyBorder="1" applyAlignment="1">
      <alignment horizontal="right"/>
    </xf>
    <xf numFmtId="4" fontId="5" fillId="7" borderId="10" xfId="0" applyNumberFormat="1" applyFont="1" applyFill="1" applyBorder="1"/>
    <xf numFmtId="0" fontId="7" fillId="7" borderId="10" xfId="0" applyFont="1" applyFill="1" applyBorder="1"/>
    <xf numFmtId="0" fontId="34" fillId="0" borderId="0" xfId="1" applyFont="1" applyFill="1" applyBorder="1" applyAlignment="1">
      <alignment horizontal="left" vertical="center"/>
    </xf>
    <xf numFmtId="0" fontId="26" fillId="6" borderId="0" xfId="3" applyFont="1" applyFill="1" applyBorder="1" applyAlignment="1">
      <alignment vertical="center"/>
    </xf>
    <xf numFmtId="0" fontId="26" fillId="6" borderId="0" xfId="3" applyFont="1" applyFill="1" applyBorder="1">
      <alignment vertical="center"/>
    </xf>
    <xf numFmtId="4" fontId="26" fillId="6" borderId="0" xfId="3" applyNumberFormat="1" applyFont="1" applyFill="1" applyBorder="1">
      <alignment vertical="center"/>
    </xf>
    <xf numFmtId="0" fontId="31" fillId="3" borderId="12" xfId="0" applyFont="1" applyFill="1" applyBorder="1" applyAlignment="1">
      <alignment horizontal="right" vertical="center"/>
    </xf>
    <xf numFmtId="0" fontId="31" fillId="3" borderId="13" xfId="0" applyFont="1" applyFill="1" applyBorder="1" applyAlignment="1">
      <alignment horizontal="right" vertical="center"/>
    </xf>
    <xf numFmtId="0" fontId="25" fillId="5" borderId="0" xfId="0" applyFont="1" applyFill="1" applyBorder="1" applyAlignment="1">
      <alignment vertical="center"/>
    </xf>
    <xf numFmtId="4" fontId="25" fillId="5" borderId="0" xfId="0" applyNumberFormat="1" applyFont="1" applyFill="1" applyBorder="1" applyAlignment="1">
      <alignment vertical="center"/>
    </xf>
    <xf numFmtId="0" fontId="25" fillId="5" borderId="0" xfId="0" applyFont="1" applyFill="1" applyBorder="1" applyAlignment="1">
      <alignment horizontal="right" vertical="center"/>
    </xf>
    <xf numFmtId="4" fontId="25" fillId="5" borderId="0" xfId="0" applyNumberFormat="1" applyFont="1" applyFill="1" applyBorder="1" applyAlignment="1">
      <alignment horizontal="right" vertical="center"/>
    </xf>
    <xf numFmtId="0" fontId="26" fillId="6" borderId="12" xfId="0" applyFont="1" applyFill="1" applyBorder="1" applyAlignment="1">
      <alignment vertical="center"/>
    </xf>
    <xf numFmtId="0" fontId="26" fillId="6" borderId="12" xfId="0" applyFont="1" applyFill="1" applyBorder="1" applyAlignment="1">
      <alignment horizontal="right" vertical="center"/>
    </xf>
    <xf numFmtId="3" fontId="26" fillId="6" borderId="12" xfId="0" applyNumberFormat="1" applyFont="1" applyFill="1" applyBorder="1" applyAlignment="1">
      <alignment horizontal="right" vertical="center"/>
    </xf>
    <xf numFmtId="4" fontId="29" fillId="7" borderId="14" xfId="0" applyNumberFormat="1" applyFont="1" applyFill="1" applyBorder="1" applyAlignment="1">
      <alignment horizontal="right"/>
    </xf>
    <xf numFmtId="4" fontId="12" fillId="7" borderId="14" xfId="0" applyNumberFormat="1" applyFont="1" applyFill="1" applyBorder="1" applyAlignment="1"/>
    <xf numFmtId="0" fontId="12" fillId="7" borderId="14" xfId="0" applyFont="1" applyFill="1" applyBorder="1" applyAlignment="1"/>
    <xf numFmtId="4" fontId="5" fillId="7" borderId="0" xfId="0" applyNumberFormat="1" applyFont="1" applyFill="1" applyBorder="1" applyAlignment="1">
      <alignment horizontal="right"/>
    </xf>
    <xf numFmtId="4" fontId="35" fillId="7" borderId="0" xfId="0" applyNumberFormat="1" applyFont="1" applyFill="1" applyBorder="1" applyAlignment="1">
      <alignment horizontal="right"/>
    </xf>
    <xf numFmtId="4" fontId="35" fillId="0" borderId="0" xfId="0" applyNumberFormat="1" applyFont="1" applyFill="1" applyBorder="1" applyAlignment="1">
      <alignment horizontal="right"/>
    </xf>
    <xf numFmtId="4" fontId="5" fillId="7" borderId="0" xfId="0" applyNumberFormat="1" applyFont="1" applyFill="1" applyBorder="1"/>
    <xf numFmtId="2" fontId="30" fillId="3" borderId="13" xfId="0" applyNumberFormat="1" applyFont="1" applyFill="1" applyBorder="1" applyAlignment="1">
      <alignment horizontal="right" vertical="center"/>
    </xf>
    <xf numFmtId="0" fontId="7" fillId="7" borderId="0" xfId="0" applyFont="1" applyFill="1" applyBorder="1"/>
    <xf numFmtId="0" fontId="31" fillId="7" borderId="0" xfId="0" applyFont="1" applyFill="1" applyBorder="1" applyAlignment="1">
      <alignment horizontal="right" vertical="center"/>
    </xf>
    <xf numFmtId="0" fontId="37" fillId="3" borderId="0" xfId="3" applyFont="1" applyFill="1" applyBorder="1" applyAlignment="1">
      <alignment horizontal="center"/>
    </xf>
    <xf numFmtId="0" fontId="38" fillId="0" borderId="0" xfId="0" applyFont="1" applyAlignment="1">
      <alignment vertical="center" wrapText="1"/>
    </xf>
    <xf numFmtId="0" fontId="39" fillId="0" borderId="0" xfId="0" applyFont="1" applyAlignment="1">
      <alignment vertical="center" wrapText="1"/>
    </xf>
    <xf numFmtId="0" fontId="36" fillId="0" borderId="0" xfId="0" applyFont="1" applyFill="1" applyBorder="1" applyAlignment="1">
      <alignment wrapText="1"/>
    </xf>
    <xf numFmtId="0" fontId="40" fillId="0" borderId="0" xfId="0" applyFont="1" applyAlignment="1">
      <alignment vertical="center" wrapText="1"/>
    </xf>
    <xf numFmtId="0" fontId="17" fillId="0" borderId="0" xfId="0" applyFont="1" applyFill="1" applyBorder="1" applyAlignment="1">
      <alignment wrapText="1"/>
    </xf>
    <xf numFmtId="0" fontId="41" fillId="0" borderId="0" xfId="0" applyFont="1" applyFill="1" applyBorder="1" applyAlignment="1">
      <alignment wrapText="1"/>
    </xf>
    <xf numFmtId="0" fontId="42" fillId="0" borderId="0" xfId="0" applyFont="1" applyFill="1" applyBorder="1" applyAlignment="1">
      <alignment wrapText="1"/>
    </xf>
    <xf numFmtId="0" fontId="43" fillId="0" borderId="0" xfId="0" applyFont="1" applyFill="1" applyBorder="1" applyAlignment="1">
      <alignment wrapText="1"/>
    </xf>
    <xf numFmtId="0" fontId="44" fillId="7" borderId="0" xfId="0" applyFont="1" applyFill="1" applyBorder="1" applyAlignment="1">
      <alignment horizontal="right" vertical="center"/>
    </xf>
    <xf numFmtId="0" fontId="45" fillId="3" borderId="11" xfId="0" applyFont="1" applyFill="1" applyBorder="1" applyAlignment="1">
      <alignment horizontal="right" vertical="center"/>
    </xf>
    <xf numFmtId="4" fontId="0" fillId="0" borderId="0" xfId="0" applyNumberFormat="1"/>
    <xf numFmtId="0" fontId="34" fillId="0" borderId="0" xfId="1" applyFont="1" applyFill="1" applyBorder="1" applyAlignment="1">
      <alignment horizontal="left" vertic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5" builtinId="3" customBuiltin="1"/>
    <cellStyle name="Comma [0]" xfId="6" builtinId="6" customBuiltin="1"/>
    <cellStyle name="Currency" xfId="7" builtinId="4" customBuiltin="1"/>
    <cellStyle name="Currency [0]" xfId="8" builtinId="7" customBuiltin="1"/>
    <cellStyle name="Explanatory Text" xfId="21" builtinId="53" customBuiltin="1"/>
    <cellStyle name="Good" xfId="11" builtinId="26" customBuiltin="1"/>
    <cellStyle name="Heading 1" xfId="2" builtinId="16" customBuiltin="1"/>
    <cellStyle name="Heading 2" xfId="3" builtinId="17" customBuiltin="1"/>
    <cellStyle name="Heading 3" xfId="4"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9" builtinId="5" customBuiltin="1"/>
    <cellStyle name="Title" xfId="1" builtinId="15" customBuiltin="1"/>
    <cellStyle name="Total" xfId="22" builtinId="25" customBuiltin="1"/>
    <cellStyle name="Warning Text" xfId="19" builtinId="11" customBuiltin="1"/>
  </cellStyles>
  <dxfs count="177">
    <dxf>
      <border outline="0">
        <top style="medium">
          <color theme="4"/>
        </top>
        <bottom style="medium">
          <color theme="8"/>
        </bottom>
      </border>
    </dxf>
    <dxf>
      <font>
        <b/>
        <i val="0"/>
        <strike val="0"/>
        <condense val="0"/>
        <extend val="0"/>
        <outline val="0"/>
        <shadow val="0"/>
        <u val="none"/>
        <vertAlign val="baseline"/>
        <sz val="12"/>
        <color theme="0"/>
        <name val="Century Gothic"/>
        <family val="2"/>
        <scheme val="minor"/>
      </font>
      <fill>
        <patternFill patternType="solid">
          <fgColor indexed="64"/>
          <bgColor theme="0"/>
        </patternFill>
      </fill>
      <alignment horizontal="right" vertical="center"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border outline="0">
        <bottom style="medium">
          <color theme="8"/>
        </bottom>
      </border>
    </dxf>
    <dxf>
      <font>
        <b/>
        <i val="0"/>
        <strike val="0"/>
        <condense val="0"/>
        <extend val="0"/>
        <outline val="0"/>
        <shadow val="0"/>
        <u val="none"/>
        <vertAlign val="baseline"/>
        <sz val="12"/>
        <color theme="0"/>
        <name val="Century Gothic"/>
        <family val="2"/>
        <scheme val="minor"/>
      </font>
      <fill>
        <patternFill patternType="solid">
          <fgColor indexed="64"/>
          <bgColor theme="4"/>
        </patternFill>
      </fill>
      <alignment horizontal="right" vertical="center"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border outline="0">
        <bottom style="medium">
          <color theme="8"/>
        </bottom>
      </border>
    </dxf>
    <dxf>
      <font>
        <b/>
        <i val="0"/>
        <strike val="0"/>
        <condense val="0"/>
        <extend val="0"/>
        <outline val="0"/>
        <shadow val="0"/>
        <u val="none"/>
        <vertAlign val="baseline"/>
        <sz val="12"/>
        <color theme="0"/>
        <name val="Century Gothic"/>
        <family val="2"/>
        <scheme val="minor"/>
      </font>
      <fill>
        <patternFill patternType="solid">
          <fgColor indexed="64"/>
          <bgColor theme="4"/>
        </patternFill>
      </fill>
      <alignment horizontal="right" vertical="center"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border outline="0">
        <bottom style="medium">
          <color theme="8"/>
        </bottom>
      </border>
    </dxf>
    <dxf>
      <font>
        <b/>
        <i val="0"/>
        <strike val="0"/>
        <condense val="0"/>
        <extend val="0"/>
        <outline val="0"/>
        <shadow val="0"/>
        <u val="none"/>
        <vertAlign val="baseline"/>
        <sz val="12"/>
        <color theme="0"/>
        <name val="Century Gothic"/>
        <family val="2"/>
        <scheme val="minor"/>
      </font>
      <fill>
        <patternFill patternType="solid">
          <fgColor indexed="64"/>
          <bgColor theme="4"/>
        </patternFill>
      </fill>
      <alignment horizontal="right" vertical="center"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2" tint="-0.249977111117893"/>
        </bottom>
        <vertical/>
        <horizontal/>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left" vertical="bottom" textRotation="0" wrapText="0" indent="0" justifyLastLine="0" shrinkToFit="0" readingOrder="0"/>
    </dxf>
    <dxf>
      <border outline="0">
        <bottom style="medium">
          <color theme="8"/>
        </bottom>
      </border>
    </dxf>
    <dxf>
      <font>
        <b/>
        <i val="0"/>
        <strike val="0"/>
        <condense val="0"/>
        <extend val="0"/>
        <outline val="0"/>
        <shadow val="0"/>
        <u val="none"/>
        <vertAlign val="baseline"/>
        <sz val="12"/>
        <color theme="0"/>
        <name val="Century Gothic"/>
        <family val="2"/>
        <scheme val="minor"/>
      </font>
      <fill>
        <patternFill patternType="solid">
          <fgColor indexed="64"/>
          <bgColor theme="4"/>
        </patternFill>
      </fill>
      <alignment horizontal="right" vertical="center"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left" vertical="bottom" textRotation="0" wrapText="0" indent="0" justifyLastLine="0" shrinkToFit="0" readingOrder="0"/>
    </dxf>
    <dxf>
      <border outline="0">
        <top style="medium">
          <color theme="5"/>
        </top>
        <bottom style="medium">
          <color theme="8"/>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theme="0"/>
        <name val="Century Gothic"/>
        <family val="2"/>
        <scheme val="minor"/>
      </font>
      <fill>
        <patternFill patternType="solid">
          <fgColor indexed="64"/>
          <bgColor theme="4"/>
        </patternFill>
      </fill>
      <alignment horizontal="right" vertical="center"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left" vertical="bottom" textRotation="0" wrapText="0" indent="1" justifyLastLine="0" shrinkToFit="0" readingOrder="0"/>
      <border diagonalUp="0" diagonalDown="0">
        <left/>
        <right/>
        <top/>
        <bottom style="hair">
          <color theme="2" tint="-0.249977111117893"/>
        </bottom>
        <vertical/>
        <horizontal/>
      </border>
    </dxf>
    <dxf>
      <border outline="0">
        <bottom style="medium">
          <color theme="0"/>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theme="0"/>
        <name val="Century Gothic"/>
        <family val="2"/>
        <scheme val="minor"/>
      </font>
      <fill>
        <patternFill patternType="solid">
          <fgColor indexed="64"/>
          <bgColor theme="4"/>
        </patternFill>
      </fill>
      <alignment horizontal="right" vertical="center"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left" vertical="bottom" textRotation="0" wrapText="0" indent="1" justifyLastLine="0" shrinkToFit="0" readingOrder="0"/>
    </dxf>
    <dxf>
      <border outline="0">
        <bottom style="medium">
          <color theme="8"/>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theme="0"/>
        <name val="Century Gothic"/>
        <family val="2"/>
        <scheme val="minor"/>
      </font>
      <fill>
        <patternFill patternType="solid">
          <fgColor indexed="64"/>
          <bgColor theme="4"/>
        </patternFill>
      </fill>
      <alignment horizontal="right" vertical="center"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left" vertical="bottom" textRotation="0" wrapText="0" indent="1" justifyLastLine="0" shrinkToFit="0" readingOrder="0"/>
      <border diagonalUp="0" diagonalDown="0">
        <left/>
        <right/>
        <top style="hair">
          <color theme="2" tint="-0.249977111117893"/>
        </top>
        <bottom style="hair">
          <color theme="2" tint="-0.249977111117893"/>
        </bottom>
        <vertical/>
        <horizontal/>
      </border>
    </dxf>
    <dxf>
      <border outline="0">
        <bottom style="medium">
          <color theme="8"/>
        </bottom>
      </border>
    </dxf>
    <dxf>
      <font>
        <b/>
        <i val="0"/>
        <strike val="0"/>
        <condense val="0"/>
        <extend val="0"/>
        <outline val="0"/>
        <shadow val="0"/>
        <u val="none"/>
        <vertAlign val="baseline"/>
        <sz val="12"/>
        <color theme="0"/>
        <name val="Century Gothic"/>
        <family val="2"/>
        <scheme val="minor"/>
      </font>
      <fill>
        <patternFill patternType="solid">
          <fgColor indexed="64"/>
          <bgColor theme="4"/>
        </patternFill>
      </fill>
      <alignment horizontal="right"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DC60F9D-4830-4A4A-A15A-46041FD7570C}" name="DoğrudanPazarlama" displayName="DoğrudanPazarlama" ref="B10:O17" totalsRowCount="1" headerRowDxfId="176" tableBorderDxfId="175">
  <autoFilter ref="B10:O16" xr:uid="{05578CDC-4B1B-4872-95D2-C3BA89A4740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66428FA2-B9B8-4080-A8CE-FAC416FA7BA5}" name="Doğrudan Pazarlama Öğeleri" totalsRowLabel="Telefonla Pazarlama Toplamı (000) ₺" dataDxfId="174" totalsRowDxfId="173"/>
    <tableColumn id="2" xr3:uid="{D06D8C3D-911A-4FE0-AF10-E95846AAB731}" name="Ücret" totalsRowDxfId="172"/>
    <tableColumn id="3" xr3:uid="{6DC13F81-8CBC-4AB1-9EFE-0E2B8486CC20}" name="1. Ay" totalsRowFunction="custom" totalsRowDxfId="171">
      <totalsRowFormula>SUM(D13:D16)</totalsRowFormula>
    </tableColumn>
    <tableColumn id="4" xr3:uid="{7D778AD3-EEBC-4016-997A-6E1E26242848}" name="2. Ay" totalsRowFunction="custom" totalsRowDxfId="170">
      <totalsRowFormula>SUM(E13:E16)</totalsRowFormula>
    </tableColumn>
    <tableColumn id="5" xr3:uid="{F8A6E815-467A-4964-B70E-77603C220DC4}" name="3. Ay" totalsRowFunction="custom" totalsRowDxfId="169">
      <totalsRowFormula>SUM(F13:F16)</totalsRowFormula>
    </tableColumn>
    <tableColumn id="6" xr3:uid="{8D578BC7-3145-4336-BBA3-1BD123EF9F23}" name="4. Ay" totalsRowFunction="custom" totalsRowDxfId="168">
      <totalsRowFormula>SUM(G13:G16)</totalsRowFormula>
    </tableColumn>
    <tableColumn id="7" xr3:uid="{4B121F70-3F7E-4CFB-B59B-0D561FCFEDB3}" name="5. Ay" totalsRowFunction="custom" totalsRowDxfId="167">
      <totalsRowFormula>SUM(H13:H16)</totalsRowFormula>
    </tableColumn>
    <tableColumn id="8" xr3:uid="{A04183F3-E044-4CEC-AB21-ACB85B082D51}" name="6. Ay" totalsRowFunction="custom" totalsRowDxfId="166">
      <totalsRowFormula>SUM(I13:I16)</totalsRowFormula>
    </tableColumn>
    <tableColumn id="9" xr3:uid="{E35258B0-6ADE-455A-84E9-59826FB070E9}" name="7. Ay" totalsRowFunction="custom" totalsRowDxfId="165">
      <totalsRowFormula>SUM(J13:J16)</totalsRowFormula>
    </tableColumn>
    <tableColumn id="10" xr3:uid="{92A4A2FE-3140-4433-9EAB-F8086277D09A}" name="8. Ay" totalsRowFunction="custom" totalsRowDxfId="164">
      <totalsRowFormula>SUM(K13:K16)</totalsRowFormula>
    </tableColumn>
    <tableColumn id="11" xr3:uid="{6736C7BD-2076-4E45-BBB5-65D42E44B936}" name="9. Ay" totalsRowFunction="custom" totalsRowDxfId="163">
      <totalsRowFormula>SUM(L13:L16)</totalsRowFormula>
    </tableColumn>
    <tableColumn id="12" xr3:uid="{5CEFC1C3-DF93-47E7-845E-68B53F848491}" name="10. Ay" totalsRowFunction="custom" totalsRowDxfId="162">
      <totalsRowFormula>SUM(M13:M16)</totalsRowFormula>
    </tableColumn>
    <tableColumn id="13" xr3:uid="{9CEF695A-299D-47B5-BCB7-BFC5EEBFB2ED}" name="11. Ay" totalsRowFunction="custom" totalsRowDxfId="161">
      <totalsRowFormula>SUM(N13:N16)</totalsRowFormula>
    </tableColumn>
    <tableColumn id="14" xr3:uid="{C53B3D8F-53ED-4240-9EE5-385B7ACCA51E}" name="12. Ay" totalsRowFunction="custom" totalsRowDxfId="160">
      <totalsRowFormula>SUM(O13:O16)</totalsRowFormula>
    </tableColumn>
  </tableColumns>
  <tableStyleInfo showFirstColumn="0" showLastColumn="0" showRowStripes="0" showColumnStripes="0"/>
  <extLst>
    <ext xmlns:x14="http://schemas.microsoft.com/office/spreadsheetml/2009/9/main" uri="{504A1905-F514-4f6f-8877-14C23A59335A}">
      <x14:table altTextSummary="Öğeleri, oranları, Toplam Satışların Doğrudan Pazarlama yüzdesini ve aylık tutarları girin veya değiştirin. Aylık Toplamlar otomatik olarak hesaplanır"/>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59292E1-A1E0-4B40-A437-5356E85F8551}" name="InternetPazarlamacılığı" displayName="InternetPazarlamacılığı" ref="B18:O24" totalsRowCount="1" headerRowDxfId="159" dataDxfId="158" tableBorderDxfId="157">
  <autoFilter ref="B18:O23" xr:uid="{A23533B0-3EF1-412E-8CD0-FAB8F56569D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8F582FF-0E02-49E4-B163-E943813891AB}" name="İnternet Pazarlamacılığı Öğeleri" totalsRowLabel="Internet Pazarlamacılığı Toplamı (000) ₺" dataDxfId="156" totalsRowDxfId="155"/>
    <tableColumn id="2" xr3:uid="{1D3DC284-B9F6-4C3D-9B5D-E43EFAD7D99C}" name="Ücret" dataDxfId="154" totalsRowDxfId="153"/>
    <tableColumn id="3" xr3:uid="{C45FC01C-6080-4EB9-A0ED-222FD58E736F}" name="1. Ay" totalsRowFunction="custom" dataDxfId="152" totalsRowDxfId="151">
      <totalsRowFormula>SUM(D20:D23)</totalsRowFormula>
    </tableColumn>
    <tableColumn id="4" xr3:uid="{A1DDEBCC-862C-45C1-9F86-20F24F8BFDAB}" name="2. Ay" totalsRowFunction="custom" dataDxfId="150" totalsRowDxfId="149">
      <totalsRowFormula>SUM(E20:E23)</totalsRowFormula>
    </tableColumn>
    <tableColumn id="5" xr3:uid="{9CD70FD7-0FF6-4E44-A471-11CA26E2A34F}" name="3. Ay" totalsRowFunction="custom" dataDxfId="148" totalsRowDxfId="147">
      <totalsRowFormula>SUM(F20:F23)</totalsRowFormula>
    </tableColumn>
    <tableColumn id="6" xr3:uid="{59EEEEBF-BEBF-49F8-AEB4-6353CCC290A7}" name="4. Ay" totalsRowFunction="custom" dataDxfId="146" totalsRowDxfId="145">
      <totalsRowFormula>SUM(G20:G23)</totalsRowFormula>
    </tableColumn>
    <tableColumn id="7" xr3:uid="{59C83AC1-DE12-4615-82BA-08EC7F8C44C0}" name="5. Ay" totalsRowFunction="custom" dataDxfId="144" totalsRowDxfId="143">
      <totalsRowFormula>SUM(H20:H23)</totalsRowFormula>
    </tableColumn>
    <tableColumn id="8" xr3:uid="{FAE79B51-669A-4672-9E11-F2E57893438A}" name="6. Ay" totalsRowFunction="custom" dataDxfId="142" totalsRowDxfId="141">
      <totalsRowFormula>SUM(I20:I23)</totalsRowFormula>
    </tableColumn>
    <tableColumn id="9" xr3:uid="{217EC8BF-C0F2-437D-9D4E-EABA02B96D1A}" name="7. Ay" totalsRowFunction="custom" dataDxfId="140" totalsRowDxfId="139">
      <totalsRowFormula>SUM(J20:J23)</totalsRowFormula>
    </tableColumn>
    <tableColumn id="10" xr3:uid="{182BA46B-FA8F-4A02-90B7-999F022517FB}" name="8. Ay" totalsRowFunction="custom" dataDxfId="138" totalsRowDxfId="137">
      <totalsRowFormula>SUM(K20:K23)</totalsRowFormula>
    </tableColumn>
    <tableColumn id="11" xr3:uid="{4811A34C-6E0B-4F78-8BD2-09AF3F5890A5}" name="9. Ay" totalsRowFunction="custom" dataDxfId="136" totalsRowDxfId="135">
      <totalsRowFormula>SUM(L20:L23)</totalsRowFormula>
    </tableColumn>
    <tableColumn id="12" xr3:uid="{B56EFFC5-118F-4DC2-B9BC-98A6246DFC83}" name="10. Ay" totalsRowFunction="custom" dataDxfId="134" totalsRowDxfId="133">
      <totalsRowFormula>SUM(M20:M23)</totalsRowFormula>
    </tableColumn>
    <tableColumn id="13" xr3:uid="{6E250B1D-A240-4496-A602-8046C3BBD0F7}" name="11. Ay" totalsRowFunction="custom" dataDxfId="132" totalsRowDxfId="131">
      <totalsRowFormula>SUM(N20:N23)</totalsRowFormula>
    </tableColumn>
    <tableColumn id="14" xr3:uid="{0CD8D013-C54A-42A5-AC83-DCD44195BAE3}" name="12. Ay" totalsRowFunction="custom" dataDxfId="130" totalsRowDxfId="129">
      <totalsRowFormula>SUM(O20:O23)</totalsRowFormula>
    </tableColumn>
  </tableColumns>
  <tableStyleInfo showFirstColumn="0" showLastColumn="0" showRowStripes="0" showColumnStripes="0"/>
  <extLst>
    <ext xmlns:x14="http://schemas.microsoft.com/office/spreadsheetml/2009/9/main" uri="{504A1905-F514-4f6f-8877-14C23A59335A}">
      <x14:table altTextSummary="Öğeleri, oranları, Doğrudan Satışların İnternet Pazarlamacılığı yüzdesini ve aylık tutarları girin veya değiştirin. Aylık Toplamlar otomatik olarak hesaplanır"/>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4F6C50D-6024-4FB6-AF2F-E4DA82AF80D8}" name="DoğrudanPosta" displayName="DoğrudanPosta" ref="B25:O30" totalsRowCount="1" headerRowDxfId="128" dataDxfId="127" tableBorderDxfId="126">
  <autoFilter ref="B25:O29" xr:uid="{EF2E865E-373F-41EA-BF3B-CB2BD89B6EC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673AA74D-3DC8-4000-97B6-8AE5D62E51DC}" name=" Doğrudan Posta Öğeleri" totalsRowLabel="Doğrudan Posta Toplamı (000) ₺" dataDxfId="125" totalsRowDxfId="124"/>
    <tableColumn id="2" xr3:uid="{093F0631-83C0-4D40-ABD9-22EF4C3F7949}" name="Ücret" dataDxfId="123" totalsRowDxfId="122"/>
    <tableColumn id="3" xr3:uid="{DFC2DC9C-36BD-445E-A680-F90A2749E660}" name="1. Ay" totalsRowFunction="custom" dataDxfId="121" totalsRowDxfId="120">
      <totalsRowFormula>SUM(D27:D29)</totalsRowFormula>
    </tableColumn>
    <tableColumn id="4" xr3:uid="{6E93678B-5B87-4CBC-B3D9-724FD836DCE3}" name="2. Ay" totalsRowFunction="custom" dataDxfId="119" totalsRowDxfId="118">
      <totalsRowFormula>SUM(E27:E29)</totalsRowFormula>
    </tableColumn>
    <tableColumn id="5" xr3:uid="{D91ED0CA-3EF2-4AEC-9353-8DFDCC729EE8}" name="3. Ay" totalsRowFunction="custom" dataDxfId="117" totalsRowDxfId="116">
      <totalsRowFormula>SUM(F27:F29)</totalsRowFormula>
    </tableColumn>
    <tableColumn id="6" xr3:uid="{8F80A34A-DF21-45B2-B24D-21EB093E79FD}" name="4. Ay" totalsRowFunction="custom" dataDxfId="115" totalsRowDxfId="114">
      <totalsRowFormula>SUM(G27:G29)</totalsRowFormula>
    </tableColumn>
    <tableColumn id="7" xr3:uid="{5A33C84A-4115-44DA-BA86-71CC4C58F4C8}" name="5. Ay" totalsRowFunction="custom" dataDxfId="113" totalsRowDxfId="112">
      <totalsRowFormula>SUM(H27:H29)</totalsRowFormula>
    </tableColumn>
    <tableColumn id="8" xr3:uid="{A0211C0C-A8B3-439B-9979-9ADEBAFD6D09}" name="6. Ay" totalsRowFunction="custom" dataDxfId="111" totalsRowDxfId="110">
      <totalsRowFormula>SUM(I27:I29)</totalsRowFormula>
    </tableColumn>
    <tableColumn id="9" xr3:uid="{37AF4BE5-372F-418B-ADC7-EB4217E3DD7D}" name="7. Ay" totalsRowFunction="custom" dataDxfId="109" totalsRowDxfId="108">
      <totalsRowFormula>SUM(J27:J29)</totalsRowFormula>
    </tableColumn>
    <tableColumn id="10" xr3:uid="{009AD3E7-D0BA-4FAC-A0D6-6999A1E13655}" name="8. Ay" totalsRowFunction="custom" dataDxfId="107" totalsRowDxfId="106">
      <totalsRowFormula>SUM(K27:K29)</totalsRowFormula>
    </tableColumn>
    <tableColumn id="11" xr3:uid="{060726F4-0580-4124-8745-8AFB07CE096D}" name="9. Ay" totalsRowFunction="custom" dataDxfId="105" totalsRowDxfId="104">
      <totalsRowFormula>SUM(L27:L29)</totalsRowFormula>
    </tableColumn>
    <tableColumn id="12" xr3:uid="{FEA6F2F6-399F-461F-AD2B-1E615644E457}" name="10. Ay" totalsRowFunction="custom" dataDxfId="103" totalsRowDxfId="102">
      <totalsRowFormula>SUM(M27:M29)</totalsRowFormula>
    </tableColumn>
    <tableColumn id="13" xr3:uid="{C8AFDC59-D992-4B43-8470-1247E1F144E3}" name="11. Ay" totalsRowFunction="custom" dataDxfId="101" totalsRowDxfId="100">
      <totalsRowFormula>SUM(N27:N29)</totalsRowFormula>
    </tableColumn>
    <tableColumn id="14" xr3:uid="{D8D70E99-BF50-4309-B7B5-030541CBE5D0}" name="12. Ay" totalsRowFunction="custom" dataDxfId="99" totalsRowDxfId="98">
      <totalsRowFormula>SUM(O27:O29)</totalsRowFormula>
    </tableColumn>
  </tableColumns>
  <tableStyleInfo showFirstColumn="0" showLastColumn="0" showRowStripes="0" showColumnStripes="0"/>
  <extLst>
    <ext xmlns:x14="http://schemas.microsoft.com/office/spreadsheetml/2009/9/main" uri="{504A1905-F514-4f6f-8877-14C23A59335A}">
      <x14:table altTextSummary="Öğeleri, oranları, Doğrudan Satışların Doğrudan Posta yüzdesini ve aylık tutarları girin veya değiştirin. Aylık Toplamlar otomatik olarak hesaplanır"/>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3B62C76-4332-49DE-98B9-4EE4EE3F8117}" name="Aracı" displayName="Aracı" ref="B32:O39" totalsRowCount="1" headerRowDxfId="97" dataDxfId="96" tableBorderDxfId="95">
  <autoFilter ref="B32:O38" xr:uid="{CF5B6C31-FFDB-4497-A85A-1BF720DE4BF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4BDA108F-4143-4F8D-9E35-248158B3D4A1}" name="Aracı Öğeleri" totalsRowLabel="Aracı Toplamı (000) ₺" dataDxfId="94" totalsRowDxfId="93"/>
    <tableColumn id="2" xr3:uid="{A025F9EB-7698-4DC4-8F76-8FEB8558D7DB}" name="Ücret" totalsRowDxfId="92"/>
    <tableColumn id="3" xr3:uid="{110D2BAC-108D-4E76-A40B-659BC2EFF244}" name="1. Ay" totalsRowFunction="custom" dataDxfId="91" totalsRowDxfId="90">
      <totalsRowFormula>SUM(D34:D38)</totalsRowFormula>
    </tableColumn>
    <tableColumn id="4" xr3:uid="{A6A7F9BE-0D3E-4937-AB1F-C1F856730A2D}" name="2. Ay" totalsRowFunction="custom" dataDxfId="89" totalsRowDxfId="88">
      <totalsRowFormula>SUM(E34:E38)</totalsRowFormula>
    </tableColumn>
    <tableColumn id="5" xr3:uid="{FFA82CB7-B337-4E24-B546-35C7353B3153}" name="3. Ay" totalsRowFunction="custom" dataDxfId="87" totalsRowDxfId="86">
      <totalsRowFormula>SUM(F34:F38)</totalsRowFormula>
    </tableColumn>
    <tableColumn id="6" xr3:uid="{A9E76023-8902-4473-A8AB-F4CFD3A3AED7}" name="4. Ay" totalsRowFunction="custom" dataDxfId="85" totalsRowDxfId="84">
      <totalsRowFormula>SUM(G34:G38)</totalsRowFormula>
    </tableColumn>
    <tableColumn id="7" xr3:uid="{A1FE737C-0474-4F15-92C6-E620E218362F}" name="5. Ay" totalsRowFunction="custom" dataDxfId="83" totalsRowDxfId="82">
      <totalsRowFormula>SUM(H34:H38)</totalsRowFormula>
    </tableColumn>
    <tableColumn id="8" xr3:uid="{A6F002F8-1B3B-4EA5-87DF-1F9D76D0C770}" name="6. Ay" totalsRowFunction="custom" dataDxfId="81" totalsRowDxfId="80">
      <totalsRowFormula>SUM(I34:I38)</totalsRowFormula>
    </tableColumn>
    <tableColumn id="9" xr3:uid="{54E125EC-F864-4F53-A435-269D7BF3A613}" name="7. Ay" totalsRowFunction="custom" dataDxfId="79" totalsRowDxfId="78">
      <totalsRowFormula>SUM(J34:J38)</totalsRowFormula>
    </tableColumn>
    <tableColumn id="10" xr3:uid="{93D42AF4-3150-4D90-A9BB-9C701146E37A}" name="8. Ay" totalsRowFunction="custom" dataDxfId="77" totalsRowDxfId="76">
      <totalsRowFormula>SUM(K34:K38)</totalsRowFormula>
    </tableColumn>
    <tableColumn id="11" xr3:uid="{05D645F1-4BE1-4E6F-9BEC-915460DB2F68}" name="9. Ay" totalsRowFunction="custom" dataDxfId="75" totalsRowDxfId="74">
      <totalsRowFormula>SUM(L34:L38)</totalsRowFormula>
    </tableColumn>
    <tableColumn id="12" xr3:uid="{87A9E54D-2867-47C8-9FC6-2ECB9C579A10}" name="10. Ay" totalsRowFunction="custom" dataDxfId="73" totalsRowDxfId="72">
      <totalsRowFormula>SUM(M34:M38)</totalsRowFormula>
    </tableColumn>
    <tableColumn id="13" xr3:uid="{9F0824EE-BCEC-4172-A5C5-E9F2D5D6F359}" name="11. Ay" totalsRowFunction="custom" dataDxfId="71" totalsRowDxfId="70">
      <totalsRowFormula>SUM(N34:N38)</totalsRowFormula>
    </tableColumn>
    <tableColumn id="14" xr3:uid="{1AB98A31-CC11-4C05-934A-C27999765390}" name="12. Ay" totalsRowFunction="custom" dataDxfId="69" totalsRowDxfId="68">
      <totalsRowFormula>SUM(O34:O38)</totalsRowFormula>
    </tableColumn>
  </tableColumns>
  <tableStyleInfo showFirstColumn="0" showLastColumn="0" showRowStripes="0" showColumnStripes="0"/>
  <extLst>
    <ext xmlns:x14="http://schemas.microsoft.com/office/spreadsheetml/2009/9/main" uri="{504A1905-F514-4f6f-8877-14C23A59335A}">
      <x14:table altTextSummary="Öğeleri, oranları, Toplam Satışların Aracı yüzdesini ve aylık tutarları girin veya değiştirin. Aylık Toplamlar otomatik olarak hesaplanır"/>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583A8FE-DD4E-471B-9481-4E456C11D1E2}" name="Dağıtımcılar" displayName="Dağıtımcılar" ref="B40:O46" totalsRowCount="1" headerRowDxfId="67" tableBorderDxfId="66">
  <autoFilter ref="B40:O45" xr:uid="{B077E6FC-E8BA-448F-83B3-F4C4C31412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718196BD-0CC1-4708-A238-72E5AA202EA2}" name="Dağıtımcı Öğeleri" totalsRowLabel="Dağıtımcı Toplamı (000) ₺" dataDxfId="65" totalsRowDxfId="64"/>
    <tableColumn id="2" xr3:uid="{D03F8F77-9829-4035-AED3-02826C02B738}" name="Ücret" dataDxfId="63" totalsRowDxfId="62"/>
    <tableColumn id="3" xr3:uid="{CAEE531D-C13C-4460-9FF0-8FB2EE14AABD}" name="1. Ay" totalsRowFunction="custom" totalsRowDxfId="61">
      <totalsRowFormula>SUM(D42:D45)</totalsRowFormula>
    </tableColumn>
    <tableColumn id="4" xr3:uid="{C46CA3BD-57EB-4914-8949-D77A88EBC794}" name="2. Ay" totalsRowFunction="custom" totalsRowDxfId="60">
      <totalsRowFormula>SUM(E42:E45)</totalsRowFormula>
    </tableColumn>
    <tableColumn id="5" xr3:uid="{58C2A849-0D58-4E55-BFB8-B86E8E49CE82}" name="3. Ay" totalsRowFunction="custom" totalsRowDxfId="59">
      <totalsRowFormula>SUM(F42:F45)</totalsRowFormula>
    </tableColumn>
    <tableColumn id="6" xr3:uid="{97B18FDD-CE18-45A6-8A04-A78EA4EFD2C4}" name="4. Ay" totalsRowFunction="custom" totalsRowDxfId="58">
      <totalsRowFormula>SUM(G42:G45)</totalsRowFormula>
    </tableColumn>
    <tableColumn id="7" xr3:uid="{905549A0-2412-4BAA-999D-B209639DB4B8}" name="5. Ay" totalsRowFunction="custom" totalsRowDxfId="57">
      <totalsRowFormula>SUM(H42:H45)</totalsRowFormula>
    </tableColumn>
    <tableColumn id="8" xr3:uid="{30B258BA-4462-4C3D-9ACA-B8721EA6E116}" name="6. Ay" totalsRowFunction="custom" totalsRowDxfId="56">
      <totalsRowFormula>SUM(I42:I45)</totalsRowFormula>
    </tableColumn>
    <tableColumn id="9" xr3:uid="{A99A9795-E430-4781-8A9B-E7E1B01B9C05}" name="7. Ay" totalsRowFunction="custom" totalsRowDxfId="55">
      <totalsRowFormula>SUM(J42:J45)</totalsRowFormula>
    </tableColumn>
    <tableColumn id="10" xr3:uid="{29581776-F379-4FE4-A7AF-B2E83CEB905F}" name="8. Ay" totalsRowFunction="custom" totalsRowDxfId="54">
      <totalsRowFormula>SUM(K42:K45)</totalsRowFormula>
    </tableColumn>
    <tableColumn id="11" xr3:uid="{8F570B74-2B28-4FDF-A525-7B2E60DA050A}" name="9. Ay" totalsRowFunction="custom" totalsRowDxfId="53">
      <totalsRowFormula>SUM(L42:L45)</totalsRowFormula>
    </tableColumn>
    <tableColumn id="12" xr3:uid="{516D6087-244A-400A-BEC4-D49D5B12DF17}" name="10. Ay" totalsRowFunction="custom" totalsRowDxfId="52">
      <totalsRowFormula>SUM(M42:M45)</totalsRowFormula>
    </tableColumn>
    <tableColumn id="13" xr3:uid="{CF34C3E6-AB4C-4319-A121-76AE12AA846A}" name="11. Ay" totalsRowFunction="custom" totalsRowDxfId="51">
      <totalsRowFormula>SUM(N42:N45)</totalsRowFormula>
    </tableColumn>
    <tableColumn id="14" xr3:uid="{FD6287C6-6538-4FAA-B039-49092F927497}" name="12. Ay" totalsRowFunction="custom" totalsRowDxfId="50">
      <totalsRowFormula>SUM(O42:O45)</totalsRowFormula>
    </tableColumn>
  </tableColumns>
  <tableStyleInfo showFirstColumn="0" showLastColumn="0" showRowStripes="0" showColumnStripes="0"/>
  <extLst>
    <ext xmlns:x14="http://schemas.microsoft.com/office/spreadsheetml/2009/9/main" uri="{504A1905-F514-4f6f-8877-14C23A59335A}">
      <x14:table altTextSummary="Öğeleri, oranları, Toplam Satışların Dağıtımcı yüzdesini ve aylık tutarları girin veya değiştirin. Aylık Toplamlar otomatik olarak hesaplanır"/>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63841F8-9508-4CD2-9E15-1E2BC85220ED}" name="Perakendeci" displayName="Perakendeci" ref="B47:O53" totalsRowCount="1" headerRowDxfId="49" tableBorderDxfId="48">
  <autoFilter ref="B47:O52" xr:uid="{13623C90-495F-411A-BA85-1C4FF8B9825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BF87C0DA-5A50-4237-BB95-C37817682DAA}" name="Perakendeci Öğeleri" totalsRowLabel="Perakendeci Toplamı (000) ₺" totalsRowDxfId="47"/>
    <tableColumn id="2" xr3:uid="{6F61F3ED-1B3E-4FFA-A8E8-A6215EC20184}" name="Ücret" totalsRowDxfId="46"/>
    <tableColumn id="3" xr3:uid="{C27B72F1-C999-4B5E-B286-755DF605DEFF}" name="1. Ay" totalsRowFunction="custom" totalsRowDxfId="45">
      <totalsRowFormula>SUM(D49:D52)</totalsRowFormula>
    </tableColumn>
    <tableColumn id="4" xr3:uid="{0E81DDA6-E2E1-489F-B82B-BAB9EB5A300A}" name="2. Ay" totalsRowFunction="custom" totalsRowDxfId="44">
      <totalsRowFormula>SUM(E49:E52)</totalsRowFormula>
    </tableColumn>
    <tableColumn id="5" xr3:uid="{9D96AA91-8261-4EEE-B29D-EA34CFDBF0BE}" name="3. Ay" totalsRowFunction="custom" totalsRowDxfId="43">
      <totalsRowFormula>SUM(F49:F52)</totalsRowFormula>
    </tableColumn>
    <tableColumn id="6" xr3:uid="{20BE1A4E-1A03-46DD-8155-DF1F413D38AE}" name="4. Ay" totalsRowFunction="custom" totalsRowDxfId="42">
      <totalsRowFormula>SUM(G49:G52)</totalsRowFormula>
    </tableColumn>
    <tableColumn id="7" xr3:uid="{B1C533A5-7530-41E0-9ACF-F5253334377F}" name="5. Ay" totalsRowFunction="custom" totalsRowDxfId="41">
      <totalsRowFormula>SUM(H49:H52)</totalsRowFormula>
    </tableColumn>
    <tableColumn id="8" xr3:uid="{A0DF22CA-DA51-4D83-9FF8-71FCB7446D1D}" name="6. Ay" totalsRowFunction="custom" totalsRowDxfId="40">
      <totalsRowFormula>SUM(I49:I52)</totalsRowFormula>
    </tableColumn>
    <tableColumn id="9" xr3:uid="{B0A9AF90-19D1-49BB-81C5-12283DADC67C}" name="7. Ay" totalsRowFunction="custom" totalsRowDxfId="39">
      <totalsRowFormula>SUM(J49:J52)</totalsRowFormula>
    </tableColumn>
    <tableColumn id="10" xr3:uid="{E78330A0-A9EB-47C6-BBC5-BF3D244D52F7}" name="8. Ay" totalsRowFunction="custom" totalsRowDxfId="38">
      <totalsRowFormula>SUM(K49:K52)</totalsRowFormula>
    </tableColumn>
    <tableColumn id="11" xr3:uid="{E2CC33BC-36AB-4C4C-812C-FA9FFF8FA541}" name="9. Ay" totalsRowFunction="custom" totalsRowDxfId="37">
      <totalsRowFormula>SUM(L49:L52)</totalsRowFormula>
    </tableColumn>
    <tableColumn id="12" xr3:uid="{FCE78AF9-1CCE-426E-9F07-0F971057C117}" name="10. Ay" totalsRowFunction="custom" totalsRowDxfId="36">
      <totalsRowFormula>SUM(M49:M52)</totalsRowFormula>
    </tableColumn>
    <tableColumn id="13" xr3:uid="{77110C64-074E-4F85-944F-A62710A6C6E6}" name="11. Ay" totalsRowFunction="custom" totalsRowDxfId="35">
      <totalsRowFormula>SUM(N49:N52)</totalsRowFormula>
    </tableColumn>
    <tableColumn id="14" xr3:uid="{F3F7E134-17A7-4B90-88CB-340BC26A96EF}" name="12. Ay" totalsRowFunction="custom" totalsRowDxfId="34">
      <totalsRowFormula>SUM(O49:O52)</totalsRowFormula>
    </tableColumn>
  </tableColumns>
  <tableStyleInfo showFirstColumn="0" showLastColumn="0" showRowStripes="0" showColumnStripes="0"/>
  <extLst>
    <ext xmlns:x14="http://schemas.microsoft.com/office/spreadsheetml/2009/9/main" uri="{504A1905-F514-4f6f-8877-14C23A59335A}">
      <x14:table altTextSummary="Öğeleri, oranları, Toplam Satışların Perakendeci yüzdesini ve aylık tutarları girin veya değiştirin. Aylık Toplamlar otomatik olarak hesaplanır"/>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4F9B68C-EBF5-4367-AC03-8766700B3DB5}" name="MAB" displayName="MAB" ref="B54:O59" totalsRowCount="1" headerRowDxfId="33" tableBorderDxfId="32">
  <autoFilter ref="B54:O58" xr:uid="{2A662AEB-F705-4834-A6F4-64E10689C67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40537B3A-02C6-4975-BFB8-5189B5D6FD54}" name="Müşteri Alım ve Bekletme (MAB) öğeleri" totalsRowLabel="MAB Toplamı (000) ₺" totalsRowDxfId="31"/>
    <tableColumn id="2" xr3:uid="{7F16841A-6220-432A-AC5E-EA45E3E075B4}" name="Ücret" totalsRowDxfId="30"/>
    <tableColumn id="3" xr3:uid="{EEEB1BD0-BE7F-4715-84D9-E3DBD35D9C83}" name="1. Ay" totalsRowFunction="custom" totalsRowDxfId="29">
      <totalsRowFormula>SUM(D56:D58)</totalsRowFormula>
    </tableColumn>
    <tableColumn id="4" xr3:uid="{9A927AB1-F4F6-42EE-8221-2C9F7776A8A7}" name="2. Ay" totalsRowFunction="custom" totalsRowDxfId="28">
      <totalsRowFormula>SUM(E56:E58)</totalsRowFormula>
    </tableColumn>
    <tableColumn id="5" xr3:uid="{6B4F3E7F-C84B-49BA-AEB5-D029C6F745B9}" name="3. Ay" totalsRowFunction="custom" totalsRowDxfId="27">
      <totalsRowFormula>SUM(F56:F58)</totalsRowFormula>
    </tableColumn>
    <tableColumn id="6" xr3:uid="{76E4D460-F3CC-45C2-8BD0-0CA04C394B13}" name="4. Ay" totalsRowFunction="custom" totalsRowDxfId="26">
      <totalsRowFormula>SUM(G56:G58)</totalsRowFormula>
    </tableColumn>
    <tableColumn id="7" xr3:uid="{61E52A19-49F6-461C-AE5C-278E4121EF9A}" name="5. Ay" totalsRowFunction="custom" totalsRowDxfId="25">
      <totalsRowFormula>SUM(H56:H58)</totalsRowFormula>
    </tableColumn>
    <tableColumn id="8" xr3:uid="{608C183B-C7AE-4DB7-8354-21A9EE33D9E3}" name="6. Ay" totalsRowFunction="custom" totalsRowDxfId="24">
      <totalsRowFormula>SUM(I56:I58)</totalsRowFormula>
    </tableColumn>
    <tableColumn id="9" xr3:uid="{2958044F-6900-486E-8704-C8E2266F32B7}" name="7. Ay" totalsRowFunction="custom" totalsRowDxfId="23">
      <totalsRowFormula>SUM(J56:J58)</totalsRowFormula>
    </tableColumn>
    <tableColumn id="10" xr3:uid="{BFCACAEB-D426-4747-8CAC-36BBF35A4A97}" name="8. Ay" totalsRowFunction="custom" totalsRowDxfId="22">
      <totalsRowFormula>SUM(K56:K58)</totalsRowFormula>
    </tableColumn>
    <tableColumn id="11" xr3:uid="{981EF021-28B0-4F7E-BD02-8FFD8BEE778F}" name="9. Ay" totalsRowFunction="custom" totalsRowDxfId="21">
      <totalsRowFormula>SUM(L56:L58)</totalsRowFormula>
    </tableColumn>
    <tableColumn id="12" xr3:uid="{4451B455-6417-4C59-B332-39E6784B74F5}" name="10. Ay" totalsRowFunction="custom" totalsRowDxfId="20">
      <totalsRowFormula>SUM(M56:M58)</totalsRowFormula>
    </tableColumn>
    <tableColumn id="13" xr3:uid="{7E406D22-A184-496C-8D51-CC25345ED7AF}" name="11. Ay" totalsRowFunction="custom" totalsRowDxfId="19">
      <totalsRowFormula>SUM(N56:N58)</totalsRowFormula>
    </tableColumn>
    <tableColumn id="14" xr3:uid="{4308619F-DF3C-4389-81E4-14A42338003A}" name="12. Ay" totalsRowFunction="custom" totalsRowDxfId="18">
      <totalsRowFormula>SUM(O56:O58)</totalsRowFormula>
    </tableColumn>
  </tableColumns>
  <tableStyleInfo showFirstColumn="0" showLastColumn="0" showRowStripes="0" showColumnStripes="0"/>
  <extLst>
    <ext xmlns:x14="http://schemas.microsoft.com/office/spreadsheetml/2009/9/main" uri="{504A1905-F514-4f6f-8877-14C23A59335A}">
      <x14:table altTextSummary="Öğeleri, oranları ve aylık tutarları girin veya değiştirin. Aylık Toplamlar otomatik olarak hesaplanır"/>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23093D6-9CDD-4D48-837C-9B34AF0834D6}" name="DiğerGiderler" displayName="DiğerGiderler" ref="B60:O65" totalsRowCount="1" headerRowDxfId="17" tableBorderDxfId="16">
  <autoFilter ref="B60:O64" xr:uid="{B80F1E6B-561A-4B2C-8B67-C44EBA6EBFB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5BDD226C-D3F8-4BEC-89C6-7995DB994FAB}" name="Diğer Gider Öğeleri " totalsRowLabel="Diğer Giderler Toplamı (000) ₺" totalsRowDxfId="15"/>
    <tableColumn id="2" xr3:uid="{0E168FFC-3140-4870-AA41-6235EFEBA45D}" name="Ücret" totalsRowDxfId="14"/>
    <tableColumn id="3" xr3:uid="{F5C22A35-92A4-4BD3-8092-930DAB5887D5}" name="1. Ay" totalsRowFunction="custom" totalsRowDxfId="13">
      <totalsRowFormula>SUM(D62:D64)</totalsRowFormula>
    </tableColumn>
    <tableColumn id="4" xr3:uid="{781151AB-2103-41C0-A183-554483DEEC5D}" name="2. Ay" totalsRowFunction="custom" totalsRowDxfId="12">
      <totalsRowFormula>SUM(E62:E64)</totalsRowFormula>
    </tableColumn>
    <tableColumn id="5" xr3:uid="{F33B1627-29F4-44D0-B3F3-0F7E0791AE84}" name="3. Ay" totalsRowFunction="custom" totalsRowDxfId="11">
      <totalsRowFormula>SUM(F62:F64)</totalsRowFormula>
    </tableColumn>
    <tableColumn id="6" xr3:uid="{7CD1D722-B323-4DA8-9598-CC09678A7714}" name="4. Ay" totalsRowFunction="custom" totalsRowDxfId="10">
      <totalsRowFormula>SUM(G62:G64)</totalsRowFormula>
    </tableColumn>
    <tableColumn id="7" xr3:uid="{B1633308-B384-4434-9238-452BB2653E2D}" name="5. Ay" totalsRowFunction="custom" totalsRowDxfId="9">
      <totalsRowFormula>SUM(H62:H64)</totalsRowFormula>
    </tableColumn>
    <tableColumn id="8" xr3:uid="{667C854C-B55E-4D4E-99D8-2BB5469A1883}" name="6. Ay" totalsRowFunction="custom" totalsRowDxfId="8">
      <totalsRowFormula>SUM(I62:I64)</totalsRowFormula>
    </tableColumn>
    <tableColumn id="9" xr3:uid="{05E824C4-5031-44B4-B775-5F1D14EAB7CB}" name="7. Ay" totalsRowFunction="custom" totalsRowDxfId="7">
      <totalsRowFormula>SUM(J62:J64)</totalsRowFormula>
    </tableColumn>
    <tableColumn id="10" xr3:uid="{35FA0DB8-DBBD-400A-947A-36B4797C860F}" name="8. Ay" totalsRowFunction="custom" totalsRowDxfId="6">
      <totalsRowFormula>SUM(K62:K64)</totalsRowFormula>
    </tableColumn>
    <tableColumn id="11" xr3:uid="{6BC1A52E-FB7F-472E-B63C-7CE6F59C9EA4}" name="9. Ay" totalsRowFunction="custom" totalsRowDxfId="5">
      <totalsRowFormula>SUM(L62:L64)</totalsRowFormula>
    </tableColumn>
    <tableColumn id="12" xr3:uid="{03E46896-E778-4F74-A640-35C0289CC0B1}" name="10. Ay" totalsRowFunction="custom" totalsRowDxfId="4">
      <totalsRowFormula>SUM(M62:M64)</totalsRowFormula>
    </tableColumn>
    <tableColumn id="13" xr3:uid="{3A77B07C-77F0-42DB-A286-03AE6F91EDC9}" name="11. Ay" totalsRowFunction="custom" totalsRowDxfId="3">
      <totalsRowFormula>SUM(N62:N64)</totalsRowFormula>
    </tableColumn>
    <tableColumn id="14" xr3:uid="{7AC176AF-02DD-42C8-8BAD-E20DB61761BA}" name="12. Ay" totalsRowFunction="custom" totalsRowDxfId="2">
      <totalsRowFormula>SUM(O62:O64)</totalsRowFormula>
    </tableColumn>
  </tableColumns>
  <tableStyleInfo showFirstColumn="0" showLastColumn="0" showRowStripes="0" showColumnStripes="0"/>
  <extLst>
    <ext xmlns:x14="http://schemas.microsoft.com/office/spreadsheetml/2009/9/main" uri="{504A1905-F514-4f6f-8877-14C23A59335A}">
      <x14:table altTextSummary="Diğer Giderler öğelerini, oranları ve aylık tutarları girin veya değiştirin. Aylık Toplamlar otomatik olarak hesaplanır"/>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11B7283-BBF6-4D29-ADB6-57A8C009F2DA}" name="Personel" displayName="Personel" ref="B4:O9" totalsRowShown="0" headerRowDxfId="1" tableBorderDxfId="0">
  <autoFilter ref="B4:O9" xr:uid="{82671430-8045-4308-A649-0622A517F64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8FBDE06E-2614-4C46-80DC-6A684B3556C1}" name="Personel Öğeleri"/>
    <tableColumn id="2" xr3:uid="{E3A102FF-9EE5-4FA9-9F17-99BB77A90FDE}" name="Ücret"/>
    <tableColumn id="3" xr3:uid="{7A5FFA3A-5C78-4976-BF0E-E4BCDFA439D8}" name="1. Ay"/>
    <tableColumn id="4" xr3:uid="{556DC171-183C-49E4-9537-05A0F7D2383C}" name="2. Ay"/>
    <tableColumn id="5" xr3:uid="{7BAF493E-53E1-4B70-85CF-3766F095230E}" name="3. Ay"/>
    <tableColumn id="6" xr3:uid="{9DCD0305-E204-439E-B8BB-927A975A2ECB}" name="4. Ay"/>
    <tableColumn id="7" xr3:uid="{2C8F0114-CB9B-4311-A90E-17533EB96098}" name="5. Ay"/>
    <tableColumn id="8" xr3:uid="{EC2F62FD-CCF2-44B1-B1E8-F1DF12D791D4}" name="6. Ay"/>
    <tableColumn id="9" xr3:uid="{CA9C8014-9B3B-4DE5-8672-D0C969442214}" name="7. Ay"/>
    <tableColumn id="10" xr3:uid="{1F84EBA1-37E4-4E79-8FF9-467FB8A20430}" name="8. Ay"/>
    <tableColumn id="11" xr3:uid="{B058D709-1D55-4616-9BBC-088C7FC22F46}" name="9. Ay"/>
    <tableColumn id="12" xr3:uid="{DB67EFD6-276D-417D-ABCB-34CD2F8C5023}" name="10. Ay"/>
    <tableColumn id="13" xr3:uid="{22CC7BA8-ECE3-4894-981C-F07894607733}" name="11. Ay"/>
    <tableColumn id="14" xr3:uid="{71E11847-3AD7-4D51-A3F4-FD6190195712}" name="12. Ay"/>
  </tableColumns>
  <tableStyleInfo showFirstColumn="0" showLastColumn="0" showRowStripes="0" showColumnStripes="0"/>
  <extLst>
    <ext xmlns:x14="http://schemas.microsoft.com/office/spreadsheetml/2009/9/main" uri="{504A1905-F514-4f6f-8877-14C23A59335A}">
      <x14:table altTextSummary="Öğeleri ve oranları girin veya değiştirin. Aylık tutarlar, Toplam Satışların Personel yüzdesi ve Aylık Toplamlar otomatik olarak hesaplanır"/>
    </ext>
  </extLst>
</table>
</file>

<file path=xl/theme/theme1.xml><?xml version="1.0" encoding="utf-8"?>
<a:theme xmlns:a="http://schemas.openxmlformats.org/drawingml/2006/main" name="Office Theme">
  <a:themeElements>
    <a:clrScheme name="Custom 127">
      <a:dk1>
        <a:sysClr val="windowText" lastClr="000000"/>
      </a:dk1>
      <a:lt1>
        <a:sysClr val="window" lastClr="FFFFFF"/>
      </a:lt1>
      <a:dk2>
        <a:srgbClr val="000000"/>
      </a:dk2>
      <a:lt2>
        <a:srgbClr val="FFFFFF"/>
      </a:lt2>
      <a:accent1>
        <a:srgbClr val="06496B"/>
      </a:accent1>
      <a:accent2>
        <a:srgbClr val="327270"/>
      </a:accent2>
      <a:accent3>
        <a:srgbClr val="78BD9B"/>
      </a:accent3>
      <a:accent4>
        <a:srgbClr val="E2EEC0"/>
      </a:accent4>
      <a:accent5>
        <a:srgbClr val="A9D7A8"/>
      </a:accent5>
      <a:accent6>
        <a:srgbClr val="D26C6C"/>
      </a:accent6>
      <a:hlink>
        <a:srgbClr val="46A0C9"/>
      </a:hlink>
      <a:folHlink>
        <a:srgbClr val="9A60A2"/>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F3562-32C4-42F3-B201-6E5CE47F4B80}">
  <sheetPr>
    <tabColor theme="6" tint="-0.499984740745262"/>
  </sheetPr>
  <dimension ref="B1:B7"/>
  <sheetViews>
    <sheetView showGridLines="0" tabSelected="1" workbookViewId="0"/>
  </sheetViews>
  <sheetFormatPr defaultRowHeight="13.5" x14ac:dyDescent="0.25"/>
  <cols>
    <col min="1" max="1" width="2.7109375" customWidth="1"/>
    <col min="2" max="2" width="80.7109375" customWidth="1"/>
    <col min="3" max="3" width="2.7109375" customWidth="1"/>
  </cols>
  <sheetData>
    <row r="1" spans="2:2" ht="20.25" x14ac:dyDescent="0.3">
      <c r="B1" s="101" t="s">
        <v>0</v>
      </c>
    </row>
    <row r="2" spans="2:2" ht="30" customHeight="1" x14ac:dyDescent="0.25">
      <c r="B2" s="102" t="s">
        <v>1</v>
      </c>
    </row>
    <row r="3" spans="2:2" ht="30" customHeight="1" x14ac:dyDescent="0.25">
      <c r="B3" s="102" t="s">
        <v>2</v>
      </c>
    </row>
    <row r="4" spans="2:2" ht="30" customHeight="1" x14ac:dyDescent="0.25">
      <c r="B4" s="102" t="s">
        <v>3</v>
      </c>
    </row>
    <row r="5" spans="2:2" ht="35.25" customHeight="1" x14ac:dyDescent="0.25">
      <c r="B5" s="103" t="s">
        <v>4</v>
      </c>
    </row>
    <row r="6" spans="2:2" ht="45" x14ac:dyDescent="0.25">
      <c r="B6" s="102" t="s">
        <v>5</v>
      </c>
    </row>
    <row r="7" spans="2:2" ht="42.75" customHeight="1" x14ac:dyDescent="0.25">
      <c r="B7" s="102" t="s">
        <v>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U67"/>
  <sheetViews>
    <sheetView showGridLines="0" zoomScaleNormal="100" workbookViewId="0">
      <pane ySplit="3" topLeftCell="A4" activePane="bottomLeft" state="frozen"/>
      <selection pane="bottomLeft"/>
    </sheetView>
  </sheetViews>
  <sheetFormatPr defaultColWidth="9.140625" defaultRowHeight="19.5" customHeight="1" x14ac:dyDescent="0.3"/>
  <cols>
    <col min="1" max="1" width="2.140625" style="104" customWidth="1"/>
    <col min="2" max="2" width="58.28515625" style="1" customWidth="1"/>
    <col min="3" max="3" width="12.28515625" style="5" customWidth="1"/>
    <col min="4" max="12" width="11.7109375" style="5" customWidth="1"/>
    <col min="13" max="15" width="13" style="5" customWidth="1"/>
    <col min="16" max="16" width="0.7109375" style="5" customWidth="1"/>
    <col min="17" max="17" width="11.85546875" style="5" customWidth="1"/>
    <col min="18" max="18" width="2.28515625" style="1" customWidth="1"/>
    <col min="19" max="19" width="10.5703125" style="1" customWidth="1"/>
    <col min="20" max="20" width="2.28515625" style="1" customWidth="1"/>
    <col min="21" max="16384" width="9.140625" style="1"/>
  </cols>
  <sheetData>
    <row r="1" spans="1:21" ht="77.25" customHeight="1" thickBot="1" x14ac:dyDescent="0.35">
      <c r="A1" s="104" t="s">
        <v>7</v>
      </c>
      <c r="B1" s="113" t="s">
        <v>19</v>
      </c>
      <c r="C1" s="113"/>
      <c r="D1" s="113"/>
      <c r="E1" s="113"/>
      <c r="F1" s="113"/>
      <c r="G1" s="113"/>
      <c r="H1" s="113"/>
      <c r="I1" s="113"/>
      <c r="J1" s="113"/>
      <c r="K1" s="113"/>
      <c r="L1" s="113"/>
      <c r="M1" s="113"/>
      <c r="N1" s="113"/>
      <c r="O1" s="113"/>
      <c r="P1" s="113"/>
      <c r="Q1" s="113"/>
      <c r="R1" s="113"/>
      <c r="S1" s="113"/>
      <c r="T1" s="113"/>
    </row>
    <row r="2" spans="1:21" ht="30" customHeight="1" thickBot="1" x14ac:dyDescent="0.35">
      <c r="A2" s="105" t="s">
        <v>87</v>
      </c>
      <c r="B2" s="56" t="s">
        <v>20</v>
      </c>
      <c r="C2" s="82" t="s">
        <v>62</v>
      </c>
      <c r="D2" s="83" t="s">
        <v>63</v>
      </c>
      <c r="E2" s="82" t="s">
        <v>64</v>
      </c>
      <c r="F2" s="82" t="s">
        <v>65</v>
      </c>
      <c r="G2" s="82" t="s">
        <v>66</v>
      </c>
      <c r="H2" s="82" t="s">
        <v>67</v>
      </c>
      <c r="I2" s="82" t="s">
        <v>68</v>
      </c>
      <c r="J2" s="82" t="s">
        <v>69</v>
      </c>
      <c r="K2" s="82" t="s">
        <v>70</v>
      </c>
      <c r="L2" s="82" t="s">
        <v>71</v>
      </c>
      <c r="M2" s="82" t="s">
        <v>72</v>
      </c>
      <c r="N2" s="82" t="s">
        <v>73</v>
      </c>
      <c r="O2" s="82" t="s">
        <v>74</v>
      </c>
      <c r="P2" s="78"/>
      <c r="Q2" s="54" t="s">
        <v>75</v>
      </c>
      <c r="R2" s="55"/>
      <c r="S2" s="56"/>
      <c r="T2" s="98"/>
    </row>
    <row r="3" spans="1:21" s="3" customFormat="1" ht="27" customHeight="1" x14ac:dyDescent="0.25">
      <c r="A3" s="105" t="s">
        <v>8</v>
      </c>
      <c r="B3" s="88" t="s">
        <v>76</v>
      </c>
      <c r="C3" s="89" t="s">
        <v>20</v>
      </c>
      <c r="D3" s="90">
        <v>750</v>
      </c>
      <c r="E3" s="90">
        <v>200</v>
      </c>
      <c r="F3" s="90">
        <v>500</v>
      </c>
      <c r="G3" s="90">
        <v>1500</v>
      </c>
      <c r="H3" s="90">
        <v>1200</v>
      </c>
      <c r="I3" s="90">
        <v>1500</v>
      </c>
      <c r="J3" s="90">
        <v>1500</v>
      </c>
      <c r="K3" s="90">
        <v>1800</v>
      </c>
      <c r="L3" s="90">
        <v>2000</v>
      </c>
      <c r="M3" s="90">
        <v>2000</v>
      </c>
      <c r="N3" s="90">
        <v>2000</v>
      </c>
      <c r="O3" s="90">
        <v>2000</v>
      </c>
      <c r="P3" s="53"/>
      <c r="Q3" s="67">
        <f>SUM(D3:O3)</f>
        <v>16950</v>
      </c>
      <c r="U3" s="47"/>
    </row>
    <row r="4" spans="1:21" s="6" customFormat="1" ht="15" customHeight="1" x14ac:dyDescent="0.3">
      <c r="A4" s="105" t="s">
        <v>9</v>
      </c>
      <c r="B4" s="110" t="s">
        <v>21</v>
      </c>
      <c r="C4" s="100" t="s">
        <v>62</v>
      </c>
      <c r="D4" s="100" t="s">
        <v>63</v>
      </c>
      <c r="E4" s="100" t="s">
        <v>64</v>
      </c>
      <c r="F4" s="100" t="s">
        <v>65</v>
      </c>
      <c r="G4" s="100" t="s">
        <v>66</v>
      </c>
      <c r="H4" s="100" t="s">
        <v>67</v>
      </c>
      <c r="I4" s="100" t="s">
        <v>68</v>
      </c>
      <c r="J4" s="100" t="s">
        <v>69</v>
      </c>
      <c r="K4" s="100" t="s">
        <v>70</v>
      </c>
      <c r="L4" s="100" t="s">
        <v>71</v>
      </c>
      <c r="M4" s="100" t="s">
        <v>72</v>
      </c>
      <c r="N4" s="100" t="s">
        <v>73</v>
      </c>
      <c r="O4" s="100" t="s">
        <v>74</v>
      </c>
      <c r="P4" s="64"/>
      <c r="R4" s="65"/>
      <c r="S4" s="66"/>
      <c r="T4" s="65"/>
    </row>
    <row r="5" spans="1:21" s="6" customFormat="1" ht="22.5" customHeight="1" x14ac:dyDescent="0.35">
      <c r="A5" s="106"/>
      <c r="B5" s="48" t="s">
        <v>22</v>
      </c>
      <c r="C5" s="46"/>
      <c r="D5" s="37">
        <f t="shared" ref="D5:O5" si="0">D11+D33+D41+D48</f>
        <v>1.1000000000000001</v>
      </c>
      <c r="E5" s="37">
        <f t="shared" si="0"/>
        <v>1.1000000000000001</v>
      </c>
      <c r="F5" s="37">
        <f t="shared" si="0"/>
        <v>1.1000000000000001</v>
      </c>
      <c r="G5" s="37">
        <f t="shared" si="0"/>
        <v>1.1000000000000001</v>
      </c>
      <c r="H5" s="37">
        <f t="shared" si="0"/>
        <v>1.1000000000000001</v>
      </c>
      <c r="I5" s="37">
        <f t="shared" si="0"/>
        <v>1.1000000000000001</v>
      </c>
      <c r="J5" s="37">
        <f t="shared" si="0"/>
        <v>1.1000000000000001</v>
      </c>
      <c r="K5" s="37">
        <f t="shared" si="0"/>
        <v>1.1000000000000001</v>
      </c>
      <c r="L5" s="37">
        <f t="shared" si="0"/>
        <v>0.85000000000000009</v>
      </c>
      <c r="M5" s="37">
        <f t="shared" si="0"/>
        <v>0.85000000000000009</v>
      </c>
      <c r="N5" s="37">
        <f t="shared" si="0"/>
        <v>0.85000000000000009</v>
      </c>
      <c r="O5" s="37">
        <f t="shared" si="0"/>
        <v>0.85000000000000009</v>
      </c>
      <c r="P5" s="9"/>
      <c r="Q5" s="75"/>
      <c r="R5" s="76"/>
      <c r="S5" s="77"/>
      <c r="T5" s="97"/>
    </row>
    <row r="6" spans="1:21" s="2" customFormat="1" ht="19.5" customHeight="1" x14ac:dyDescent="0.3">
      <c r="A6" s="107"/>
      <c r="B6" s="29" t="s">
        <v>23</v>
      </c>
      <c r="C6" s="58">
        <v>5</v>
      </c>
      <c r="D6" s="30">
        <f t="shared" ref="D6:O6" si="1">+$C$6</f>
        <v>5</v>
      </c>
      <c r="E6" s="30">
        <f t="shared" si="1"/>
        <v>5</v>
      </c>
      <c r="F6" s="30">
        <f t="shared" si="1"/>
        <v>5</v>
      </c>
      <c r="G6" s="30">
        <f t="shared" si="1"/>
        <v>5</v>
      </c>
      <c r="H6" s="30">
        <f t="shared" si="1"/>
        <v>5</v>
      </c>
      <c r="I6" s="30">
        <f t="shared" si="1"/>
        <v>5</v>
      </c>
      <c r="J6" s="30">
        <f t="shared" si="1"/>
        <v>5</v>
      </c>
      <c r="K6" s="30">
        <f t="shared" si="1"/>
        <v>5</v>
      </c>
      <c r="L6" s="30">
        <f t="shared" si="1"/>
        <v>5</v>
      </c>
      <c r="M6" s="30">
        <f t="shared" si="1"/>
        <v>5</v>
      </c>
      <c r="N6" s="30">
        <f t="shared" si="1"/>
        <v>5</v>
      </c>
      <c r="O6" s="30">
        <f t="shared" si="1"/>
        <v>5</v>
      </c>
      <c r="P6" s="10"/>
      <c r="Q6" s="71"/>
      <c r="R6" s="72"/>
      <c r="S6" s="74"/>
      <c r="T6" s="32"/>
    </row>
    <row r="7" spans="1:21" s="3" customFormat="1" ht="19.5" customHeight="1" x14ac:dyDescent="0.25">
      <c r="A7" s="108"/>
      <c r="B7" s="33" t="s">
        <v>24</v>
      </c>
      <c r="C7" s="59"/>
      <c r="D7" s="34">
        <f t="shared" ref="D7:O7" si="2">$C$6*D6</f>
        <v>25</v>
      </c>
      <c r="E7" s="34">
        <f t="shared" si="2"/>
        <v>25</v>
      </c>
      <c r="F7" s="34">
        <f t="shared" si="2"/>
        <v>25</v>
      </c>
      <c r="G7" s="34">
        <f t="shared" si="2"/>
        <v>25</v>
      </c>
      <c r="H7" s="34">
        <f t="shared" si="2"/>
        <v>25</v>
      </c>
      <c r="I7" s="34">
        <f t="shared" si="2"/>
        <v>25</v>
      </c>
      <c r="J7" s="34">
        <f t="shared" si="2"/>
        <v>25</v>
      </c>
      <c r="K7" s="34">
        <f t="shared" si="2"/>
        <v>25</v>
      </c>
      <c r="L7" s="34">
        <f t="shared" si="2"/>
        <v>25</v>
      </c>
      <c r="M7" s="34">
        <f t="shared" si="2"/>
        <v>25</v>
      </c>
      <c r="N7" s="34">
        <f t="shared" si="2"/>
        <v>25</v>
      </c>
      <c r="O7" s="34">
        <f t="shared" si="2"/>
        <v>25</v>
      </c>
      <c r="P7" s="11"/>
      <c r="Q7" s="71">
        <f>SUM('Kanal pazarlama bütçesi'!$D7:$O7)</f>
        <v>300</v>
      </c>
      <c r="R7" s="72"/>
      <c r="S7" s="73"/>
      <c r="T7" s="32"/>
    </row>
    <row r="8" spans="1:21" s="3" customFormat="1" ht="19.5" customHeight="1" x14ac:dyDescent="0.25">
      <c r="A8" s="108"/>
      <c r="B8" s="31" t="s">
        <v>25</v>
      </c>
      <c r="C8" s="60">
        <v>1E-3</v>
      </c>
      <c r="D8" s="11">
        <f t="shared" ref="D8:O8" si="3">D3*$C$8</f>
        <v>0.75</v>
      </c>
      <c r="E8" s="11">
        <f t="shared" si="3"/>
        <v>0.2</v>
      </c>
      <c r="F8" s="11">
        <f t="shared" si="3"/>
        <v>0.5</v>
      </c>
      <c r="G8" s="11">
        <f t="shared" si="3"/>
        <v>1.5</v>
      </c>
      <c r="H8" s="11">
        <f t="shared" si="3"/>
        <v>1.2</v>
      </c>
      <c r="I8" s="11">
        <f t="shared" si="3"/>
        <v>1.5</v>
      </c>
      <c r="J8" s="11">
        <f t="shared" si="3"/>
        <v>1.5</v>
      </c>
      <c r="K8" s="11">
        <f t="shared" si="3"/>
        <v>1.8</v>
      </c>
      <c r="L8" s="11">
        <f t="shared" si="3"/>
        <v>2</v>
      </c>
      <c r="M8" s="11">
        <f t="shared" si="3"/>
        <v>2</v>
      </c>
      <c r="N8" s="11">
        <f t="shared" si="3"/>
        <v>2</v>
      </c>
      <c r="O8" s="11">
        <f t="shared" si="3"/>
        <v>2</v>
      </c>
      <c r="P8" s="11"/>
      <c r="Q8" s="21">
        <f>SUM('Kanal pazarlama bütçesi'!$D8:$O8)</f>
        <v>16.950000000000003</v>
      </c>
      <c r="R8" s="32"/>
      <c r="S8" s="20"/>
      <c r="T8" s="32"/>
    </row>
    <row r="9" spans="1:21" s="3" customFormat="1" ht="19.5" customHeight="1" thickBot="1" x14ac:dyDescent="0.35">
      <c r="A9" s="108"/>
      <c r="B9" s="84" t="s">
        <v>77</v>
      </c>
      <c r="C9" s="84"/>
      <c r="D9" s="85">
        <f>SUM(D7:D8)</f>
        <v>25.75</v>
      </c>
      <c r="E9" s="85">
        <f t="shared" ref="E9:O9" si="4">SUM(E7:E8)</f>
        <v>25.2</v>
      </c>
      <c r="F9" s="85">
        <f t="shared" si="4"/>
        <v>25.5</v>
      </c>
      <c r="G9" s="85">
        <f t="shared" si="4"/>
        <v>26.5</v>
      </c>
      <c r="H9" s="85">
        <f t="shared" si="4"/>
        <v>26.2</v>
      </c>
      <c r="I9" s="85">
        <f t="shared" si="4"/>
        <v>26.5</v>
      </c>
      <c r="J9" s="85">
        <f t="shared" si="4"/>
        <v>26.5</v>
      </c>
      <c r="K9" s="85">
        <f t="shared" si="4"/>
        <v>26.8</v>
      </c>
      <c r="L9" s="85">
        <f t="shared" si="4"/>
        <v>27</v>
      </c>
      <c r="M9" s="85">
        <f t="shared" si="4"/>
        <v>27</v>
      </c>
      <c r="N9" s="85">
        <f t="shared" si="4"/>
        <v>27</v>
      </c>
      <c r="O9" s="85">
        <f t="shared" si="4"/>
        <v>27</v>
      </c>
      <c r="P9" s="16"/>
      <c r="Q9" s="52">
        <f>SUM(Q7:Q8)</f>
        <v>316.95</v>
      </c>
      <c r="R9" s="22"/>
      <c r="S9" s="23"/>
      <c r="T9" s="22"/>
    </row>
    <row r="10" spans="1:21" s="8" customFormat="1" ht="19.5" customHeight="1" x14ac:dyDescent="0.3">
      <c r="A10" s="105" t="s">
        <v>10</v>
      </c>
      <c r="B10" s="111" t="s">
        <v>26</v>
      </c>
      <c r="C10" s="82" t="s">
        <v>62</v>
      </c>
      <c r="D10" s="83" t="s">
        <v>63</v>
      </c>
      <c r="E10" s="82" t="s">
        <v>64</v>
      </c>
      <c r="F10" s="82" t="s">
        <v>65</v>
      </c>
      <c r="G10" s="82" t="s">
        <v>66</v>
      </c>
      <c r="H10" s="82" t="s">
        <v>67</v>
      </c>
      <c r="I10" s="82" t="s">
        <v>68</v>
      </c>
      <c r="J10" s="82" t="s">
        <v>69</v>
      </c>
      <c r="K10" s="82" t="s">
        <v>70</v>
      </c>
      <c r="L10" s="82" t="s">
        <v>71</v>
      </c>
      <c r="M10" s="82" t="s">
        <v>72</v>
      </c>
      <c r="N10" s="82" t="s">
        <v>73</v>
      </c>
      <c r="O10" s="82" t="s">
        <v>74</v>
      </c>
      <c r="P10" s="9"/>
      <c r="Q10" s="52"/>
      <c r="R10" s="22"/>
      <c r="S10" s="23"/>
      <c r="T10" s="97"/>
    </row>
    <row r="11" spans="1:21" s="2" customFormat="1" ht="19.5" customHeight="1" x14ac:dyDescent="0.35">
      <c r="A11" s="107"/>
      <c r="B11" s="48" t="s">
        <v>27</v>
      </c>
      <c r="C11" s="46"/>
      <c r="D11" s="37">
        <v>1</v>
      </c>
      <c r="E11" s="37">
        <v>1</v>
      </c>
      <c r="F11" s="37">
        <v>0.75</v>
      </c>
      <c r="G11" s="37">
        <v>0.4</v>
      </c>
      <c r="H11" s="37">
        <v>0.33</v>
      </c>
      <c r="I11" s="37">
        <v>0.25</v>
      </c>
      <c r="J11" s="37">
        <v>0.2</v>
      </c>
      <c r="K11" s="37">
        <v>0.1</v>
      </c>
      <c r="L11" s="37">
        <v>0.05</v>
      </c>
      <c r="M11" s="37">
        <v>0.05</v>
      </c>
      <c r="N11" s="37">
        <v>0.05</v>
      </c>
      <c r="O11" s="37">
        <v>0.05</v>
      </c>
      <c r="P11" s="10"/>
      <c r="Q11" s="68"/>
      <c r="R11" s="69"/>
      <c r="S11" s="70"/>
      <c r="T11" s="32"/>
    </row>
    <row r="12" spans="1:21" s="3" customFormat="1" ht="19.5" customHeight="1" x14ac:dyDescent="0.25">
      <c r="A12" s="108"/>
      <c r="B12" s="29" t="s">
        <v>28</v>
      </c>
      <c r="C12" s="58"/>
      <c r="D12" s="45">
        <v>1</v>
      </c>
      <c r="E12" s="45">
        <v>0.5</v>
      </c>
      <c r="F12" s="45">
        <v>0.5</v>
      </c>
      <c r="G12" s="45">
        <v>0.5</v>
      </c>
      <c r="H12" s="45">
        <v>0.5</v>
      </c>
      <c r="I12" s="45">
        <v>0.5</v>
      </c>
      <c r="J12" s="45">
        <v>0.5</v>
      </c>
      <c r="K12" s="45">
        <v>0.5</v>
      </c>
      <c r="L12" s="45">
        <v>0.5</v>
      </c>
      <c r="M12" s="45">
        <v>0.5</v>
      </c>
      <c r="N12" s="45">
        <v>0.5</v>
      </c>
      <c r="O12" s="45">
        <v>0.5</v>
      </c>
      <c r="P12" s="10"/>
      <c r="Q12" s="71"/>
      <c r="R12" s="72"/>
      <c r="S12" s="74"/>
      <c r="T12" s="32"/>
    </row>
    <row r="13" spans="1:21" s="3" customFormat="1" ht="19.5" customHeight="1" x14ac:dyDescent="0.25">
      <c r="A13" s="108"/>
      <c r="B13" s="43" t="s">
        <v>23</v>
      </c>
      <c r="C13" s="59">
        <v>3</v>
      </c>
      <c r="D13" s="44">
        <f t="shared" ref="D13:O13" si="5">$C$13*D12</f>
        <v>3</v>
      </c>
      <c r="E13" s="44">
        <f t="shared" si="5"/>
        <v>1.5</v>
      </c>
      <c r="F13" s="44">
        <f t="shared" si="5"/>
        <v>1.5</v>
      </c>
      <c r="G13" s="44">
        <f t="shared" si="5"/>
        <v>1.5</v>
      </c>
      <c r="H13" s="44">
        <f t="shared" si="5"/>
        <v>1.5</v>
      </c>
      <c r="I13" s="44">
        <f t="shared" si="5"/>
        <v>1.5</v>
      </c>
      <c r="J13" s="44">
        <f t="shared" si="5"/>
        <v>1.5</v>
      </c>
      <c r="K13" s="44">
        <f t="shared" si="5"/>
        <v>1.5</v>
      </c>
      <c r="L13" s="44">
        <f t="shared" si="5"/>
        <v>1.5</v>
      </c>
      <c r="M13" s="44">
        <f t="shared" si="5"/>
        <v>1.5</v>
      </c>
      <c r="N13" s="44">
        <f t="shared" si="5"/>
        <v>1.5</v>
      </c>
      <c r="O13" s="44">
        <f t="shared" si="5"/>
        <v>1.5</v>
      </c>
      <c r="P13" s="10"/>
      <c r="Q13" s="71">
        <f>SUM('Kanal pazarlama bütçesi'!$D13:$O13)</f>
        <v>19.5</v>
      </c>
      <c r="R13" s="72"/>
      <c r="S13" s="74"/>
      <c r="T13" s="32"/>
    </row>
    <row r="14" spans="1:21" s="3" customFormat="1" ht="19.5" customHeight="1" x14ac:dyDescent="0.25">
      <c r="A14" s="108"/>
      <c r="B14" s="43" t="s">
        <v>29</v>
      </c>
      <c r="C14" s="59"/>
      <c r="D14" s="44">
        <v>25</v>
      </c>
      <c r="E14" s="44">
        <v>10</v>
      </c>
      <c r="F14" s="44">
        <v>25</v>
      </c>
      <c r="G14" s="44">
        <v>10</v>
      </c>
      <c r="H14" s="44">
        <v>25</v>
      </c>
      <c r="I14" s="44">
        <v>10</v>
      </c>
      <c r="J14" s="44">
        <v>25</v>
      </c>
      <c r="K14" s="44">
        <v>10</v>
      </c>
      <c r="L14" s="44">
        <v>25</v>
      </c>
      <c r="M14" s="44">
        <v>10</v>
      </c>
      <c r="N14" s="44">
        <v>25</v>
      </c>
      <c r="O14" s="44">
        <v>10</v>
      </c>
      <c r="P14" s="10"/>
      <c r="Q14" s="71">
        <f>SUM('Kanal pazarlama bütçesi'!$D14:$O14)</f>
        <v>210</v>
      </c>
      <c r="R14" s="72"/>
      <c r="S14" s="74"/>
      <c r="T14" s="32"/>
    </row>
    <row r="15" spans="1:21" s="3" customFormat="1" ht="19.5" customHeight="1" x14ac:dyDescent="0.25">
      <c r="A15" s="108"/>
      <c r="B15" s="43" t="s">
        <v>25</v>
      </c>
      <c r="C15" s="61">
        <v>1E-3</v>
      </c>
      <c r="D15" s="34">
        <f t="shared" ref="D15:O15" si="6">$C$15*D3*D11*D12</f>
        <v>0.75</v>
      </c>
      <c r="E15" s="34">
        <f t="shared" si="6"/>
        <v>0.1</v>
      </c>
      <c r="F15" s="34">
        <f t="shared" si="6"/>
        <v>0.1875</v>
      </c>
      <c r="G15" s="34">
        <f t="shared" si="6"/>
        <v>0.30000000000000004</v>
      </c>
      <c r="H15" s="34">
        <f t="shared" si="6"/>
        <v>0.19800000000000001</v>
      </c>
      <c r="I15" s="34">
        <f t="shared" si="6"/>
        <v>0.1875</v>
      </c>
      <c r="J15" s="34">
        <f t="shared" si="6"/>
        <v>0.15000000000000002</v>
      </c>
      <c r="K15" s="34">
        <f t="shared" si="6"/>
        <v>9.0000000000000011E-2</v>
      </c>
      <c r="L15" s="34">
        <f t="shared" si="6"/>
        <v>0.05</v>
      </c>
      <c r="M15" s="34">
        <f t="shared" si="6"/>
        <v>0.05</v>
      </c>
      <c r="N15" s="34">
        <f t="shared" si="6"/>
        <v>0.05</v>
      </c>
      <c r="O15" s="34">
        <f t="shared" si="6"/>
        <v>0.05</v>
      </c>
      <c r="P15" s="10"/>
      <c r="Q15" s="71">
        <f>SUM('Kanal pazarlama bütçesi'!$D15:$O15)</f>
        <v>2.1629999999999998</v>
      </c>
      <c r="R15" s="72"/>
      <c r="S15" s="74"/>
      <c r="T15" s="32"/>
    </row>
    <row r="16" spans="1:21" s="3" customFormat="1" ht="19.5" customHeight="1" x14ac:dyDescent="0.3">
      <c r="A16" s="108"/>
      <c r="B16" s="42" t="s">
        <v>30</v>
      </c>
      <c r="C16" s="62"/>
      <c r="D16" s="10">
        <v>25</v>
      </c>
      <c r="E16" s="10">
        <v>10</v>
      </c>
      <c r="F16" s="10">
        <v>25</v>
      </c>
      <c r="G16" s="10">
        <v>10</v>
      </c>
      <c r="H16" s="10">
        <v>25</v>
      </c>
      <c r="I16" s="10">
        <v>10</v>
      </c>
      <c r="J16" s="10">
        <v>25</v>
      </c>
      <c r="K16" s="10">
        <v>10</v>
      </c>
      <c r="L16" s="10">
        <v>25</v>
      </c>
      <c r="M16" s="10">
        <v>10</v>
      </c>
      <c r="N16" s="10">
        <v>25</v>
      </c>
      <c r="O16" s="10">
        <v>10</v>
      </c>
      <c r="P16" s="13"/>
      <c r="Q16" s="21">
        <f>SUM('Kanal pazarlama bütçesi'!$D16:$O16)</f>
        <v>210</v>
      </c>
      <c r="R16" s="32"/>
      <c r="S16" s="35"/>
      <c r="T16" s="24"/>
    </row>
    <row r="17" spans="1:20" s="15" customFormat="1" ht="19.5" customHeight="1" thickBot="1" x14ac:dyDescent="0.35">
      <c r="A17" s="109"/>
      <c r="B17" s="84" t="s">
        <v>78</v>
      </c>
      <c r="C17" s="86"/>
      <c r="D17" s="87">
        <f>SUM(D13:D16)</f>
        <v>53.75</v>
      </c>
      <c r="E17" s="87">
        <f>SUM(E13:E16)</f>
        <v>21.6</v>
      </c>
      <c r="F17" s="87">
        <f t="shared" ref="F17:O17" si="7">SUM(F13:F16)</f>
        <v>51.6875</v>
      </c>
      <c r="G17" s="87">
        <f t="shared" si="7"/>
        <v>21.8</v>
      </c>
      <c r="H17" s="87">
        <f t="shared" si="7"/>
        <v>51.698</v>
      </c>
      <c r="I17" s="87">
        <f t="shared" si="7"/>
        <v>21.6875</v>
      </c>
      <c r="J17" s="87">
        <f t="shared" si="7"/>
        <v>51.65</v>
      </c>
      <c r="K17" s="87">
        <f t="shared" si="7"/>
        <v>21.59</v>
      </c>
      <c r="L17" s="87">
        <f t="shared" si="7"/>
        <v>51.55</v>
      </c>
      <c r="M17" s="87">
        <f t="shared" si="7"/>
        <v>21.55</v>
      </c>
      <c r="N17" s="87">
        <f t="shared" si="7"/>
        <v>51.55</v>
      </c>
      <c r="O17" s="87">
        <f t="shared" si="7"/>
        <v>21.55</v>
      </c>
      <c r="P17" s="10"/>
      <c r="Q17" s="95">
        <f>SUM(Q13:Q16)</f>
        <v>441.66300000000001</v>
      </c>
      <c r="R17" s="32"/>
      <c r="S17" s="35"/>
      <c r="T17" s="32"/>
    </row>
    <row r="18" spans="1:20" s="3" customFormat="1" ht="19.5" customHeight="1" x14ac:dyDescent="0.3">
      <c r="A18" s="105" t="s">
        <v>11</v>
      </c>
      <c r="B18" s="111" t="s">
        <v>31</v>
      </c>
      <c r="C18" s="82" t="s">
        <v>62</v>
      </c>
      <c r="D18" s="83" t="s">
        <v>63</v>
      </c>
      <c r="E18" s="82" t="s">
        <v>64</v>
      </c>
      <c r="F18" s="82" t="s">
        <v>65</v>
      </c>
      <c r="G18" s="82" t="s">
        <v>66</v>
      </c>
      <c r="H18" s="82" t="s">
        <v>67</v>
      </c>
      <c r="I18" s="82" t="s">
        <v>68</v>
      </c>
      <c r="J18" s="82" t="s">
        <v>69</v>
      </c>
      <c r="K18" s="82" t="s">
        <v>70</v>
      </c>
      <c r="L18" s="82" t="s">
        <v>71</v>
      </c>
      <c r="M18" s="82" t="s">
        <v>72</v>
      </c>
      <c r="N18" s="82" t="s">
        <v>73</v>
      </c>
      <c r="O18" s="82" t="s">
        <v>74</v>
      </c>
      <c r="P18" s="10"/>
      <c r="Q18" s="52"/>
      <c r="R18" s="24"/>
      <c r="S18" s="25"/>
      <c r="T18" s="32"/>
    </row>
    <row r="19" spans="1:20" s="3" customFormat="1" ht="19.5" customHeight="1" x14ac:dyDescent="0.25">
      <c r="A19" s="108"/>
      <c r="B19" s="38" t="s">
        <v>32</v>
      </c>
      <c r="C19" s="63"/>
      <c r="D19" s="40">
        <v>0.25</v>
      </c>
      <c r="E19" s="40">
        <v>0.25</v>
      </c>
      <c r="F19" s="40">
        <v>0.25</v>
      </c>
      <c r="G19" s="40">
        <v>0.25</v>
      </c>
      <c r="H19" s="40">
        <v>0.25</v>
      </c>
      <c r="I19" s="40">
        <v>0.25</v>
      </c>
      <c r="J19" s="40">
        <v>0.25</v>
      </c>
      <c r="K19" s="40">
        <v>0.25</v>
      </c>
      <c r="L19" s="40">
        <v>0.25</v>
      </c>
      <c r="M19" s="40">
        <v>0.25</v>
      </c>
      <c r="N19" s="40">
        <v>0.25</v>
      </c>
      <c r="O19" s="40">
        <v>0.25</v>
      </c>
      <c r="P19" s="10"/>
      <c r="Q19" s="71"/>
      <c r="R19" s="72"/>
      <c r="S19" s="74"/>
      <c r="T19" s="32"/>
    </row>
    <row r="20" spans="1:20" s="3" customFormat="1" ht="19.5" customHeight="1" x14ac:dyDescent="0.25">
      <c r="A20" s="108"/>
      <c r="B20" s="43" t="s">
        <v>23</v>
      </c>
      <c r="C20" s="59">
        <v>1</v>
      </c>
      <c r="D20" s="44">
        <f t="shared" ref="D20:O20" si="8">$C$20*D19</f>
        <v>0.25</v>
      </c>
      <c r="E20" s="44">
        <f t="shared" si="8"/>
        <v>0.25</v>
      </c>
      <c r="F20" s="44">
        <f t="shared" si="8"/>
        <v>0.25</v>
      </c>
      <c r="G20" s="44">
        <f t="shared" si="8"/>
        <v>0.25</v>
      </c>
      <c r="H20" s="44">
        <f t="shared" si="8"/>
        <v>0.25</v>
      </c>
      <c r="I20" s="44">
        <f t="shared" si="8"/>
        <v>0.25</v>
      </c>
      <c r="J20" s="44">
        <f t="shared" si="8"/>
        <v>0.25</v>
      </c>
      <c r="K20" s="44">
        <f t="shared" si="8"/>
        <v>0.25</v>
      </c>
      <c r="L20" s="44">
        <f t="shared" si="8"/>
        <v>0.25</v>
      </c>
      <c r="M20" s="44">
        <f t="shared" si="8"/>
        <v>0.25</v>
      </c>
      <c r="N20" s="44">
        <f t="shared" si="8"/>
        <v>0.25</v>
      </c>
      <c r="O20" s="44">
        <f t="shared" si="8"/>
        <v>0.25</v>
      </c>
      <c r="P20" s="10"/>
      <c r="Q20" s="71">
        <f>SUM('Kanal pazarlama bütçesi'!$D20:$O20)</f>
        <v>3</v>
      </c>
      <c r="R20" s="72"/>
      <c r="S20" s="74"/>
      <c r="T20" s="32"/>
    </row>
    <row r="21" spans="1:20" s="3" customFormat="1" ht="19.5" customHeight="1" x14ac:dyDescent="0.25">
      <c r="A21" s="108"/>
      <c r="B21" s="41" t="s">
        <v>33</v>
      </c>
      <c r="C21" s="63"/>
      <c r="D21" s="39">
        <v>500</v>
      </c>
      <c r="E21" s="39"/>
      <c r="F21" s="39"/>
      <c r="G21" s="39"/>
      <c r="H21" s="39"/>
      <c r="I21" s="39"/>
      <c r="J21" s="39"/>
      <c r="K21" s="39"/>
      <c r="L21" s="39"/>
      <c r="M21" s="39"/>
      <c r="N21" s="39"/>
      <c r="O21" s="39"/>
      <c r="P21" s="10"/>
      <c r="Q21" s="71">
        <f>SUM('Kanal pazarlama bütçesi'!$D21:$O21)</f>
        <v>500</v>
      </c>
      <c r="R21" s="72"/>
      <c r="S21" s="74"/>
      <c r="T21" s="32"/>
    </row>
    <row r="22" spans="1:20" s="3" customFormat="1" ht="19.5" customHeight="1" x14ac:dyDescent="0.3">
      <c r="A22" s="108"/>
      <c r="B22" s="41" t="s">
        <v>34</v>
      </c>
      <c r="C22" s="63"/>
      <c r="D22" s="39">
        <v>10</v>
      </c>
      <c r="E22" s="39">
        <v>10</v>
      </c>
      <c r="F22" s="39">
        <v>10</v>
      </c>
      <c r="G22" s="39">
        <v>10</v>
      </c>
      <c r="H22" s="39">
        <v>10</v>
      </c>
      <c r="I22" s="39">
        <v>10</v>
      </c>
      <c r="J22" s="39">
        <v>10</v>
      </c>
      <c r="K22" s="39">
        <v>10</v>
      </c>
      <c r="L22" s="39">
        <v>10</v>
      </c>
      <c r="M22" s="39">
        <v>10</v>
      </c>
      <c r="N22" s="39">
        <v>10</v>
      </c>
      <c r="O22" s="39">
        <v>10</v>
      </c>
      <c r="P22" s="13"/>
      <c r="Q22" s="71">
        <f>SUM('Kanal pazarlama bütçesi'!$D22:$O22)</f>
        <v>120</v>
      </c>
      <c r="R22" s="72"/>
      <c r="S22" s="74"/>
      <c r="T22" s="24"/>
    </row>
    <row r="23" spans="1:20" s="15" customFormat="1" ht="19.5" customHeight="1" x14ac:dyDescent="0.3">
      <c r="A23" s="109"/>
      <c r="B23" s="42" t="s">
        <v>35</v>
      </c>
      <c r="C23" s="62"/>
      <c r="D23" s="10">
        <v>25</v>
      </c>
      <c r="E23" s="10"/>
      <c r="F23" s="10"/>
      <c r="G23" s="10"/>
      <c r="H23" s="10"/>
      <c r="I23" s="10"/>
      <c r="J23" s="10"/>
      <c r="K23" s="10"/>
      <c r="L23" s="10"/>
      <c r="M23" s="10"/>
      <c r="N23" s="10">
        <v>25</v>
      </c>
      <c r="O23" s="10"/>
      <c r="P23" s="13"/>
      <c r="Q23" s="21">
        <f>SUM('Kanal pazarlama bütçesi'!$D23:$O23)</f>
        <v>50</v>
      </c>
      <c r="R23" s="32"/>
      <c r="S23" s="35"/>
      <c r="T23" s="24"/>
    </row>
    <row r="24" spans="1:20" s="15" customFormat="1" ht="19.5" customHeight="1" thickBot="1" x14ac:dyDescent="0.35">
      <c r="A24" s="109"/>
      <c r="B24" s="84" t="s">
        <v>79</v>
      </c>
      <c r="C24" s="84"/>
      <c r="D24" s="85">
        <f>SUM(D20:D23)</f>
        <v>535.25</v>
      </c>
      <c r="E24" s="85">
        <f t="shared" ref="E24:O24" si="9">SUM(E20:E23)</f>
        <v>10.25</v>
      </c>
      <c r="F24" s="85">
        <f t="shared" si="9"/>
        <v>10.25</v>
      </c>
      <c r="G24" s="85">
        <f t="shared" si="9"/>
        <v>10.25</v>
      </c>
      <c r="H24" s="85">
        <f t="shared" si="9"/>
        <v>10.25</v>
      </c>
      <c r="I24" s="85">
        <f t="shared" si="9"/>
        <v>10.25</v>
      </c>
      <c r="J24" s="85">
        <f t="shared" si="9"/>
        <v>10.25</v>
      </c>
      <c r="K24" s="85">
        <f t="shared" si="9"/>
        <v>10.25</v>
      </c>
      <c r="L24" s="85">
        <f t="shared" si="9"/>
        <v>10.25</v>
      </c>
      <c r="M24" s="85">
        <f t="shared" si="9"/>
        <v>10.25</v>
      </c>
      <c r="N24" s="85">
        <f t="shared" si="9"/>
        <v>35.25</v>
      </c>
      <c r="O24" s="85">
        <f t="shared" si="9"/>
        <v>10.25</v>
      </c>
      <c r="P24" s="10"/>
      <c r="Q24" s="52">
        <f>SUM(Q20:Q23)</f>
        <v>673</v>
      </c>
      <c r="R24" s="24"/>
      <c r="S24" s="25"/>
      <c r="T24" s="32"/>
    </row>
    <row r="25" spans="1:20" s="3" customFormat="1" ht="19.5" customHeight="1" x14ac:dyDescent="0.3">
      <c r="A25" s="105" t="s">
        <v>12</v>
      </c>
      <c r="B25" s="111" t="s">
        <v>36</v>
      </c>
      <c r="C25" s="82" t="s">
        <v>62</v>
      </c>
      <c r="D25" s="83" t="s">
        <v>63</v>
      </c>
      <c r="E25" s="82" t="s">
        <v>64</v>
      </c>
      <c r="F25" s="82" t="s">
        <v>65</v>
      </c>
      <c r="G25" s="82" t="s">
        <v>66</v>
      </c>
      <c r="H25" s="82" t="s">
        <v>67</v>
      </c>
      <c r="I25" s="82" t="s">
        <v>68</v>
      </c>
      <c r="J25" s="82" t="s">
        <v>69</v>
      </c>
      <c r="K25" s="82" t="s">
        <v>70</v>
      </c>
      <c r="L25" s="82" t="s">
        <v>71</v>
      </c>
      <c r="M25" s="82" t="s">
        <v>72</v>
      </c>
      <c r="N25" s="82" t="s">
        <v>73</v>
      </c>
      <c r="O25" s="82" t="s">
        <v>74</v>
      </c>
      <c r="P25" s="10"/>
      <c r="Q25" s="52"/>
      <c r="R25" s="24"/>
      <c r="S25" s="25"/>
      <c r="T25" s="32"/>
    </row>
    <row r="26" spans="1:20" s="3" customFormat="1" ht="19.5" customHeight="1" x14ac:dyDescent="0.3">
      <c r="A26" s="108"/>
      <c r="B26" s="38" t="s">
        <v>37</v>
      </c>
      <c r="C26" s="63"/>
      <c r="D26" s="40"/>
      <c r="E26" s="40"/>
      <c r="F26" s="40"/>
      <c r="G26" s="40"/>
      <c r="H26" s="40"/>
      <c r="I26" s="40"/>
      <c r="J26" s="40"/>
      <c r="K26" s="40"/>
      <c r="L26" s="40"/>
      <c r="M26" s="40"/>
      <c r="N26" s="40"/>
      <c r="O26" s="40"/>
      <c r="P26" s="10"/>
      <c r="Q26" s="52"/>
      <c r="R26" s="24"/>
      <c r="S26" s="25"/>
      <c r="T26" s="32"/>
    </row>
    <row r="27" spans="1:20" s="3" customFormat="1" ht="19.5" customHeight="1" x14ac:dyDescent="0.3">
      <c r="A27" s="108"/>
      <c r="B27" s="41" t="s">
        <v>24</v>
      </c>
      <c r="C27" s="63"/>
      <c r="D27" s="39"/>
      <c r="E27" s="39"/>
      <c r="F27" s="39"/>
      <c r="G27" s="39"/>
      <c r="H27" s="39"/>
      <c r="I27" s="39"/>
      <c r="J27" s="39"/>
      <c r="K27" s="39"/>
      <c r="L27" s="39"/>
      <c r="M27" s="39"/>
      <c r="N27" s="39"/>
      <c r="O27" s="39"/>
      <c r="P27" s="13"/>
      <c r="Q27" s="71">
        <f>SUM('Kanal pazarlama bütçesi'!$D27:$O27)</f>
        <v>0</v>
      </c>
      <c r="R27" s="72"/>
      <c r="S27" s="74"/>
      <c r="T27" s="24"/>
    </row>
    <row r="28" spans="1:20" s="15" customFormat="1" ht="19.5" customHeight="1" x14ac:dyDescent="0.3">
      <c r="A28" s="109"/>
      <c r="B28" s="42" t="s">
        <v>38</v>
      </c>
      <c r="C28" s="63"/>
      <c r="D28" s="39">
        <v>1000</v>
      </c>
      <c r="E28" s="39">
        <v>1000</v>
      </c>
      <c r="F28" s="39">
        <v>1000</v>
      </c>
      <c r="G28" s="39">
        <v>1000</v>
      </c>
      <c r="H28" s="39">
        <v>1000</v>
      </c>
      <c r="I28" s="39">
        <v>1000</v>
      </c>
      <c r="J28" s="39">
        <v>1000</v>
      </c>
      <c r="K28" s="39">
        <v>1000</v>
      </c>
      <c r="L28" s="39">
        <v>1000</v>
      </c>
      <c r="M28" s="39">
        <v>1000</v>
      </c>
      <c r="N28" s="39">
        <v>1000</v>
      </c>
      <c r="O28" s="39">
        <v>1000</v>
      </c>
      <c r="P28" s="12"/>
      <c r="Q28" s="71">
        <f>SUM('Kanal pazarlama bütçesi'!$D28:$O28)</f>
        <v>12000</v>
      </c>
      <c r="R28" s="72"/>
      <c r="S28" s="74"/>
      <c r="T28" s="24"/>
    </row>
    <row r="29" spans="1:20" s="14" customFormat="1" ht="19.5" customHeight="1" x14ac:dyDescent="0.3">
      <c r="A29" s="109"/>
      <c r="B29" s="41" t="s">
        <v>39</v>
      </c>
      <c r="C29" s="62"/>
      <c r="D29" s="10">
        <v>250</v>
      </c>
      <c r="E29" s="10">
        <v>250</v>
      </c>
      <c r="F29" s="10">
        <v>250</v>
      </c>
      <c r="G29" s="10">
        <v>250</v>
      </c>
      <c r="H29" s="10">
        <v>250</v>
      </c>
      <c r="I29" s="10">
        <v>250</v>
      </c>
      <c r="J29" s="10">
        <v>250</v>
      </c>
      <c r="K29" s="10">
        <v>250</v>
      </c>
      <c r="L29" s="10">
        <v>250</v>
      </c>
      <c r="M29" s="10">
        <v>250</v>
      </c>
      <c r="N29" s="10">
        <v>250</v>
      </c>
      <c r="O29" s="10">
        <v>250</v>
      </c>
      <c r="P29" s="12"/>
      <c r="Q29" s="21">
        <f>SUM('Kanal pazarlama bütçesi'!$D29:$O29)</f>
        <v>3000</v>
      </c>
      <c r="R29" s="32"/>
      <c r="S29" s="35"/>
      <c r="T29" s="24"/>
    </row>
    <row r="30" spans="1:20" s="14" customFormat="1" ht="19.5" customHeight="1" x14ac:dyDescent="0.3">
      <c r="A30" s="109"/>
      <c r="B30" s="84" t="s">
        <v>80</v>
      </c>
      <c r="C30" s="84"/>
      <c r="D30" s="85">
        <f>SUM(D27:D29)</f>
        <v>1250</v>
      </c>
      <c r="E30" s="85">
        <f t="shared" ref="E30:O30" si="10">SUM(E27:E29)</f>
        <v>1250</v>
      </c>
      <c r="F30" s="85">
        <f t="shared" si="10"/>
        <v>1250</v>
      </c>
      <c r="G30" s="85">
        <f t="shared" si="10"/>
        <v>1250</v>
      </c>
      <c r="H30" s="85">
        <f t="shared" si="10"/>
        <v>1250</v>
      </c>
      <c r="I30" s="85">
        <f t="shared" si="10"/>
        <v>1250</v>
      </c>
      <c r="J30" s="85">
        <f t="shared" si="10"/>
        <v>1250</v>
      </c>
      <c r="K30" s="85">
        <f t="shared" si="10"/>
        <v>1250</v>
      </c>
      <c r="L30" s="85">
        <f t="shared" si="10"/>
        <v>1250</v>
      </c>
      <c r="M30" s="85">
        <f t="shared" si="10"/>
        <v>1250</v>
      </c>
      <c r="N30" s="85">
        <f t="shared" si="10"/>
        <v>1250</v>
      </c>
      <c r="O30" s="85">
        <f t="shared" si="10"/>
        <v>1250</v>
      </c>
      <c r="P30" s="10"/>
      <c r="Q30" s="52">
        <f>SUM(Q27:Q29)</f>
        <v>15000</v>
      </c>
      <c r="R30" s="24"/>
      <c r="S30" s="26"/>
      <c r="T30" s="32"/>
    </row>
    <row r="31" spans="1:20" s="3" customFormat="1" ht="19.5" customHeight="1" thickBot="1" x14ac:dyDescent="0.35">
      <c r="A31" s="105" t="s">
        <v>13</v>
      </c>
      <c r="B31" s="79" t="s">
        <v>81</v>
      </c>
      <c r="C31" s="80"/>
      <c r="D31" s="81">
        <f>SUM(DoğrudanPosta[[#Totals],[1. Ay]],InternetPazarlamacılığı[[#Totals],[1. Ay]],DoğrudanPazarlama[[#Totals],[1. Ay]])</f>
        <v>1839</v>
      </c>
      <c r="E31" s="81">
        <f>SUM(DoğrudanPosta[[#Totals],[2. Ay]],InternetPazarlamacılığı[[#Totals],[2. Ay]],DoğrudanPazarlama[[#Totals],[2. Ay]])</f>
        <v>1281.8499999999999</v>
      </c>
      <c r="F31" s="81">
        <f>SUM(DoğrudanPosta[[#Totals],[3. Ay]],InternetPazarlamacılığı[[#Totals],[3. Ay]],DoğrudanPazarlama[[#Totals],[3. Ay]])</f>
        <v>1311.9375</v>
      </c>
      <c r="G31" s="81">
        <f>SUM(DoğrudanPosta[[#Totals],[4. Ay]],InternetPazarlamacılığı[[#Totals],[4. Ay]],DoğrudanPazarlama[[#Totals],[4. Ay]])</f>
        <v>1282.05</v>
      </c>
      <c r="H31" s="81">
        <f>SUM(DoğrudanPosta[[#Totals],[5. Ay]],InternetPazarlamacılığı[[#Totals],[5. Ay]],DoğrudanPazarlama[[#Totals],[5. Ay]])</f>
        <v>1311.9480000000001</v>
      </c>
      <c r="I31" s="81">
        <f>SUM(DoğrudanPosta[[#Totals],[6. Ay]],InternetPazarlamacılığı[[#Totals],[6. Ay]],DoğrudanPazarlama[[#Totals],[6. Ay]])</f>
        <v>1281.9375</v>
      </c>
      <c r="J31" s="81">
        <f>SUM(DoğrudanPosta[[#Totals],[7. Ay]],InternetPazarlamacılığı[[#Totals],[7. Ay]],DoğrudanPazarlama[[#Totals],[7. Ay]])</f>
        <v>1311.9</v>
      </c>
      <c r="K31" s="81">
        <f>SUM(DoğrudanPosta[[#Totals],[8. Ay]],InternetPazarlamacılığı[[#Totals],[8. Ay]],DoğrudanPazarlama[[#Totals],[8. Ay]])</f>
        <v>1281.8399999999999</v>
      </c>
      <c r="L31" s="81">
        <f>SUM(DoğrudanPosta[[#Totals],[9. Ay]],InternetPazarlamacılığı[[#Totals],[9. Ay]],DoğrudanPazarlama[[#Totals],[9. Ay]])</f>
        <v>1311.8</v>
      </c>
      <c r="M31" s="81">
        <f>SUM(DoğrudanPosta[[#Totals],[10. Ay]],InternetPazarlamacılığı[[#Totals],[10. Ay]],DoğrudanPazarlama[[#Totals],[10. Ay]])</f>
        <v>1281.8</v>
      </c>
      <c r="N31" s="81">
        <f>SUM(DoğrudanPosta[[#Totals],[11. Ay]],InternetPazarlamacılığı[[#Totals],[11. Ay]],DoğrudanPazarlama[[#Totals],[11. Ay]])</f>
        <v>1336.8</v>
      </c>
      <c r="O31" s="81">
        <f>SUM(DoğrudanPosta[[#Totals],[12. Ay]],InternetPazarlamacılığı[[#Totals],[12. Ay]],DoğrudanPazarlama[[#Totals],[12. Ay]])</f>
        <v>1281.8</v>
      </c>
      <c r="P31" s="11"/>
      <c r="Q31" s="52">
        <f>SUM(Q30,Q24,Q17,Q9)</f>
        <v>16431.613000000001</v>
      </c>
      <c r="R31" s="24"/>
      <c r="S31" s="25"/>
      <c r="T31" s="32"/>
    </row>
    <row r="32" spans="1:20" s="3" customFormat="1" ht="19.5" customHeight="1" x14ac:dyDescent="0.3">
      <c r="A32" s="105" t="s">
        <v>14</v>
      </c>
      <c r="B32" s="111" t="s">
        <v>40</v>
      </c>
      <c r="C32" s="82" t="s">
        <v>62</v>
      </c>
      <c r="D32" s="83" t="s">
        <v>63</v>
      </c>
      <c r="E32" s="82" t="s">
        <v>64</v>
      </c>
      <c r="F32" s="82" t="s">
        <v>65</v>
      </c>
      <c r="G32" s="82" t="s">
        <v>66</v>
      </c>
      <c r="H32" s="82" t="s">
        <v>67</v>
      </c>
      <c r="I32" s="82" t="s">
        <v>68</v>
      </c>
      <c r="J32" s="82" t="s">
        <v>69</v>
      </c>
      <c r="K32" s="82" t="s">
        <v>70</v>
      </c>
      <c r="L32" s="82" t="s">
        <v>71</v>
      </c>
      <c r="M32" s="82" t="s">
        <v>72</v>
      </c>
      <c r="N32" s="82" t="s">
        <v>73</v>
      </c>
      <c r="O32" s="82" t="s">
        <v>74</v>
      </c>
      <c r="P32" s="11"/>
      <c r="Q32" s="52"/>
      <c r="R32" s="24"/>
      <c r="S32" s="25"/>
      <c r="T32" s="32"/>
    </row>
    <row r="33" spans="1:20" s="3" customFormat="1" ht="19.5" customHeight="1" x14ac:dyDescent="0.3">
      <c r="A33" s="108"/>
      <c r="B33" s="48" t="s">
        <v>41</v>
      </c>
      <c r="C33" s="46"/>
      <c r="D33" s="37">
        <v>0.1</v>
      </c>
      <c r="E33" s="37">
        <v>0.1</v>
      </c>
      <c r="F33" s="37">
        <v>0.1</v>
      </c>
      <c r="G33" s="37">
        <v>0.1</v>
      </c>
      <c r="H33" s="37">
        <v>0.1</v>
      </c>
      <c r="I33" s="37">
        <v>0.1</v>
      </c>
      <c r="J33" s="37">
        <v>0.1</v>
      </c>
      <c r="K33" s="37">
        <v>0.1</v>
      </c>
      <c r="L33" s="37">
        <v>0.1</v>
      </c>
      <c r="M33" s="37">
        <v>0.1</v>
      </c>
      <c r="N33" s="37">
        <v>0.1</v>
      </c>
      <c r="O33" s="37">
        <v>0.1</v>
      </c>
      <c r="P33" s="11"/>
      <c r="Q33" s="91"/>
      <c r="R33" s="92"/>
      <c r="S33" s="93"/>
      <c r="T33" s="32"/>
    </row>
    <row r="34" spans="1:20" s="3" customFormat="1" ht="19.5" customHeight="1" x14ac:dyDescent="0.25">
      <c r="A34" s="108"/>
      <c r="B34" s="38" t="s">
        <v>42</v>
      </c>
      <c r="C34" s="63"/>
      <c r="D34" s="39">
        <v>50</v>
      </c>
      <c r="E34" s="39">
        <v>50</v>
      </c>
      <c r="F34" s="39">
        <v>50</v>
      </c>
      <c r="G34" s="39">
        <v>50</v>
      </c>
      <c r="H34" s="39">
        <v>50</v>
      </c>
      <c r="I34" s="39">
        <v>50</v>
      </c>
      <c r="J34" s="39">
        <v>50</v>
      </c>
      <c r="K34" s="39">
        <v>50</v>
      </c>
      <c r="L34" s="39">
        <v>50</v>
      </c>
      <c r="M34" s="39">
        <v>50</v>
      </c>
      <c r="N34" s="39">
        <v>50</v>
      </c>
      <c r="O34" s="39">
        <v>50</v>
      </c>
      <c r="P34" s="10"/>
      <c r="Q34" s="71">
        <f>SUM('Kanal pazarlama bütçesi'!$D34:$O34)</f>
        <v>600</v>
      </c>
      <c r="R34" s="72"/>
      <c r="S34" s="74"/>
      <c r="T34" s="32"/>
    </row>
    <row r="35" spans="1:20" s="3" customFormat="1" ht="19.5" customHeight="1" x14ac:dyDescent="0.3">
      <c r="A35" s="108"/>
      <c r="B35" s="38" t="s">
        <v>30</v>
      </c>
      <c r="C35" s="63"/>
      <c r="D35" s="36">
        <v>250</v>
      </c>
      <c r="E35" s="36">
        <v>250</v>
      </c>
      <c r="F35" s="36">
        <v>250</v>
      </c>
      <c r="G35" s="36">
        <v>250</v>
      </c>
      <c r="H35" s="36">
        <v>250</v>
      </c>
      <c r="I35" s="36">
        <v>250</v>
      </c>
      <c r="J35" s="36">
        <v>250</v>
      </c>
      <c r="K35" s="36">
        <v>250</v>
      </c>
      <c r="L35" s="36">
        <v>250</v>
      </c>
      <c r="M35" s="36">
        <v>250</v>
      </c>
      <c r="N35" s="36">
        <v>250</v>
      </c>
      <c r="O35" s="36">
        <v>250</v>
      </c>
      <c r="P35" s="12"/>
      <c r="Q35" s="71">
        <f>SUM('Kanal pazarlama bütçesi'!$D35:$O35)</f>
        <v>3000</v>
      </c>
      <c r="R35" s="72"/>
      <c r="S35" s="73"/>
      <c r="T35" s="24"/>
    </row>
    <row r="36" spans="1:20" s="14" customFormat="1" ht="19.5" customHeight="1" x14ac:dyDescent="0.3">
      <c r="A36" s="109"/>
      <c r="B36" s="38" t="s">
        <v>43</v>
      </c>
      <c r="C36" s="63"/>
      <c r="D36" s="36">
        <v>600</v>
      </c>
      <c r="E36" s="36">
        <v>600</v>
      </c>
      <c r="F36" s="36">
        <v>600</v>
      </c>
      <c r="G36" s="36">
        <v>600</v>
      </c>
      <c r="H36" s="36">
        <v>600</v>
      </c>
      <c r="I36" s="36">
        <v>600</v>
      </c>
      <c r="J36" s="36">
        <v>600</v>
      </c>
      <c r="K36" s="36">
        <v>600</v>
      </c>
      <c r="L36" s="36">
        <v>600</v>
      </c>
      <c r="M36" s="36">
        <v>600</v>
      </c>
      <c r="N36" s="36">
        <v>600</v>
      </c>
      <c r="O36" s="36">
        <v>600</v>
      </c>
      <c r="P36" s="12"/>
      <c r="Q36" s="71">
        <f>SUM('Kanal pazarlama bütçesi'!$D36:$O36)</f>
        <v>7200</v>
      </c>
      <c r="R36" s="72"/>
      <c r="S36" s="73"/>
      <c r="T36" s="24"/>
    </row>
    <row r="37" spans="1:20" s="14" customFormat="1" ht="19.5" customHeight="1" x14ac:dyDescent="0.3">
      <c r="A37" s="109"/>
      <c r="B37" s="38" t="s">
        <v>44</v>
      </c>
      <c r="C37" s="61">
        <v>0.1</v>
      </c>
      <c r="D37" s="34">
        <f t="shared" ref="D37:O37" si="11">D3*D33*$C$37</f>
        <v>7.5</v>
      </c>
      <c r="E37" s="34">
        <f t="shared" si="11"/>
        <v>2</v>
      </c>
      <c r="F37" s="34">
        <f t="shared" si="11"/>
        <v>5</v>
      </c>
      <c r="G37" s="34">
        <f t="shared" si="11"/>
        <v>15</v>
      </c>
      <c r="H37" s="34">
        <f t="shared" si="11"/>
        <v>12</v>
      </c>
      <c r="I37" s="34">
        <f t="shared" si="11"/>
        <v>15</v>
      </c>
      <c r="J37" s="34">
        <f t="shared" si="11"/>
        <v>15</v>
      </c>
      <c r="K37" s="34">
        <f t="shared" si="11"/>
        <v>18</v>
      </c>
      <c r="L37" s="34">
        <f t="shared" si="11"/>
        <v>20</v>
      </c>
      <c r="M37" s="34">
        <f t="shared" si="11"/>
        <v>20</v>
      </c>
      <c r="N37" s="34">
        <f t="shared" si="11"/>
        <v>20</v>
      </c>
      <c r="O37" s="34">
        <f t="shared" si="11"/>
        <v>20</v>
      </c>
      <c r="P37" s="9"/>
      <c r="Q37" s="71">
        <f>SUM('Kanal pazarlama bütçesi'!$D37:$O37)</f>
        <v>169.5</v>
      </c>
      <c r="R37" s="72"/>
      <c r="S37" s="73"/>
      <c r="T37" s="97"/>
    </row>
    <row r="38" spans="1:20" s="2" customFormat="1" ht="19.5" customHeight="1" x14ac:dyDescent="0.3">
      <c r="A38" s="107"/>
      <c r="B38" s="31" t="s">
        <v>45</v>
      </c>
      <c r="C38" s="60">
        <v>0.1</v>
      </c>
      <c r="D38" s="11">
        <f t="shared" ref="D38:O38" si="12">D3*D33*$C$38</f>
        <v>7.5</v>
      </c>
      <c r="E38" s="11">
        <f t="shared" si="12"/>
        <v>2</v>
      </c>
      <c r="F38" s="11">
        <f t="shared" si="12"/>
        <v>5</v>
      </c>
      <c r="G38" s="11">
        <f t="shared" si="12"/>
        <v>15</v>
      </c>
      <c r="H38" s="11">
        <f t="shared" si="12"/>
        <v>12</v>
      </c>
      <c r="I38" s="11">
        <f t="shared" si="12"/>
        <v>15</v>
      </c>
      <c r="J38" s="11">
        <f t="shared" si="12"/>
        <v>15</v>
      </c>
      <c r="K38" s="11">
        <f t="shared" si="12"/>
        <v>18</v>
      </c>
      <c r="L38" s="11">
        <f t="shared" si="12"/>
        <v>20</v>
      </c>
      <c r="M38" s="11">
        <f t="shared" si="12"/>
        <v>20</v>
      </c>
      <c r="N38" s="11">
        <f t="shared" si="12"/>
        <v>20</v>
      </c>
      <c r="O38" s="11">
        <f t="shared" si="12"/>
        <v>20</v>
      </c>
      <c r="P38" s="10"/>
      <c r="Q38" s="21">
        <f>SUM('Kanal pazarlama bütçesi'!$D38:$O38)</f>
        <v>169.5</v>
      </c>
      <c r="R38" s="32"/>
      <c r="S38" s="35"/>
      <c r="T38" s="32"/>
    </row>
    <row r="39" spans="1:20" s="3" customFormat="1" ht="19.5" customHeight="1" thickBot="1" x14ac:dyDescent="0.35">
      <c r="A39" s="108"/>
      <c r="B39" s="84" t="s">
        <v>82</v>
      </c>
      <c r="C39" s="84"/>
      <c r="D39" s="85">
        <f>SUM(D34:D38)</f>
        <v>915</v>
      </c>
      <c r="E39" s="85">
        <f t="shared" ref="E39:O39" si="13">SUM(E34:E38)</f>
        <v>904</v>
      </c>
      <c r="F39" s="85">
        <f t="shared" si="13"/>
        <v>910</v>
      </c>
      <c r="G39" s="85">
        <f t="shared" si="13"/>
        <v>930</v>
      </c>
      <c r="H39" s="85">
        <f t="shared" si="13"/>
        <v>924</v>
      </c>
      <c r="I39" s="85">
        <f t="shared" si="13"/>
        <v>930</v>
      </c>
      <c r="J39" s="85">
        <f t="shared" si="13"/>
        <v>930</v>
      </c>
      <c r="K39" s="85">
        <f t="shared" si="13"/>
        <v>936</v>
      </c>
      <c r="L39" s="85">
        <f t="shared" si="13"/>
        <v>940</v>
      </c>
      <c r="M39" s="85">
        <f t="shared" si="13"/>
        <v>940</v>
      </c>
      <c r="N39" s="85">
        <f t="shared" si="13"/>
        <v>940</v>
      </c>
      <c r="O39" s="85">
        <f t="shared" si="13"/>
        <v>940</v>
      </c>
      <c r="P39" s="11"/>
      <c r="Q39" s="52">
        <f>SUM(Q34:Q38)</f>
        <v>11139</v>
      </c>
      <c r="R39" s="24"/>
      <c r="S39" s="25"/>
      <c r="T39" s="32"/>
    </row>
    <row r="40" spans="1:20" s="3" customFormat="1" ht="19.5" customHeight="1" x14ac:dyDescent="0.3">
      <c r="A40" s="105" t="s">
        <v>15</v>
      </c>
      <c r="B40" s="111" t="s">
        <v>46</v>
      </c>
      <c r="C40" s="82" t="s">
        <v>62</v>
      </c>
      <c r="D40" s="83" t="s">
        <v>63</v>
      </c>
      <c r="E40" s="82" t="s">
        <v>64</v>
      </c>
      <c r="F40" s="82" t="s">
        <v>65</v>
      </c>
      <c r="G40" s="82" t="s">
        <v>66</v>
      </c>
      <c r="H40" s="82" t="s">
        <v>67</v>
      </c>
      <c r="I40" s="82" t="s">
        <v>68</v>
      </c>
      <c r="J40" s="82" t="s">
        <v>69</v>
      </c>
      <c r="K40" s="82" t="s">
        <v>70</v>
      </c>
      <c r="L40" s="82" t="s">
        <v>71</v>
      </c>
      <c r="M40" s="82" t="s">
        <v>72</v>
      </c>
      <c r="N40" s="82" t="s">
        <v>73</v>
      </c>
      <c r="O40" s="82" t="s">
        <v>74</v>
      </c>
      <c r="P40" s="10"/>
      <c r="Q40" s="52"/>
      <c r="R40" s="24"/>
      <c r="S40" s="25"/>
      <c r="T40" s="32"/>
    </row>
    <row r="41" spans="1:20" s="3" customFormat="1" ht="19.5" customHeight="1" x14ac:dyDescent="0.35">
      <c r="A41" s="108"/>
      <c r="B41" s="48" t="s">
        <v>47</v>
      </c>
      <c r="C41" s="46"/>
      <c r="D41" s="37">
        <v>0</v>
      </c>
      <c r="E41" s="37">
        <v>0</v>
      </c>
      <c r="F41" s="37">
        <v>0</v>
      </c>
      <c r="G41" s="37">
        <v>0</v>
      </c>
      <c r="H41" s="37">
        <v>0</v>
      </c>
      <c r="I41" s="37">
        <v>0.15</v>
      </c>
      <c r="J41" s="37">
        <v>0.2</v>
      </c>
      <c r="K41" s="37">
        <v>0.4</v>
      </c>
      <c r="L41" s="37">
        <v>0.4</v>
      </c>
      <c r="M41" s="37">
        <v>0.4</v>
      </c>
      <c r="N41" s="37">
        <v>0.4</v>
      </c>
      <c r="O41" s="37">
        <v>0.4</v>
      </c>
      <c r="P41" s="12"/>
      <c r="Q41" s="68"/>
      <c r="R41" s="69"/>
      <c r="S41" s="70"/>
      <c r="T41" s="24"/>
    </row>
    <row r="42" spans="1:20" s="14" customFormat="1" ht="19.5" customHeight="1" x14ac:dyDescent="0.3">
      <c r="A42" s="109"/>
      <c r="B42" s="38" t="s">
        <v>42</v>
      </c>
      <c r="C42" s="63"/>
      <c r="D42" s="39">
        <v>50</v>
      </c>
      <c r="E42" s="39">
        <v>50</v>
      </c>
      <c r="F42" s="39">
        <v>50</v>
      </c>
      <c r="G42" s="39">
        <v>50</v>
      </c>
      <c r="H42" s="39">
        <v>50</v>
      </c>
      <c r="I42" s="39">
        <v>50</v>
      </c>
      <c r="J42" s="39">
        <v>50</v>
      </c>
      <c r="K42" s="39">
        <v>50</v>
      </c>
      <c r="L42" s="39">
        <v>50</v>
      </c>
      <c r="M42" s="39">
        <v>50</v>
      </c>
      <c r="N42" s="39">
        <v>50</v>
      </c>
      <c r="O42" s="39">
        <v>50</v>
      </c>
      <c r="P42" s="12"/>
      <c r="Q42" s="71">
        <f>SUM('Kanal pazarlama bütçesi'!$D42:$O42)</f>
        <v>600</v>
      </c>
      <c r="R42" s="72"/>
      <c r="S42" s="74"/>
      <c r="T42" s="24"/>
    </row>
    <row r="43" spans="1:20" s="14" customFormat="1" ht="19.5" customHeight="1" x14ac:dyDescent="0.3">
      <c r="A43" s="109"/>
      <c r="B43" s="38" t="s">
        <v>30</v>
      </c>
      <c r="C43" s="63"/>
      <c r="D43" s="36">
        <v>250</v>
      </c>
      <c r="E43" s="36">
        <v>250</v>
      </c>
      <c r="F43" s="36">
        <v>250</v>
      </c>
      <c r="G43" s="36">
        <v>250</v>
      </c>
      <c r="H43" s="36">
        <v>250</v>
      </c>
      <c r="I43" s="36">
        <v>250</v>
      </c>
      <c r="J43" s="36">
        <v>250</v>
      </c>
      <c r="K43" s="36">
        <v>250</v>
      </c>
      <c r="L43" s="36">
        <v>250</v>
      </c>
      <c r="M43" s="36">
        <v>250</v>
      </c>
      <c r="N43" s="36">
        <v>250</v>
      </c>
      <c r="O43" s="36">
        <v>250</v>
      </c>
      <c r="P43" s="9"/>
      <c r="Q43" s="71">
        <f>SUM(Dağıtımcılar[[#This Row],[1. Ay]:[12. Ay]])</f>
        <v>3000</v>
      </c>
      <c r="R43" s="72"/>
      <c r="S43" s="73"/>
      <c r="T43" s="97"/>
    </row>
    <row r="44" spans="1:20" s="2" customFormat="1" ht="19.5" customHeight="1" x14ac:dyDescent="0.3">
      <c r="A44" s="107"/>
      <c r="B44" s="38" t="s">
        <v>43</v>
      </c>
      <c r="C44" s="63"/>
      <c r="D44" s="36">
        <v>600</v>
      </c>
      <c r="E44" s="36">
        <v>600</v>
      </c>
      <c r="F44" s="36">
        <v>600</v>
      </c>
      <c r="G44" s="36">
        <v>600</v>
      </c>
      <c r="H44" s="36">
        <v>600</v>
      </c>
      <c r="I44" s="36">
        <v>600</v>
      </c>
      <c r="J44" s="36">
        <v>600</v>
      </c>
      <c r="K44" s="36">
        <v>600</v>
      </c>
      <c r="L44" s="36">
        <v>600</v>
      </c>
      <c r="M44" s="36">
        <v>600</v>
      </c>
      <c r="N44" s="36">
        <v>600</v>
      </c>
      <c r="O44" s="36">
        <v>600</v>
      </c>
      <c r="P44" s="10"/>
      <c r="Q44" s="21">
        <f>SUM(Dağıtımcılar[[#This Row],[1. Ay]:[12. Ay]])</f>
        <v>7200</v>
      </c>
      <c r="R44" s="32"/>
      <c r="S44" s="35"/>
      <c r="T44" s="32"/>
    </row>
    <row r="45" spans="1:20" s="3" customFormat="1" ht="19.5" customHeight="1" x14ac:dyDescent="0.3">
      <c r="A45" s="108"/>
      <c r="B45" s="31" t="s">
        <v>48</v>
      </c>
      <c r="C45" s="60">
        <v>0.15</v>
      </c>
      <c r="D45" s="10">
        <f t="shared" ref="D45:O45" si="14">D3*D41*$C$45</f>
        <v>0</v>
      </c>
      <c r="E45" s="10">
        <f t="shared" si="14"/>
        <v>0</v>
      </c>
      <c r="F45" s="10">
        <f t="shared" si="14"/>
        <v>0</v>
      </c>
      <c r="G45" s="10">
        <f t="shared" si="14"/>
        <v>0</v>
      </c>
      <c r="H45" s="10">
        <f t="shared" si="14"/>
        <v>0</v>
      </c>
      <c r="I45" s="10">
        <f t="shared" si="14"/>
        <v>33.75</v>
      </c>
      <c r="J45" s="10">
        <f t="shared" si="14"/>
        <v>45</v>
      </c>
      <c r="K45" s="10">
        <f t="shared" si="14"/>
        <v>108</v>
      </c>
      <c r="L45" s="10">
        <f t="shared" si="14"/>
        <v>120</v>
      </c>
      <c r="M45" s="10">
        <f t="shared" si="14"/>
        <v>120</v>
      </c>
      <c r="N45" s="10">
        <f t="shared" si="14"/>
        <v>120</v>
      </c>
      <c r="O45" s="10">
        <f t="shared" si="14"/>
        <v>120</v>
      </c>
      <c r="P45" s="11"/>
      <c r="Q45" s="112">
        <f>SUM(Dağıtımcılar[[#This Row],[1. Ay]:[12. Ay]])</f>
        <v>666.75</v>
      </c>
      <c r="R45" s="24"/>
      <c r="S45" s="25"/>
      <c r="T45" s="32"/>
    </row>
    <row r="46" spans="1:20" s="3" customFormat="1" ht="19.5" customHeight="1" thickBot="1" x14ac:dyDescent="0.35">
      <c r="A46" s="108"/>
      <c r="B46" s="84" t="s">
        <v>83</v>
      </c>
      <c r="C46" s="84"/>
      <c r="D46" s="85">
        <f>SUM(D42:D45)</f>
        <v>900</v>
      </c>
      <c r="E46" s="85">
        <f t="shared" ref="E46:O46" si="15">SUM(E42:E45)</f>
        <v>900</v>
      </c>
      <c r="F46" s="85">
        <f t="shared" si="15"/>
        <v>900</v>
      </c>
      <c r="G46" s="85">
        <f t="shared" si="15"/>
        <v>900</v>
      </c>
      <c r="H46" s="85">
        <f t="shared" si="15"/>
        <v>900</v>
      </c>
      <c r="I46" s="85">
        <f t="shared" si="15"/>
        <v>933.75</v>
      </c>
      <c r="J46" s="85">
        <f t="shared" si="15"/>
        <v>945</v>
      </c>
      <c r="K46" s="85">
        <f t="shared" si="15"/>
        <v>1008</v>
      </c>
      <c r="L46" s="85">
        <f t="shared" si="15"/>
        <v>1020</v>
      </c>
      <c r="M46" s="85">
        <f t="shared" si="15"/>
        <v>1020</v>
      </c>
      <c r="N46" s="85">
        <f t="shared" si="15"/>
        <v>1020</v>
      </c>
      <c r="O46" s="85">
        <f t="shared" si="15"/>
        <v>1020</v>
      </c>
      <c r="P46" s="10"/>
      <c r="Q46" s="52">
        <f>SUM(Q42:Q45)</f>
        <v>11466.75</v>
      </c>
      <c r="R46" s="24"/>
      <c r="S46" s="25"/>
      <c r="T46" s="32"/>
    </row>
    <row r="47" spans="1:20" s="3" customFormat="1" ht="19.5" customHeight="1" x14ac:dyDescent="0.3">
      <c r="A47" s="105" t="s">
        <v>88</v>
      </c>
      <c r="B47" s="111" t="s">
        <v>49</v>
      </c>
      <c r="C47" s="82" t="s">
        <v>62</v>
      </c>
      <c r="D47" s="83" t="s">
        <v>63</v>
      </c>
      <c r="E47" s="82" t="s">
        <v>64</v>
      </c>
      <c r="F47" s="82" t="s">
        <v>65</v>
      </c>
      <c r="G47" s="82" t="s">
        <v>66</v>
      </c>
      <c r="H47" s="82" t="s">
        <v>67</v>
      </c>
      <c r="I47" s="82" t="s">
        <v>68</v>
      </c>
      <c r="J47" s="82" t="s">
        <v>69</v>
      </c>
      <c r="K47" s="82" t="s">
        <v>70</v>
      </c>
      <c r="L47" s="82" t="s">
        <v>71</v>
      </c>
      <c r="M47" s="82" t="s">
        <v>72</v>
      </c>
      <c r="N47" s="82" t="s">
        <v>73</v>
      </c>
      <c r="O47" s="82" t="s">
        <v>74</v>
      </c>
      <c r="P47" s="12"/>
      <c r="Q47" s="52"/>
      <c r="R47" s="24"/>
      <c r="S47" s="25"/>
      <c r="T47" s="24"/>
    </row>
    <row r="48" spans="1:20" s="14" customFormat="1" ht="19.5" customHeight="1" x14ac:dyDescent="0.3">
      <c r="A48" s="109"/>
      <c r="B48" s="48" t="s">
        <v>50</v>
      </c>
      <c r="C48" s="46"/>
      <c r="D48" s="37">
        <v>0</v>
      </c>
      <c r="E48" s="37">
        <v>0</v>
      </c>
      <c r="F48" s="37">
        <v>0.25</v>
      </c>
      <c r="G48" s="37">
        <v>0.6</v>
      </c>
      <c r="H48" s="37">
        <v>0.67</v>
      </c>
      <c r="I48" s="37">
        <v>0.6</v>
      </c>
      <c r="J48" s="37">
        <v>0.6</v>
      </c>
      <c r="K48" s="37">
        <v>0.5</v>
      </c>
      <c r="L48" s="37">
        <v>0.3</v>
      </c>
      <c r="M48" s="37">
        <v>0.3</v>
      </c>
      <c r="N48" s="37">
        <v>0.3</v>
      </c>
      <c r="O48" s="37">
        <v>0.3</v>
      </c>
      <c r="P48" s="12"/>
      <c r="Q48" s="52"/>
      <c r="R48" s="24"/>
      <c r="S48" s="25"/>
      <c r="T48" s="24"/>
    </row>
    <row r="49" spans="1:20" s="14" customFormat="1" ht="19.5" customHeight="1" x14ac:dyDescent="0.35">
      <c r="A49" s="109"/>
      <c r="B49" s="29" t="s">
        <v>42</v>
      </c>
      <c r="C49" s="58"/>
      <c r="D49" s="30">
        <v>50</v>
      </c>
      <c r="E49" s="30">
        <v>50</v>
      </c>
      <c r="F49" s="30">
        <v>50</v>
      </c>
      <c r="G49" s="30">
        <v>50</v>
      </c>
      <c r="H49" s="30">
        <v>50</v>
      </c>
      <c r="I49" s="30">
        <v>50</v>
      </c>
      <c r="J49" s="30">
        <v>50</v>
      </c>
      <c r="K49" s="30">
        <v>50</v>
      </c>
      <c r="L49" s="30">
        <v>50</v>
      </c>
      <c r="M49" s="30">
        <v>50</v>
      </c>
      <c r="N49" s="30">
        <v>50</v>
      </c>
      <c r="O49" s="30">
        <v>50</v>
      </c>
      <c r="P49" s="9"/>
      <c r="Q49" s="68"/>
      <c r="R49" s="69"/>
      <c r="S49" s="70"/>
      <c r="T49" s="97"/>
    </row>
    <row r="50" spans="1:20" s="2" customFormat="1" ht="19.5" customHeight="1" x14ac:dyDescent="0.3">
      <c r="A50" s="107"/>
      <c r="B50" s="38" t="s">
        <v>30</v>
      </c>
      <c r="C50" s="63"/>
      <c r="D50" s="36">
        <v>250</v>
      </c>
      <c r="E50" s="36">
        <v>250</v>
      </c>
      <c r="F50" s="36">
        <v>250</v>
      </c>
      <c r="G50" s="36">
        <v>250</v>
      </c>
      <c r="H50" s="36">
        <v>250</v>
      </c>
      <c r="I50" s="36">
        <v>250</v>
      </c>
      <c r="J50" s="36">
        <v>250</v>
      </c>
      <c r="K50" s="36">
        <v>250</v>
      </c>
      <c r="L50" s="36">
        <v>250</v>
      </c>
      <c r="M50" s="36">
        <v>250</v>
      </c>
      <c r="N50" s="36">
        <v>250</v>
      </c>
      <c r="O50" s="36">
        <v>250</v>
      </c>
      <c r="P50" s="10"/>
      <c r="Q50" s="71">
        <f>SUM('Kanal pazarlama bütçesi'!$D49:$O49)</f>
        <v>600</v>
      </c>
      <c r="R50" s="72"/>
      <c r="S50" s="74"/>
      <c r="T50" s="32"/>
    </row>
    <row r="51" spans="1:20" s="3" customFormat="1" ht="19.5" customHeight="1" x14ac:dyDescent="0.25">
      <c r="A51" s="108"/>
      <c r="B51" s="33" t="s">
        <v>43</v>
      </c>
      <c r="C51" s="59"/>
      <c r="D51" s="34">
        <v>600</v>
      </c>
      <c r="E51" s="34">
        <v>600</v>
      </c>
      <c r="F51" s="34">
        <v>600</v>
      </c>
      <c r="G51" s="34">
        <v>600</v>
      </c>
      <c r="H51" s="34">
        <v>600</v>
      </c>
      <c r="I51" s="34">
        <v>600</v>
      </c>
      <c r="J51" s="34">
        <v>600</v>
      </c>
      <c r="K51" s="34">
        <v>600</v>
      </c>
      <c r="L51" s="34">
        <v>600</v>
      </c>
      <c r="M51" s="34">
        <v>600</v>
      </c>
      <c r="N51" s="34">
        <v>600</v>
      </c>
      <c r="O51" s="34">
        <v>600</v>
      </c>
      <c r="P51" s="11"/>
      <c r="Q51" s="71">
        <f>SUM('Kanal pazarlama bütçesi'!$D50:$O50)</f>
        <v>3000</v>
      </c>
      <c r="R51" s="72"/>
      <c r="S51" s="73"/>
      <c r="T51" s="32"/>
    </row>
    <row r="52" spans="1:20" s="3" customFormat="1" ht="19.5" customHeight="1" x14ac:dyDescent="0.25">
      <c r="A52" s="108"/>
      <c r="B52" s="31" t="s">
        <v>51</v>
      </c>
      <c r="C52" s="60">
        <v>0.1</v>
      </c>
      <c r="D52" s="10">
        <f t="shared" ref="D52:O52" si="16">D3*D48*$C$52</f>
        <v>0</v>
      </c>
      <c r="E52" s="10">
        <f t="shared" si="16"/>
        <v>0</v>
      </c>
      <c r="F52" s="10">
        <f t="shared" si="16"/>
        <v>12.5</v>
      </c>
      <c r="G52" s="10">
        <f t="shared" si="16"/>
        <v>90</v>
      </c>
      <c r="H52" s="10">
        <f t="shared" si="16"/>
        <v>80.400000000000006</v>
      </c>
      <c r="I52" s="10">
        <f t="shared" si="16"/>
        <v>90</v>
      </c>
      <c r="J52" s="10">
        <f t="shared" si="16"/>
        <v>90</v>
      </c>
      <c r="K52" s="10">
        <f t="shared" si="16"/>
        <v>90</v>
      </c>
      <c r="L52" s="10">
        <f t="shared" si="16"/>
        <v>60</v>
      </c>
      <c r="M52" s="10">
        <f t="shared" si="16"/>
        <v>60</v>
      </c>
      <c r="N52" s="10">
        <f t="shared" si="16"/>
        <v>60</v>
      </c>
      <c r="O52" s="10">
        <f t="shared" si="16"/>
        <v>60</v>
      </c>
      <c r="P52" s="10"/>
      <c r="Q52" s="21">
        <f>SUM('Kanal pazarlama bütçesi'!$D52:$O52)</f>
        <v>692.9</v>
      </c>
      <c r="R52" s="32"/>
      <c r="S52" s="35"/>
      <c r="T52" s="32"/>
    </row>
    <row r="53" spans="1:20" s="3" customFormat="1" ht="19.5" customHeight="1" thickBot="1" x14ac:dyDescent="0.35">
      <c r="A53" s="108"/>
      <c r="B53" s="84" t="s">
        <v>84</v>
      </c>
      <c r="C53" s="84"/>
      <c r="D53" s="85">
        <f>SUM(D49:D52)</f>
        <v>900</v>
      </c>
      <c r="E53" s="85">
        <f t="shared" ref="E53:O53" si="17">SUM(E49:E52)</f>
        <v>900</v>
      </c>
      <c r="F53" s="85">
        <f t="shared" si="17"/>
        <v>912.5</v>
      </c>
      <c r="G53" s="85">
        <f t="shared" si="17"/>
        <v>990</v>
      </c>
      <c r="H53" s="85">
        <f t="shared" si="17"/>
        <v>980.4</v>
      </c>
      <c r="I53" s="85">
        <f t="shared" si="17"/>
        <v>990</v>
      </c>
      <c r="J53" s="85">
        <f t="shared" si="17"/>
        <v>990</v>
      </c>
      <c r="K53" s="85">
        <f t="shared" si="17"/>
        <v>990</v>
      </c>
      <c r="L53" s="85">
        <f t="shared" si="17"/>
        <v>960</v>
      </c>
      <c r="M53" s="85">
        <f t="shared" si="17"/>
        <v>960</v>
      </c>
      <c r="N53" s="85">
        <f t="shared" si="17"/>
        <v>960</v>
      </c>
      <c r="O53" s="85">
        <f t="shared" si="17"/>
        <v>960</v>
      </c>
      <c r="P53" s="12"/>
      <c r="Q53" s="52">
        <f>SUM(Q50:Q52)</f>
        <v>4292.8999999999996</v>
      </c>
      <c r="R53" s="24"/>
      <c r="S53" s="25"/>
      <c r="T53" s="24"/>
    </row>
    <row r="54" spans="1:20" s="14" customFormat="1" ht="19.5" customHeight="1" x14ac:dyDescent="0.3">
      <c r="A54" s="105" t="s">
        <v>16</v>
      </c>
      <c r="B54" s="111" t="s">
        <v>52</v>
      </c>
      <c r="C54" s="82" t="s">
        <v>62</v>
      </c>
      <c r="D54" s="83" t="s">
        <v>63</v>
      </c>
      <c r="E54" s="82" t="s">
        <v>64</v>
      </c>
      <c r="F54" s="82" t="s">
        <v>65</v>
      </c>
      <c r="G54" s="82" t="s">
        <v>66</v>
      </c>
      <c r="H54" s="82" t="s">
        <v>67</v>
      </c>
      <c r="I54" s="82" t="s">
        <v>68</v>
      </c>
      <c r="J54" s="82" t="s">
        <v>69</v>
      </c>
      <c r="K54" s="82" t="s">
        <v>70</v>
      </c>
      <c r="L54" s="82" t="s">
        <v>71</v>
      </c>
      <c r="M54" s="82" t="s">
        <v>72</v>
      </c>
      <c r="N54" s="82" t="s">
        <v>73</v>
      </c>
      <c r="O54" s="82" t="s">
        <v>74</v>
      </c>
      <c r="P54" s="17"/>
      <c r="Q54" s="52"/>
      <c r="R54" s="24"/>
      <c r="S54" s="25"/>
      <c r="T54" s="97"/>
    </row>
    <row r="55" spans="1:20" s="2" customFormat="1" ht="19.5" customHeight="1" x14ac:dyDescent="0.35">
      <c r="A55" s="107"/>
      <c r="B55" s="49" t="s">
        <v>53</v>
      </c>
      <c r="C55" s="28"/>
      <c r="D55" s="37"/>
      <c r="E55" s="37"/>
      <c r="F55" s="37"/>
      <c r="G55" s="37"/>
      <c r="H55" s="37"/>
      <c r="I55" s="37"/>
      <c r="J55" s="37"/>
      <c r="K55" s="37"/>
      <c r="L55" s="37"/>
      <c r="M55" s="37"/>
      <c r="N55" s="37"/>
      <c r="O55" s="37"/>
      <c r="P55" s="10"/>
      <c r="Q55" s="68"/>
      <c r="R55" s="69"/>
      <c r="S55" s="70"/>
      <c r="T55" s="32"/>
    </row>
    <row r="56" spans="1:20" s="3" customFormat="1" ht="19.5" customHeight="1" x14ac:dyDescent="0.25">
      <c r="A56" s="108"/>
      <c r="B56" s="29" t="s">
        <v>54</v>
      </c>
      <c r="C56" s="58"/>
      <c r="D56" s="30">
        <v>50</v>
      </c>
      <c r="E56" s="30">
        <v>50</v>
      </c>
      <c r="F56" s="30">
        <v>50</v>
      </c>
      <c r="G56" s="30">
        <v>50</v>
      </c>
      <c r="H56" s="30">
        <v>50</v>
      </c>
      <c r="I56" s="30">
        <v>50</v>
      </c>
      <c r="J56" s="30">
        <v>50</v>
      </c>
      <c r="K56" s="30">
        <v>50</v>
      </c>
      <c r="L56" s="30">
        <v>50</v>
      </c>
      <c r="M56" s="30">
        <v>50</v>
      </c>
      <c r="N56" s="30">
        <v>50</v>
      </c>
      <c r="O56" s="30">
        <v>50</v>
      </c>
      <c r="P56" s="11"/>
      <c r="Q56" s="71">
        <f>SUM('Kanal pazarlama bütçesi'!$D56:$O56)</f>
        <v>600</v>
      </c>
      <c r="R56" s="72"/>
      <c r="S56" s="74"/>
      <c r="T56" s="32"/>
    </row>
    <row r="57" spans="1:20" s="3" customFormat="1" ht="19.5" customHeight="1" x14ac:dyDescent="0.25">
      <c r="A57" s="108"/>
      <c r="B57" s="33" t="s">
        <v>42</v>
      </c>
      <c r="C57" s="59"/>
      <c r="D57" s="34">
        <v>250</v>
      </c>
      <c r="E57" s="34">
        <v>250</v>
      </c>
      <c r="F57" s="34">
        <v>250</v>
      </c>
      <c r="G57" s="34">
        <v>250</v>
      </c>
      <c r="H57" s="34">
        <v>250</v>
      </c>
      <c r="I57" s="34">
        <v>250</v>
      </c>
      <c r="J57" s="34">
        <v>250</v>
      </c>
      <c r="K57" s="34">
        <v>250</v>
      </c>
      <c r="L57" s="34">
        <v>250</v>
      </c>
      <c r="M57" s="34">
        <v>250</v>
      </c>
      <c r="N57" s="34">
        <v>250</v>
      </c>
      <c r="O57" s="34">
        <v>250</v>
      </c>
      <c r="P57" s="10"/>
      <c r="Q57" s="71">
        <f>SUM('Kanal pazarlama bütçesi'!$D57:$O57)</f>
        <v>3000</v>
      </c>
      <c r="R57" s="72"/>
      <c r="S57" s="73"/>
      <c r="T57" s="32"/>
    </row>
    <row r="58" spans="1:20" s="3" customFormat="1" ht="19.5" customHeight="1" x14ac:dyDescent="0.3">
      <c r="A58" s="108"/>
      <c r="B58" s="31" t="s">
        <v>55</v>
      </c>
      <c r="C58" s="62"/>
      <c r="D58" s="10">
        <v>600</v>
      </c>
      <c r="E58" s="10">
        <v>600</v>
      </c>
      <c r="F58" s="10">
        <v>600</v>
      </c>
      <c r="G58" s="10">
        <v>600</v>
      </c>
      <c r="H58" s="10">
        <v>600</v>
      </c>
      <c r="I58" s="10">
        <v>600</v>
      </c>
      <c r="J58" s="10">
        <v>600</v>
      </c>
      <c r="K58" s="10">
        <v>600</v>
      </c>
      <c r="L58" s="10">
        <v>600</v>
      </c>
      <c r="M58" s="10">
        <v>600</v>
      </c>
      <c r="N58" s="10">
        <v>600</v>
      </c>
      <c r="O58" s="10">
        <v>600</v>
      </c>
      <c r="P58" s="12"/>
      <c r="Q58" s="21">
        <f>SUM('Kanal pazarlama bütçesi'!$D58:$O58)</f>
        <v>7200</v>
      </c>
      <c r="R58" s="32"/>
      <c r="S58" s="35"/>
      <c r="T58" s="24"/>
    </row>
    <row r="59" spans="1:20" s="14" customFormat="1" ht="19.5" customHeight="1" thickBot="1" x14ac:dyDescent="0.35">
      <c r="A59" s="109"/>
      <c r="B59" s="84" t="s">
        <v>85</v>
      </c>
      <c r="C59" s="84"/>
      <c r="D59" s="85">
        <f>SUM(D56:D58)</f>
        <v>900</v>
      </c>
      <c r="E59" s="85">
        <f t="shared" ref="E59:O59" si="18">SUM(E56:E58)</f>
        <v>900</v>
      </c>
      <c r="F59" s="85">
        <f t="shared" si="18"/>
        <v>900</v>
      </c>
      <c r="G59" s="85">
        <f t="shared" si="18"/>
        <v>900</v>
      </c>
      <c r="H59" s="85">
        <f t="shared" si="18"/>
        <v>900</v>
      </c>
      <c r="I59" s="85">
        <f t="shared" si="18"/>
        <v>900</v>
      </c>
      <c r="J59" s="85">
        <f t="shared" si="18"/>
        <v>900</v>
      </c>
      <c r="K59" s="85">
        <f t="shared" si="18"/>
        <v>900</v>
      </c>
      <c r="L59" s="85">
        <f t="shared" si="18"/>
        <v>900</v>
      </c>
      <c r="M59" s="85">
        <f t="shared" si="18"/>
        <v>900</v>
      </c>
      <c r="N59" s="85">
        <f t="shared" si="18"/>
        <v>900</v>
      </c>
      <c r="O59" s="85">
        <f t="shared" si="18"/>
        <v>900</v>
      </c>
      <c r="P59" s="51"/>
      <c r="Q59" s="52">
        <f>SUM(Q56:Q58)</f>
        <v>10800</v>
      </c>
      <c r="R59" s="24"/>
      <c r="S59" s="25"/>
      <c r="T59" s="27"/>
    </row>
    <row r="60" spans="1:20" s="4" customFormat="1" ht="19.5" customHeight="1" x14ac:dyDescent="0.35">
      <c r="A60" s="109" t="s">
        <v>17</v>
      </c>
      <c r="B60" s="111" t="s">
        <v>56</v>
      </c>
      <c r="C60" s="82" t="s">
        <v>62</v>
      </c>
      <c r="D60" s="83" t="s">
        <v>63</v>
      </c>
      <c r="E60" s="82" t="s">
        <v>64</v>
      </c>
      <c r="F60" s="82" t="s">
        <v>65</v>
      </c>
      <c r="G60" s="82" t="s">
        <v>66</v>
      </c>
      <c r="H60" s="82" t="s">
        <v>67</v>
      </c>
      <c r="I60" s="82" t="s">
        <v>68</v>
      </c>
      <c r="J60" s="82" t="s">
        <v>69</v>
      </c>
      <c r="K60" s="82" t="s">
        <v>70</v>
      </c>
      <c r="L60" s="82" t="s">
        <v>71</v>
      </c>
      <c r="M60" s="82" t="s">
        <v>72</v>
      </c>
      <c r="N60" s="82" t="s">
        <v>73</v>
      </c>
      <c r="O60" s="82" t="s">
        <v>74</v>
      </c>
      <c r="P60" s="5"/>
      <c r="Q60" s="52"/>
      <c r="R60" s="97"/>
      <c r="S60" s="99"/>
      <c r="T60" s="1"/>
    </row>
    <row r="61" spans="1:20" ht="19.5" customHeight="1" x14ac:dyDescent="0.3">
      <c r="B61" s="48" t="s">
        <v>57</v>
      </c>
      <c r="C61" s="46"/>
      <c r="D61" s="37"/>
      <c r="E61" s="37"/>
      <c r="F61" s="37"/>
      <c r="G61" s="37"/>
      <c r="H61" s="37"/>
      <c r="I61" s="37"/>
      <c r="J61" s="37"/>
      <c r="K61" s="37"/>
      <c r="L61" s="37"/>
      <c r="M61" s="37"/>
      <c r="N61" s="37"/>
      <c r="O61" s="37"/>
      <c r="Q61" s="94"/>
      <c r="R61" s="72"/>
      <c r="S61" s="73"/>
    </row>
    <row r="62" spans="1:20" ht="19.5" customHeight="1" x14ac:dyDescent="0.3">
      <c r="B62" s="29" t="s">
        <v>58</v>
      </c>
      <c r="C62" s="58"/>
      <c r="D62" s="30">
        <v>50</v>
      </c>
      <c r="E62" s="30">
        <v>50</v>
      </c>
      <c r="F62" s="30">
        <v>50</v>
      </c>
      <c r="G62" s="30">
        <v>50</v>
      </c>
      <c r="H62" s="30">
        <v>50</v>
      </c>
      <c r="I62" s="30">
        <v>50</v>
      </c>
      <c r="J62" s="30">
        <v>50</v>
      </c>
      <c r="K62" s="30">
        <v>50</v>
      </c>
      <c r="L62" s="30">
        <v>50</v>
      </c>
      <c r="M62" s="30">
        <v>50</v>
      </c>
      <c r="N62" s="30">
        <v>50</v>
      </c>
      <c r="O62" s="30">
        <v>50</v>
      </c>
      <c r="Q62" s="71">
        <f>SUM('Kanal pazarlama bütçesi'!$D62:$O62)</f>
        <v>600</v>
      </c>
      <c r="R62" s="32"/>
      <c r="S62" s="35"/>
    </row>
    <row r="63" spans="1:20" ht="19.5" customHeight="1" x14ac:dyDescent="0.3">
      <c r="B63" s="38" t="s">
        <v>59</v>
      </c>
      <c r="C63" s="63"/>
      <c r="D63" s="36">
        <v>250</v>
      </c>
      <c r="E63" s="36">
        <v>250</v>
      </c>
      <c r="F63" s="36">
        <v>250</v>
      </c>
      <c r="G63" s="36">
        <v>250</v>
      </c>
      <c r="H63" s="36">
        <v>250</v>
      </c>
      <c r="I63" s="36">
        <v>250</v>
      </c>
      <c r="J63" s="36">
        <v>250</v>
      </c>
      <c r="K63" s="36">
        <v>250</v>
      </c>
      <c r="L63" s="36">
        <v>250</v>
      </c>
      <c r="M63" s="36">
        <v>250</v>
      </c>
      <c r="N63" s="36">
        <v>250</v>
      </c>
      <c r="O63" s="36">
        <v>250</v>
      </c>
      <c r="Q63" s="71">
        <f>SUM('Kanal pazarlama bütçesi'!$D63:$O63)</f>
        <v>3000</v>
      </c>
      <c r="R63" s="24"/>
      <c r="S63" s="25"/>
    </row>
    <row r="64" spans="1:20" ht="19.5" customHeight="1" x14ac:dyDescent="0.3">
      <c r="B64" s="31" t="s">
        <v>60</v>
      </c>
      <c r="C64" s="62"/>
      <c r="D64" s="10">
        <v>600</v>
      </c>
      <c r="E64" s="10">
        <v>600</v>
      </c>
      <c r="F64" s="10">
        <v>600</v>
      </c>
      <c r="G64" s="10">
        <v>600</v>
      </c>
      <c r="H64" s="10">
        <v>600</v>
      </c>
      <c r="I64" s="10">
        <v>600</v>
      </c>
      <c r="J64" s="10">
        <v>600</v>
      </c>
      <c r="K64" s="10">
        <v>600</v>
      </c>
      <c r="L64" s="10">
        <v>600</v>
      </c>
      <c r="M64" s="10">
        <v>600</v>
      </c>
      <c r="N64" s="10">
        <v>600</v>
      </c>
      <c r="O64" s="10">
        <v>600</v>
      </c>
      <c r="Q64" s="21">
        <f>SUM('Kanal pazarlama bütçesi'!$D64:$O64)</f>
        <v>7200</v>
      </c>
      <c r="R64" s="27"/>
      <c r="S64" s="25"/>
    </row>
    <row r="65" spans="1:17" ht="19.5" customHeight="1" thickBot="1" x14ac:dyDescent="0.35">
      <c r="B65" s="84" t="s">
        <v>86</v>
      </c>
      <c r="C65" s="84"/>
      <c r="D65" s="85">
        <f>SUM(D62:D64)</f>
        <v>900</v>
      </c>
      <c r="E65" s="85">
        <f t="shared" ref="E65:O65" si="19">SUM(E62:E64)</f>
        <v>900</v>
      </c>
      <c r="F65" s="85">
        <f t="shared" si="19"/>
        <v>900</v>
      </c>
      <c r="G65" s="85">
        <f t="shared" si="19"/>
        <v>900</v>
      </c>
      <c r="H65" s="85">
        <f t="shared" si="19"/>
        <v>900</v>
      </c>
      <c r="I65" s="85">
        <f t="shared" si="19"/>
        <v>900</v>
      </c>
      <c r="J65" s="85">
        <f t="shared" si="19"/>
        <v>900</v>
      </c>
      <c r="K65" s="85">
        <f t="shared" si="19"/>
        <v>900</v>
      </c>
      <c r="L65" s="85">
        <f t="shared" si="19"/>
        <v>900</v>
      </c>
      <c r="M65" s="85">
        <f t="shared" si="19"/>
        <v>900</v>
      </c>
      <c r="N65" s="85">
        <f t="shared" si="19"/>
        <v>900</v>
      </c>
      <c r="O65" s="85">
        <f t="shared" si="19"/>
        <v>900</v>
      </c>
      <c r="Q65" s="52">
        <f>SUM(Q62:Q64)</f>
        <v>10800</v>
      </c>
    </row>
    <row r="66" spans="1:17" ht="19.5" customHeight="1" thickBot="1" x14ac:dyDescent="0.35">
      <c r="B66" s="18"/>
      <c r="D66" s="7"/>
      <c r="E66" s="7"/>
      <c r="F66" s="7"/>
      <c r="G66" s="7"/>
      <c r="H66" s="7"/>
      <c r="I66" s="7"/>
      <c r="J66" s="7"/>
      <c r="K66" s="7"/>
      <c r="L66" s="7"/>
      <c r="M66" s="7"/>
      <c r="N66" s="7"/>
      <c r="O66" s="7"/>
      <c r="Q66" s="52"/>
    </row>
    <row r="67" spans="1:17" ht="19.5" customHeight="1" x14ac:dyDescent="0.3">
      <c r="A67" s="104" t="s">
        <v>18</v>
      </c>
      <c r="B67" s="57" t="s">
        <v>61</v>
      </c>
      <c r="C67" s="19"/>
      <c r="D67" s="50">
        <f>SUM(DiğerGiderler[[#Totals],[1. Ay]],MAB[[#Totals],[1. Ay]],Perakendeci[[#Totals],[1. Ay]],Dağıtımcılar[[#Totals],[1. Ay]],Aracı[[#Totals],[1. Ay]],D31)</f>
        <v>6354</v>
      </c>
      <c r="E67" s="50">
        <f>SUM(DiğerGiderler[[#Totals],[2. Ay]],MAB[[#Totals],[2. Ay]],Perakendeci[[#Totals],[2. Ay]],Dağıtımcılar[[#Totals],[2. Ay]],Aracı[[#Totals],[2. Ay]],E31)</f>
        <v>5785.85</v>
      </c>
      <c r="F67" s="50">
        <f>SUM(DiğerGiderler[[#Totals],[3. Ay]],MAB[[#Totals],[3. Ay]],Perakendeci[[#Totals],[3. Ay]],Dağıtımcılar[[#Totals],[3. Ay]],Aracı[[#Totals],[3. Ay]],F31)</f>
        <v>5834.4375</v>
      </c>
      <c r="G67" s="50">
        <f>SUM(DiğerGiderler[[#Totals],[4. Ay]],MAB[[#Totals],[4. Ay]],Perakendeci[[#Totals],[4. Ay]],Dağıtımcılar[[#Totals],[4. Ay]],Aracı[[#Totals],[4. Ay]],G31)</f>
        <v>5902.05</v>
      </c>
      <c r="H67" s="50">
        <f>SUM(DiğerGiderler[[#Totals],[5. Ay]],MAB[[#Totals],[5. Ay]],Perakendeci[[#Totals],[5. Ay]],Dağıtımcılar[[#Totals],[5. Ay]],Aracı[[#Totals],[5. Ay]],H31)</f>
        <v>5916.348</v>
      </c>
      <c r="I67" s="50">
        <f>SUM(DiğerGiderler[[#Totals],[6. Ay]],MAB[[#Totals],[6. Ay]],Perakendeci[[#Totals],[6. Ay]],Dağıtımcılar[[#Totals],[6. Ay]],Aracı[[#Totals],[6. Ay]],I31)</f>
        <v>5935.6875</v>
      </c>
      <c r="J67" s="50">
        <f>SUM(DiğerGiderler[[#Totals],[7. Ay]],MAB[[#Totals],[7. Ay]],Perakendeci[[#Totals],[7. Ay]],Dağıtımcılar[[#Totals],[7. Ay]],Aracı[[#Totals],[7. Ay]],J31)</f>
        <v>5976.9</v>
      </c>
      <c r="K67" s="50">
        <f>SUM(DiğerGiderler[[#Totals],[8. Ay]],MAB[[#Totals],[8. Ay]],Perakendeci[[#Totals],[8. Ay]],Dağıtımcılar[[#Totals],[8. Ay]],Aracı[[#Totals],[8. Ay]],K31)</f>
        <v>6015.84</v>
      </c>
      <c r="L67" s="50">
        <f>SUM(DiğerGiderler[[#Totals],[9. Ay]],MAB[[#Totals],[9. Ay]],Perakendeci[[#Totals],[9. Ay]],Dağıtımcılar[[#Totals],[9. Ay]],Aracı[[#Totals],[9. Ay]],L31)</f>
        <v>6031.8</v>
      </c>
      <c r="M67" s="50">
        <f>SUM(DiğerGiderler[[#Totals],[10. Ay]],MAB[[#Totals],[10. Ay]],Perakendeci[[#Totals],[10. Ay]],Dağıtımcılar[[#Totals],[10. Ay]],Aracı[[#Totals],[10. Ay]],M31)</f>
        <v>6001.8</v>
      </c>
      <c r="N67" s="50">
        <f>SUM(DiğerGiderler[[#Totals],[11. Ay]],MAB[[#Totals],[11. Ay]],Perakendeci[[#Totals],[11. Ay]],Dağıtımcılar[[#Totals],[11. Ay]],Aracı[[#Totals],[11. Ay]],N31)</f>
        <v>6056.8</v>
      </c>
      <c r="O67" s="50">
        <f>SUM(DiğerGiderler[[#Totals],[12. Ay]],MAB[[#Totals],[12. Ay]],Perakendeci[[#Totals],[12. Ay]],Dağıtımcılar[[#Totals],[12. Ay]],Aracı[[#Totals],[12. Ay]],O31)</f>
        <v>6001.8</v>
      </c>
      <c r="Q67" s="96">
        <f>SUM(D67:O67)</f>
        <v>71813.313000000009</v>
      </c>
    </row>
  </sheetData>
  <mergeCells count="1">
    <mergeCell ref="B1:T1"/>
  </mergeCells>
  <printOptions horizontalCentered="1"/>
  <pageMargins left="0.25" right="0.25" top="0.75" bottom="0.75" header="0.3" footer="0.3"/>
  <pageSetup paperSize="9" scale="58" fitToHeight="0" orientation="landscape" r:id="rId1"/>
  <headerFooter>
    <oddFooter>Page &amp;P of &amp;N</oddFooter>
  </headerFooter>
  <tableParts count="9">
    <tablePart r:id="rId2"/>
    <tablePart r:id="rId3"/>
    <tablePart r:id="rId4"/>
    <tablePart r:id="rId5"/>
    <tablePart r:id="rId6"/>
    <tablePart r:id="rId7"/>
    <tablePart r:id="rId8"/>
    <tablePart r:id="rId9"/>
    <tablePart r:id="rId10"/>
  </tableParts>
  <extLst>
    <ext xmlns:x14="http://schemas.microsoft.com/office/spreadsheetml/2009/9/main" uri="{05C60535-1F16-4fd2-B633-F4F36F0B64E0}">
      <x14:sparklineGroups xmlns:xm="http://schemas.microsoft.com/office/excel/2006/main">
        <x14:sparklineGroup lineWeight="1" displayEmptyCellsAs="gap" high="1" low="1" xr2:uid="{00000000-0003-0000-0000-000000000000}">
          <x14:colorSeries theme="6"/>
          <x14:colorNegative theme="4"/>
          <x14:colorAxis rgb="FF000000"/>
          <x14:colorMarkers theme="4" tint="-0.249977111117893"/>
          <x14:colorFirst theme="4" tint="-0.249977111117893"/>
          <x14:colorLast theme="4" tint="-0.249977111117893"/>
          <x14:colorHigh theme="4" tint="-0.249977111117893"/>
          <x14:colorLow theme="4" tint="-0.249977111117893"/>
          <x14:sparklines>
            <x14:sparkline>
              <xm:f>'Kanal pazarlama bütçesi'!D9:O9</xm:f>
              <xm:sqref>S9</xm:sqref>
            </x14:sparkline>
            <x14:sparkline>
              <xm:f>'Kanal pazarlama bütçesi'!D17:O17</xm:f>
              <xm:sqref>S17</xm:sqref>
            </x14:sparkline>
            <x14:sparkline>
              <xm:f>'Kanal pazarlama bütçesi'!D24:O24</xm:f>
              <xm:sqref>S24</xm:sqref>
            </x14:sparkline>
            <x14:sparkline>
              <xm:f>'Kanal pazarlama bütçesi'!D31:O31</xm:f>
              <xm:sqref>S31</xm:sqref>
            </x14:sparkline>
            <x14:sparkline>
              <xm:f>'Kanal pazarlama bütçesi'!D39:O39</xm:f>
              <xm:sqref>S39</xm:sqref>
            </x14:sparkline>
            <x14:sparkline>
              <xm:f>'Kanal pazarlama bütçesi'!D46:O46</xm:f>
              <xm:sqref>S46</xm:sqref>
            </x14:sparkline>
            <x14:sparkline>
              <xm:f>'Kanal pazarlama bütçesi'!D53:O53</xm:f>
              <xm:sqref>S53</xm:sqref>
            </x14:sparkline>
            <x14:sparkline>
              <xm:f>'Kanal pazarlama bütçesi'!D59:O59</xm:f>
              <xm:sqref>S59</xm:sqref>
            </x14:sparkline>
            <x14:sparkline>
              <xm:f>'Kanal pazarlama bütçesi'!D65:O65</xm:f>
              <xm:sqref>S65</xm:sqref>
            </x14:sparkline>
            <x14:sparkline>
              <xm:f>'Kanal pazarlama bütçesi'!D67:O67</xm:f>
              <xm:sqref>S67</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Başlangıç</vt:lpstr>
      <vt:lpstr>Kanal pazarlama bütçesi</vt:lpstr>
      <vt:lpstr>'Kanal pazarlama bütçesi'!Print_Titles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2018-11-02T10:53:04Z</dcterms:created>
  <dcterms:modified xsi:type="dcterms:W3CDTF">2018-11-02T10:53:04Z</dcterms:modified>
</cp:coreProperties>
</file>