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Šeimos biudžetas" sheetId="1" r:id="rId1"/>
  </sheets>
  <definedNames>
    <definedName name="BiudžetoMetai">'Šeimos biudžetas'!$C$2</definedName>
    <definedName name="Spausdinimi_pavadinimai" localSheetId="0">'Šeimos biudžetas'!$13:$13</definedName>
  </definedNames>
  <calcPr calcId="152511"/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F5" i="1"/>
  <c r="G5" i="1"/>
  <c r="H5" i="1"/>
  <c r="I5" i="1"/>
  <c r="J5" i="1"/>
  <c r="K5" i="1"/>
  <c r="L5" i="1"/>
  <c r="M5" i="1"/>
  <c r="N5" i="1"/>
  <c r="E5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l="1"/>
  <c r="O5" i="1" s="1"/>
  <c r="O9" i="1"/>
  <c r="O10" i="1"/>
  <c r="O8" i="1"/>
  <c r="N11" i="1"/>
  <c r="M11" i="1"/>
  <c r="L11" i="1"/>
  <c r="K11" i="1"/>
  <c r="J11" i="1"/>
  <c r="I11" i="1"/>
  <c r="H11" i="1"/>
  <c r="G11" i="1"/>
  <c r="F11" i="1"/>
  <c r="E11" i="1"/>
  <c r="D11" i="1"/>
  <c r="D5" i="1" s="1"/>
  <c r="C11" i="1"/>
  <c r="C5" i="1" s="1"/>
  <c r="O11" i="1" l="1"/>
</calcChain>
</file>

<file path=xl/sharedStrings.xml><?xml version="1.0" encoding="utf-8"?>
<sst xmlns="http://schemas.openxmlformats.org/spreadsheetml/2006/main" count="67" uniqueCount="39">
  <si>
    <t>Būstas</t>
  </si>
  <si>
    <t>Maisto prekės</t>
  </si>
  <si>
    <t>Draudimas</t>
  </si>
  <si>
    <t>Elektros energija</t>
  </si>
  <si>
    <t>Vanduo</t>
  </si>
  <si>
    <t>Dujos</t>
  </si>
  <si>
    <t>Mokestis už mokslą</t>
  </si>
  <si>
    <t>Kabelinė televizija</t>
  </si>
  <si>
    <t>Internetas</t>
  </si>
  <si>
    <t>Pramogos</t>
  </si>
  <si>
    <t>1 pajamos</t>
  </si>
  <si>
    <t>2 pajamos</t>
  </si>
  <si>
    <t>Kitos pajamos</t>
  </si>
  <si>
    <t>Namų telefonas</t>
  </si>
  <si>
    <t>Mokestis už mašiną</t>
  </si>
  <si>
    <t>Mobilusis telefonas</t>
  </si>
  <si>
    <t>Kiekvieno mėnesio grynieji pinigai</t>
  </si>
  <si>
    <t>Santaupos</t>
  </si>
  <si>
    <t>GALIMI GRYNIEJI PINIGAI</t>
  </si>
  <si>
    <t>SAU</t>
  </si>
  <si>
    <t>VAS</t>
  </si>
  <si>
    <t>BAL</t>
  </si>
  <si>
    <t>GEG</t>
  </si>
  <si>
    <t>BIR</t>
  </si>
  <si>
    <t>LIE</t>
  </si>
  <si>
    <t>RGP</t>
  </si>
  <si>
    <t>RGS</t>
  </si>
  <si>
    <t>SPL</t>
  </si>
  <si>
    <t>LAP</t>
  </si>
  <si>
    <t>GRD</t>
  </si>
  <si>
    <t>TENDENCIJA</t>
  </si>
  <si>
    <t>SMITŲ ŠEIMOS BIUDŽETAS</t>
  </si>
  <si>
    <t>KOV</t>
  </si>
  <si>
    <t>PAJAMŲ TIPAS</t>
  </si>
  <si>
    <t>IŠLAIDOS</t>
  </si>
  <si>
    <t>BENDROJI IŠLAIDŲ SUMA</t>
  </si>
  <si>
    <t>BENDROJI PAJAMŲ SUMA</t>
  </si>
  <si>
    <t>BENDROJI SUMA NUO METŲ PRADŽIOS</t>
  </si>
  <si>
    <t>METAI: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</si>
</sst>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#,##0.00\ &quot;Lt&quot;"/>
  </numFmts>
  <fonts count="16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sz val="10.5"/>
      <color theme="0" tint="-0.34998626667073579"/>
      <name val="Bookman Old Style"/>
      <family val="1"/>
      <charset val="186"/>
      <scheme val="major"/>
    </font>
    <font>
      <b/>
      <sz val="11"/>
      <color theme="1"/>
      <name val="Bookman Old Style"/>
      <family val="1"/>
      <charset val="186"/>
      <scheme val="major"/>
    </font>
    <font>
      <b/>
      <sz val="10"/>
      <color theme="1"/>
      <name val="Bookman Old Style"/>
      <family val="1"/>
      <charset val="186"/>
      <scheme val="major"/>
    </font>
    <font>
      <b/>
      <sz val="11"/>
      <color theme="1"/>
      <name val="Arial"/>
      <family val="2"/>
      <scheme val="minor"/>
    </font>
    <font>
      <b/>
      <sz val="10"/>
      <color theme="0" tint="-0.34998626667073579"/>
      <name val="Arial"/>
      <family val="2"/>
      <scheme val="minor"/>
    </font>
    <font>
      <sz val="10"/>
      <color theme="0" tint="-0.34998626667073579"/>
      <name val="Arial"/>
      <family val="2"/>
      <charset val="186"/>
      <scheme val="minor"/>
    </font>
    <font>
      <b/>
      <sz val="10"/>
      <color theme="0" tint="-0.34998626667073579"/>
      <name val="Arial"/>
      <family val="2"/>
      <charset val="186"/>
      <scheme val="minor"/>
    </font>
    <font>
      <outline/>
      <shadow/>
      <sz val="10"/>
      <color theme="0" tint="-0.34998626667073579"/>
      <name val="Aria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34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3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11" fillId="0" borderId="0" xfId="2" applyFont="1" applyFill="1"/>
    <xf numFmtId="0" fontId="12" fillId="0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4" fillId="0" borderId="0" xfId="0" applyFont="1">
      <alignment vertical="center"/>
    </xf>
    <xf numFmtId="0" fontId="13" fillId="0" borderId="0" xfId="0" applyFont="1" applyFill="1" applyBorder="1" applyAlignment="1">
      <alignment horizontal="left" vertical="center" indent="1"/>
    </xf>
    <xf numFmtId="165" fontId="13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13" fillId="0" borderId="0" xfId="0" applyNumberFormat="1" applyFont="1">
      <alignment vertical="center"/>
    </xf>
    <xf numFmtId="165" fontId="0" fillId="0" borderId="0" xfId="0" applyNumberFormat="1">
      <alignment vertical="center"/>
    </xf>
    <xf numFmtId="165" fontId="15" fillId="0" borderId="0" xfId="0" applyNumberFormat="1" applyFont="1" applyFill="1">
      <alignment vertical="center"/>
    </xf>
    <xf numFmtId="165" fontId="0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1 antraštė" xfId="1" builtinId="16" customBuiltin="1"/>
    <cellStyle name="2 antraštė" xfId="4" builtinId="17" customBuiltin="1"/>
    <cellStyle name="20% – paryškinimas 1" xfId="2" builtinId="30"/>
    <cellStyle name="3 antraštė" xfId="5" builtinId="18" customBuiltin="1"/>
    <cellStyle name="4 antraštė" xfId="6" builtinId="19" customBuiltin="1"/>
    <cellStyle name="Įprastas" xfId="0" builtinId="0" customBuiltin="1"/>
    <cellStyle name="Pavadinimas" xfId="3" builtinId="15" customBuiltin="1"/>
    <cellStyle name="Suma" xfId="7" builtinId="25" customBuiltin="1"/>
  </cellStyles>
  <dxfs count="109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Lt&quot;"/>
    </dxf>
    <dxf>
      <font>
        <b/>
      </font>
      <alignment horizontal="left" vertical="center" textRotation="0" wrapText="0" indent="1" justifyLastLine="0" shrinkToFit="0" readingOrder="0"/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4" formatCode="&quot;$&quot;#,##0.00_);\(&quot;$&quot;#,##0.00\)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4" formatCode="&quot;$&quot;#,##0.00_);\(&quot;$&quot;#,##0.00\)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#,##0.00\ &quot;Lt&quot;"/>
      <fill>
        <patternFill patternType="none">
          <fgColor indexed="64"/>
          <bgColor indexed="65"/>
        </patternFill>
      </fill>
    </dxf>
    <dxf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&quot;$&quot;#,##0.00_);\(&quot;$&quot;#,##0.00\)"/>
    </dxf>
    <dxf>
      <numFmt numFmtId="165" formatCode="#,##0.00\ &quot;Lt&quot;"/>
    </dxf>
    <dxf>
      <numFmt numFmtId="164" formatCode="&quot;$&quot;#,##0.00_);\(&quot;$&quot;#,##0.00\)"/>
    </dxf>
    <dxf>
      <numFmt numFmtId="165" formatCode="#,##0.00\ &quot;Lt&quot;"/>
    </dxf>
    <dxf>
      <numFmt numFmtId="164" formatCode="&quot;$&quot;#,##0.00_);\(&quot;$&quot;#,##0.00\)"/>
    </dxf>
    <dxf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$&quot;#,##0.00_);\(&quot;$&quot;#,##0.00\)"/>
    </dxf>
    <dxf>
      <font>
        <b val="0"/>
        <i val="0"/>
      </font>
      <numFmt numFmtId="165" formatCode="#,##0.00\ &quot;L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</dxf>
    <dxf>
      <font>
        <b/>
      </font>
    </dxf>
    <dxf>
      <font>
        <b/>
        <i val="0"/>
      </font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8"/>
      <tableStyleElement type="headerRow" dxfId="107"/>
      <tableStyleElement type="totalRow" dxfId="106"/>
      <tableStyleElement type="firstColumn" dxfId="105"/>
      <tableStyleElement type="firstHeaderCell" dxfId="104"/>
      <tableStyleElement type="firstTotalCell" dxfId="103"/>
    </tableStyle>
    <tableStyle name="Family Budget Cash Available 2" pivot="0" count="6">
      <tableStyleElement type="wholeTable" dxfId="102"/>
      <tableStyleElement type="headerRow" dxfId="101"/>
      <tableStyleElement type="totalRow" dxfId="100"/>
      <tableStyleElement type="firstColumn" dxfId="99"/>
      <tableStyleElement type="firstHeaderCell" dxfId="98"/>
      <tableStyleElement type="firstTotalCell" dxfId="97"/>
    </tableStyle>
    <tableStyle name="Family Budget Cash Available 3" pivot="0" count="6">
      <tableStyleElement type="wholeTable" dxfId="96"/>
      <tableStyleElement type="headerRow" dxfId="95"/>
      <tableStyleElement type="totalRow" dxfId="94"/>
      <tableStyleElement type="firstColumn" dxfId="93"/>
      <tableStyleElement type="firstHeaderCell" dxfId="92"/>
      <tableStyleElement type="firstTotalCell" dxfId="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Antraštės iliustracija" descr="Linijomis nupieštas medis ir namas" title="Biudžeto iliustracija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Pajamos" displayName="tblPajamos" ref="B7:P11" totalsRowCount="1" headerRowDxfId="90">
  <tableColumns count="15">
    <tableColumn id="1" name="PAJAMŲ TIPAS" totalsRowLabel="BENDROJI PAJAMŲ SUMA" dataDxfId="89" totalsRowDxfId="88"/>
    <tableColumn id="2" name="SAU" totalsRowFunction="sum" dataDxfId="87" totalsRowDxfId="86"/>
    <tableColumn id="3" name="VAS" totalsRowFunction="sum" dataDxfId="85" totalsRowDxfId="84"/>
    <tableColumn id="4" name="KOV" totalsRowFunction="sum" dataDxfId="83" totalsRowDxfId="82"/>
    <tableColumn id="5" name="BAL" totalsRowFunction="sum" dataDxfId="81" totalsRowDxfId="80"/>
    <tableColumn id="6" name="GEG" totalsRowFunction="sum" dataDxfId="79" totalsRowDxfId="78"/>
    <tableColumn id="7" name="BIR" totalsRowFunction="sum" dataDxfId="77" totalsRowDxfId="76"/>
    <tableColumn id="8" name="LIE" totalsRowFunction="sum" dataDxfId="75" totalsRowDxfId="74"/>
    <tableColumn id="9" name="RGP" totalsRowFunction="sum" dataDxfId="73" totalsRowDxfId="72"/>
    <tableColumn id="10" name="RGS" totalsRowFunction="sum" dataDxfId="71" totalsRowDxfId="70"/>
    <tableColumn id="11" name="SPL" totalsRowFunction="sum" dataDxfId="69" totalsRowDxfId="68"/>
    <tableColumn id="12" name="LAP" totalsRowFunction="sum" dataDxfId="67" totalsRowDxfId="66"/>
    <tableColumn id="13" name="GRD" totalsRowFunction="sum" dataDxfId="65" totalsRowDxfId="64"/>
    <tableColumn id="14" name="BENDROJI SUMA NUO METŲ PRADŽIOS" totalsRowFunction="sum" dataDxfId="63" totalsRowDxfId="62">
      <calculatedColumnFormula>SUM(tblPajamos[[#This Row],[SAU]:[GRD]])</calculatedColumnFormula>
    </tableColumn>
    <tableColumn id="15" name="TENDENCIJA" dataDxfId="61" totalsRowDxfId="60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Kiekvieno mėnesio pajamos" altTextSummary="Apibendrinamos kiekvieno kalendorinio mėnesio pajamos pagal tipą."/>
    </ext>
  </extLst>
</table>
</file>

<file path=xl/tables/table2.xml><?xml version="1.0" encoding="utf-8"?>
<table xmlns="http://schemas.openxmlformats.org/spreadsheetml/2006/main" id="2" name="tblIšlaidos" displayName="tblIšlaidos" ref="B13:P28" totalsRowCount="1">
  <tableColumns count="15">
    <tableColumn id="1" name="IŠLAIDOS" totalsRowLabel="BENDROJI IŠLAIDŲ SUMA" dataDxfId="59" totalsRowDxfId="58"/>
    <tableColumn id="2" name="SAU" totalsRowFunction="sum" dataDxfId="57" totalsRowDxfId="56"/>
    <tableColumn id="3" name="VAS" totalsRowFunction="sum" dataDxfId="55" totalsRowDxfId="54"/>
    <tableColumn id="4" name="KOV" totalsRowFunction="sum" dataDxfId="53" totalsRowDxfId="52"/>
    <tableColumn id="5" name="BAL" totalsRowFunction="sum" dataDxfId="51" totalsRowDxfId="50"/>
    <tableColumn id="6" name="GEG" totalsRowFunction="sum" dataDxfId="49" totalsRowDxfId="48"/>
    <tableColumn id="7" name="BIR" totalsRowFunction="sum" dataDxfId="47" totalsRowDxfId="46"/>
    <tableColumn id="8" name="LIE" totalsRowFunction="sum" dataDxfId="45" totalsRowDxfId="44"/>
    <tableColumn id="9" name="RGP" totalsRowFunction="sum" dataDxfId="43" totalsRowDxfId="42"/>
    <tableColumn id="10" name="RGS" totalsRowFunction="sum" dataDxfId="41" totalsRowDxfId="40"/>
    <tableColumn id="11" name="SPL" totalsRowFunction="sum" dataDxfId="39" totalsRowDxfId="38"/>
    <tableColumn id="12" name="LAP" totalsRowFunction="sum" dataDxfId="37" totalsRowDxfId="36"/>
    <tableColumn id="13" name="GRD" totalsRowFunction="sum" dataDxfId="35" totalsRowDxfId="34"/>
    <tableColumn id="14" name="BENDROJI SUMA NUO METŲ PRADŽIOS" totalsRowFunction="sum" dataDxfId="33" totalsRowDxfId="32">
      <calculatedColumnFormula>SUM(tblIšlaidos[[#This Row],[SAU]:[GRD]])</calculatedColumnFormula>
    </tableColumn>
    <tableColumn id="15" name="TENDENCIJA" dataDxfId="31" totalsRowDxfId="30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Kasmėnesinės išlaidos" altTextSummary="Kiekvieno kalendorinio  mėnesio išlaidų suvestinė"/>
    </ext>
  </extLst>
</table>
</file>

<file path=xl/tables/table3.xml><?xml version="1.0" encoding="utf-8"?>
<table xmlns="http://schemas.openxmlformats.org/spreadsheetml/2006/main" id="3" name="tblGalimiGryniejiPinigai" displayName="tblGalimiGryniejiPinigai" ref="B4:P5" headerRowDxfId="29">
  <tableColumns count="15">
    <tableColumn id="1" name="GALIMI GRYNIEJI PINIGAI" totalsRowLabel="Total" dataDxfId="28"/>
    <tableColumn id="2" name="SAU" dataDxfId="27" totalsRowDxfId="26">
      <calculatedColumnFormula>tblPajamos[[#Totals],[SAU]]-tblIšlaidos[[#Totals],[SAU]]</calculatedColumnFormula>
    </tableColumn>
    <tableColumn id="3" name="VAS" dataDxfId="25" totalsRowDxfId="24">
      <calculatedColumnFormula>tblPajamos[[#Totals],[VAS]]-tblIšlaidos[[#Totals],[VAS]]</calculatedColumnFormula>
    </tableColumn>
    <tableColumn id="4" name="KOV" dataDxfId="23" totalsRowDxfId="22">
      <calculatedColumnFormula>tblPajamos[[#Totals],[KOV]]-tblIšlaidos[[#Totals],[KOV]]</calculatedColumnFormula>
    </tableColumn>
    <tableColumn id="5" name="BAL" dataDxfId="21" totalsRowDxfId="20">
      <calculatedColumnFormula>tblPajamos[[#Totals],[BAL]]-tblIšlaidos[[#Totals],[BAL]]</calculatedColumnFormula>
    </tableColumn>
    <tableColumn id="6" name="GEG" dataDxfId="19" totalsRowDxfId="18">
      <calculatedColumnFormula>tblPajamos[[#Totals],[GEG]]-tblIšlaidos[[#Totals],[GEG]]</calculatedColumnFormula>
    </tableColumn>
    <tableColumn id="7" name="BIR" dataDxfId="17" totalsRowDxfId="16">
      <calculatedColumnFormula>tblPajamos[[#Totals],[BIR]]-tblIšlaidos[[#Totals],[BIR]]</calculatedColumnFormula>
    </tableColumn>
    <tableColumn id="8" name="LIE" dataDxfId="15" totalsRowDxfId="14">
      <calculatedColumnFormula>tblPajamos[[#Totals],[LIE]]-tblIšlaidos[[#Totals],[LIE]]</calculatedColumnFormula>
    </tableColumn>
    <tableColumn id="9" name="RGP" dataDxfId="13" totalsRowDxfId="12">
      <calculatedColumnFormula>tblPajamos[[#Totals],[RGP]]-tblIšlaidos[[#Totals],[RGP]]</calculatedColumnFormula>
    </tableColumn>
    <tableColumn id="10" name="RGS" dataDxfId="11" totalsRowDxfId="10">
      <calculatedColumnFormula>tblPajamos[[#Totals],[RGS]]-tblIšlaidos[[#Totals],[RGS]]</calculatedColumnFormula>
    </tableColumn>
    <tableColumn id="11" name="SPL" dataDxfId="9" totalsRowDxfId="8">
      <calculatedColumnFormula>tblPajamos[[#Totals],[SPL]]-tblIšlaidos[[#Totals],[SPL]]</calculatedColumnFormula>
    </tableColumn>
    <tableColumn id="12" name="LAP" dataDxfId="7" totalsRowDxfId="6">
      <calculatedColumnFormula>tblPajamos[[#Totals],[LAP]]-tblIšlaidos[[#Totals],[LAP]]</calculatedColumnFormula>
    </tableColumn>
    <tableColumn id="13" name="GRD" dataDxfId="5" totalsRowDxfId="4">
      <calculatedColumnFormula>tblPajamos[[#Totals],[GRD]]-tblIšlaidos[[#Totals],[GRD]]</calculatedColumnFormula>
    </tableColumn>
    <tableColumn id="14" name="BENDROJI SUMA NUO METŲ PRADŽIOS" dataDxfId="3" totalsRowDxfId="2">
      <calculatedColumnFormula>tblPajamos[[#Totals],[BENDROJI SUMA NUO METŲ PRADŽIOS]]-tblIšlaidos[[#Totals],[BENDROJI SUMA NUO METŲ PRADŽIOS]]</calculatedColumnFormula>
    </tableColumn>
    <tableColumn id="15" name="TENDENCIJA" totalsRowFunction="count" dataDxfId="1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Galimi kiekvieno mėnesio grynieji pinigai" altTextSummary="Apibendrinami galimi kiekvieno kalendorinio mėnesio grynieji pinigai (pajamos minus išlaidos)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39.140625" style="22" customWidth="1"/>
    <col min="3" max="14" width="12" style="2" customWidth="1"/>
    <col min="15" max="15" width="20" style="2" customWidth="1"/>
    <col min="16" max="16" width="16.140625" style="2" bestFit="1" customWidth="1"/>
    <col min="17" max="16384" width="9.140625" style="2"/>
  </cols>
  <sheetData>
    <row r="1" spans="1:16" ht="33" customHeight="1" x14ac:dyDescent="0.4">
      <c r="A1" s="1"/>
      <c r="B1" s="11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5">
      <c r="A3" s="1"/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8" customFormat="1" ht="21" customHeight="1" x14ac:dyDescent="0.2">
      <c r="A4" s="16"/>
      <c r="B4" s="15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23" t="s">
        <v>16</v>
      </c>
      <c r="C5" s="32">
        <f>tblPajamos[[#Totals],[SAU]]-tblIšlaidos[[#Totals],[SAU]]</f>
        <v>1220</v>
      </c>
      <c r="D5" s="32">
        <f>tblPajamos[[#Totals],[VAS]]-tblIšlaidos[[#Totals],[VAS]]</f>
        <v>1587</v>
      </c>
      <c r="E5" s="32">
        <f>tblPajamos[[#Totals],[KOV]]-tblIšlaidos[[#Totals],[KOV]]</f>
        <v>1174</v>
      </c>
      <c r="F5" s="32">
        <f>tblPajamos[[#Totals],[BAL]]-tblIšlaidos[[#Totals],[BAL]]</f>
        <v>1445</v>
      </c>
      <c r="G5" s="32">
        <f>tblPajamos[[#Totals],[GEG]]-tblIšlaidos[[#Totals],[GEG]]</f>
        <v>1391</v>
      </c>
      <c r="H5" s="32">
        <f>tblPajamos[[#Totals],[BIR]]-tblIšlaidos[[#Totals],[BIR]]</f>
        <v>1434</v>
      </c>
      <c r="I5" s="32">
        <f>tblPajamos[[#Totals],[LIE]]-tblIšlaidos[[#Totals],[LIE]]</f>
        <v>1085</v>
      </c>
      <c r="J5" s="32">
        <f>tblPajamos[[#Totals],[RGP]]-tblIšlaidos[[#Totals],[RGP]]</f>
        <v>1181</v>
      </c>
      <c r="K5" s="32">
        <f>tblPajamos[[#Totals],[RGS]]-tblIšlaidos[[#Totals],[RGS]]</f>
        <v>1445</v>
      </c>
      <c r="L5" s="32">
        <f>tblPajamos[[#Totals],[SPL]]-tblIšlaidos[[#Totals],[SPL]]</f>
        <v>1466</v>
      </c>
      <c r="M5" s="32">
        <f>tblPajamos[[#Totals],[LAP]]-tblIšlaidos[[#Totals],[LAP]]</f>
        <v>0</v>
      </c>
      <c r="N5" s="32">
        <f>tblPajamos[[#Totals],[GRD]]-tblIšlaidos[[#Totals],[GRD]]</f>
        <v>0</v>
      </c>
      <c r="O5" s="32">
        <f>tblPajamos[[#Totals],[BENDROJI SUMA NUO METŲ PRADŽIOS]]-tblIšlaidos[[#Totals],[BENDROJI SUMA NUO METŲ PRADŽIOS]]</f>
        <v>13428</v>
      </c>
      <c r="P5" s="26"/>
    </row>
    <row r="6" spans="1:16" ht="21" customHeight="1" x14ac:dyDescent="0.25">
      <c r="A6" s="1"/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2" customFormat="1" ht="21" customHeight="1" x14ac:dyDescent="0.25">
      <c r="A7" s="21"/>
      <c r="B7" s="19" t="s">
        <v>33</v>
      </c>
      <c r="C7" s="20" t="s">
        <v>19</v>
      </c>
      <c r="D7" s="20" t="s">
        <v>20</v>
      </c>
      <c r="E7" s="20" t="s">
        <v>32</v>
      </c>
      <c r="F7" s="20" t="s">
        <v>21</v>
      </c>
      <c r="G7" s="20" t="s">
        <v>22</v>
      </c>
      <c r="H7" s="20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0" t="s">
        <v>28</v>
      </c>
      <c r="N7" s="20" t="s">
        <v>29</v>
      </c>
      <c r="O7" s="20" t="s">
        <v>37</v>
      </c>
      <c r="P7" s="20" t="s">
        <v>30</v>
      </c>
    </row>
    <row r="8" spans="1:16" s="9" customFormat="1" ht="21" customHeight="1" x14ac:dyDescent="0.2">
      <c r="A8" s="7"/>
      <c r="B8" s="24" t="s">
        <v>10</v>
      </c>
      <c r="C8" s="27">
        <v>4000</v>
      </c>
      <c r="D8" s="27">
        <v>4410</v>
      </c>
      <c r="E8" s="27">
        <v>4019</v>
      </c>
      <c r="F8" s="27">
        <v>4263</v>
      </c>
      <c r="G8" s="27">
        <v>4123</v>
      </c>
      <c r="H8" s="27">
        <v>4308</v>
      </c>
      <c r="I8" s="27">
        <v>4162</v>
      </c>
      <c r="J8" s="27">
        <v>4165</v>
      </c>
      <c r="K8" s="27">
        <v>4248</v>
      </c>
      <c r="L8" s="27">
        <v>4324</v>
      </c>
      <c r="M8" s="28"/>
      <c r="N8" s="28"/>
      <c r="O8" s="28">
        <f>SUM(tblPajamos[[#This Row],[SAU]:[GRD]])</f>
        <v>42022</v>
      </c>
      <c r="P8" s="10"/>
    </row>
    <row r="9" spans="1:16" s="8" customFormat="1" ht="21" customHeight="1" x14ac:dyDescent="0.2">
      <c r="B9" s="24" t="s">
        <v>11</v>
      </c>
      <c r="C9" s="27">
        <v>275</v>
      </c>
      <c r="D9" s="27">
        <v>296</v>
      </c>
      <c r="E9" s="27">
        <v>251</v>
      </c>
      <c r="F9" s="27">
        <v>269</v>
      </c>
      <c r="G9" s="27">
        <v>252</v>
      </c>
      <c r="H9" s="27">
        <v>252</v>
      </c>
      <c r="I9" s="27">
        <v>262</v>
      </c>
      <c r="J9" s="27">
        <v>258</v>
      </c>
      <c r="K9" s="27">
        <v>296</v>
      </c>
      <c r="L9" s="27">
        <v>270</v>
      </c>
      <c r="M9" s="28"/>
      <c r="N9" s="28"/>
      <c r="O9" s="28">
        <f>SUM(tblPajamos[[#This Row],[SAU]:[GRD]])</f>
        <v>2681</v>
      </c>
      <c r="P9" s="10"/>
    </row>
    <row r="10" spans="1:16" s="9" customFormat="1" ht="21" customHeight="1" x14ac:dyDescent="0.2">
      <c r="A10" s="7"/>
      <c r="B10" s="24" t="s">
        <v>12</v>
      </c>
      <c r="C10" s="27">
        <v>500</v>
      </c>
      <c r="D10" s="27">
        <v>507</v>
      </c>
      <c r="E10" s="27">
        <v>551</v>
      </c>
      <c r="F10" s="27">
        <v>556</v>
      </c>
      <c r="G10" s="27">
        <v>588</v>
      </c>
      <c r="H10" s="27">
        <v>534</v>
      </c>
      <c r="I10" s="27">
        <v>533</v>
      </c>
      <c r="J10" s="27">
        <v>585</v>
      </c>
      <c r="K10" s="27">
        <v>560</v>
      </c>
      <c r="L10" s="27">
        <v>520</v>
      </c>
      <c r="M10" s="28"/>
      <c r="N10" s="28"/>
      <c r="O10" s="28">
        <f>SUM(tblPajamos[[#This Row],[SAU]:[GRD]])</f>
        <v>5434</v>
      </c>
      <c r="P10" s="10"/>
    </row>
    <row r="11" spans="1:16" ht="21" customHeight="1" x14ac:dyDescent="0.2">
      <c r="A11" s="1"/>
      <c r="B11" s="25" t="s">
        <v>36</v>
      </c>
      <c r="C11" s="29">
        <f>SUBTOTAL(109,tblPajamos[SAU])</f>
        <v>4775</v>
      </c>
      <c r="D11" s="29">
        <f>SUBTOTAL(109,tblPajamos[VAS])</f>
        <v>5213</v>
      </c>
      <c r="E11" s="29">
        <f>SUBTOTAL(109,tblPajamos[KOV])</f>
        <v>4821</v>
      </c>
      <c r="F11" s="29">
        <f>SUBTOTAL(109,tblPajamos[BAL])</f>
        <v>5088</v>
      </c>
      <c r="G11" s="29">
        <f>SUBTOTAL(109,tblPajamos[GEG])</f>
        <v>4963</v>
      </c>
      <c r="H11" s="29">
        <f>SUBTOTAL(109,tblPajamos[BIR])</f>
        <v>5094</v>
      </c>
      <c r="I11" s="29">
        <f>SUBTOTAL(109,tblPajamos[LIE])</f>
        <v>4957</v>
      </c>
      <c r="J11" s="29">
        <f>SUBTOTAL(109,tblPajamos[RGP])</f>
        <v>5008</v>
      </c>
      <c r="K11" s="29">
        <f>SUBTOTAL(109,tblPajamos[RGS])</f>
        <v>5104</v>
      </c>
      <c r="L11" s="29">
        <f>SUBTOTAL(109,tblPajamos[SPL])</f>
        <v>5114</v>
      </c>
      <c r="M11" s="30">
        <f>SUBTOTAL(109,tblPajamos[LAP])</f>
        <v>0</v>
      </c>
      <c r="N11" s="30">
        <f>SUBTOTAL(109,tblPajamos[GRD])</f>
        <v>0</v>
      </c>
      <c r="O11" s="30">
        <f>SUBTOTAL(109,tblPajamos[BENDROJI SUMA NUO METŲ PRADŽIOS])</f>
        <v>50137</v>
      </c>
      <c r="P11" s="26"/>
    </row>
    <row r="12" spans="1:16" ht="21" customHeight="1" x14ac:dyDescent="0.2">
      <c r="A12" s="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1" customHeight="1" x14ac:dyDescent="0.2">
      <c r="A13" s="1"/>
      <c r="B13" s="19" t="s">
        <v>34</v>
      </c>
      <c r="C13" s="13" t="s">
        <v>19</v>
      </c>
      <c r="D13" s="13" t="s">
        <v>20</v>
      </c>
      <c r="E13" s="13" t="s">
        <v>32</v>
      </c>
      <c r="F13" s="13" t="s">
        <v>21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3" t="s">
        <v>28</v>
      </c>
      <c r="N13" s="13" t="s">
        <v>29</v>
      </c>
      <c r="O13" s="13" t="s">
        <v>37</v>
      </c>
      <c r="P13" s="13" t="s">
        <v>30</v>
      </c>
    </row>
    <row r="14" spans="1:16" ht="21" customHeight="1" x14ac:dyDescent="0.2">
      <c r="A14" s="1"/>
      <c r="B14" s="24" t="s">
        <v>0</v>
      </c>
      <c r="C14" s="28">
        <v>1500</v>
      </c>
      <c r="D14" s="28">
        <v>1500</v>
      </c>
      <c r="E14" s="28">
        <v>1500</v>
      </c>
      <c r="F14" s="28">
        <v>1500</v>
      </c>
      <c r="G14" s="28">
        <v>1500</v>
      </c>
      <c r="H14" s="28">
        <v>1500</v>
      </c>
      <c r="I14" s="28">
        <v>1500</v>
      </c>
      <c r="J14" s="28">
        <v>1500</v>
      </c>
      <c r="K14" s="28">
        <v>1500</v>
      </c>
      <c r="L14" s="28">
        <v>1500</v>
      </c>
      <c r="M14" s="14"/>
      <c r="N14" s="14"/>
      <c r="O14" s="28">
        <f>SUM(tblIšlaidos[[#This Row],[SAU]:[GRD]])</f>
        <v>15000</v>
      </c>
      <c r="P14" s="12"/>
    </row>
    <row r="15" spans="1:16" ht="21" customHeight="1" x14ac:dyDescent="0.2">
      <c r="A15" s="1"/>
      <c r="B15" s="24" t="s">
        <v>1</v>
      </c>
      <c r="C15" s="28">
        <v>250</v>
      </c>
      <c r="D15" s="28">
        <v>331</v>
      </c>
      <c r="E15" s="28">
        <v>299</v>
      </c>
      <c r="F15" s="28">
        <v>333</v>
      </c>
      <c r="G15" s="28">
        <v>324</v>
      </c>
      <c r="H15" s="28">
        <v>313</v>
      </c>
      <c r="I15" s="28">
        <v>338</v>
      </c>
      <c r="J15" s="28">
        <v>225</v>
      </c>
      <c r="K15" s="28">
        <v>258</v>
      </c>
      <c r="L15" s="28">
        <v>322</v>
      </c>
      <c r="M15" s="14"/>
      <c r="N15" s="14"/>
      <c r="O15" s="28">
        <f>SUM(tblIšlaidos[[#This Row],[SAU]:[GRD]])</f>
        <v>2993</v>
      </c>
      <c r="P15" s="12"/>
    </row>
    <row r="16" spans="1:16" ht="21" customHeight="1" x14ac:dyDescent="0.2">
      <c r="A16" s="1"/>
      <c r="B16" s="24" t="s">
        <v>14</v>
      </c>
      <c r="C16" s="28">
        <v>345</v>
      </c>
      <c r="D16" s="28">
        <v>345</v>
      </c>
      <c r="E16" s="28">
        <v>345</v>
      </c>
      <c r="F16" s="28">
        <v>345</v>
      </c>
      <c r="G16" s="28">
        <v>345</v>
      </c>
      <c r="H16" s="28">
        <v>345</v>
      </c>
      <c r="I16" s="28">
        <v>345</v>
      </c>
      <c r="J16" s="28">
        <v>345</v>
      </c>
      <c r="K16" s="28">
        <v>345</v>
      </c>
      <c r="L16" s="28">
        <v>345</v>
      </c>
      <c r="M16" s="14"/>
      <c r="N16" s="14"/>
      <c r="O16" s="28">
        <f>SUM(tblIšlaidos[[#This Row],[SAU]:[GRD]])</f>
        <v>3450</v>
      </c>
      <c r="P16" s="12"/>
    </row>
    <row r="17" spans="1:16" ht="21" customHeight="1" x14ac:dyDescent="0.2">
      <c r="A17" s="1"/>
      <c r="B17" s="24" t="s">
        <v>2</v>
      </c>
      <c r="C17" s="28">
        <v>120</v>
      </c>
      <c r="D17" s="28">
        <v>120</v>
      </c>
      <c r="E17" s="28">
        <v>120</v>
      </c>
      <c r="F17" s="28">
        <v>120</v>
      </c>
      <c r="G17" s="28">
        <v>120</v>
      </c>
      <c r="H17" s="28">
        <v>120</v>
      </c>
      <c r="I17" s="28">
        <v>120</v>
      </c>
      <c r="J17" s="28">
        <v>120</v>
      </c>
      <c r="K17" s="28">
        <v>120</v>
      </c>
      <c r="L17" s="28">
        <v>120</v>
      </c>
      <c r="M17" s="14"/>
      <c r="N17" s="14"/>
      <c r="O17" s="28">
        <f>SUM(tblIšlaidos[[#This Row],[SAU]:[GRD]])</f>
        <v>1200</v>
      </c>
      <c r="P17" s="12"/>
    </row>
    <row r="18" spans="1:16" ht="21" customHeight="1" x14ac:dyDescent="0.2">
      <c r="A18" s="1"/>
      <c r="B18" s="24" t="s">
        <v>13</v>
      </c>
      <c r="C18" s="28">
        <v>50</v>
      </c>
      <c r="D18" s="28">
        <v>50</v>
      </c>
      <c r="E18" s="28">
        <v>50</v>
      </c>
      <c r="F18" s="28">
        <v>50</v>
      </c>
      <c r="G18" s="28">
        <v>50</v>
      </c>
      <c r="H18" s="28">
        <v>50</v>
      </c>
      <c r="I18" s="28">
        <v>50</v>
      </c>
      <c r="J18" s="28">
        <v>50</v>
      </c>
      <c r="K18" s="28">
        <v>50</v>
      </c>
      <c r="L18" s="28">
        <v>50</v>
      </c>
      <c r="M18" s="14"/>
      <c r="N18" s="14"/>
      <c r="O18" s="28">
        <f>SUM(tblIšlaidos[[#This Row],[SAU]:[GRD]])</f>
        <v>500</v>
      </c>
      <c r="P18" s="12"/>
    </row>
    <row r="19" spans="1:16" ht="21" customHeight="1" x14ac:dyDescent="0.2">
      <c r="A19" s="1"/>
      <c r="B19" s="24" t="s">
        <v>15</v>
      </c>
      <c r="C19" s="28">
        <v>72</v>
      </c>
      <c r="D19" s="28">
        <v>70</v>
      </c>
      <c r="E19" s="28">
        <v>80</v>
      </c>
      <c r="F19" s="28">
        <v>70</v>
      </c>
      <c r="G19" s="28">
        <v>75</v>
      </c>
      <c r="H19" s="28">
        <v>80</v>
      </c>
      <c r="I19" s="28">
        <v>90</v>
      </c>
      <c r="J19" s="28">
        <v>73</v>
      </c>
      <c r="K19" s="28">
        <v>75</v>
      </c>
      <c r="L19" s="28">
        <v>70</v>
      </c>
      <c r="M19" s="14"/>
      <c r="N19" s="14"/>
      <c r="O19" s="28">
        <f>SUM(tblIšlaidos[[#This Row],[SAU]:[GRD]])</f>
        <v>755</v>
      </c>
      <c r="P19" s="12"/>
    </row>
    <row r="20" spans="1:16" ht="21" customHeight="1" x14ac:dyDescent="0.2">
      <c r="A20" s="1"/>
      <c r="B20" s="24" t="s">
        <v>7</v>
      </c>
      <c r="C20" s="28">
        <v>60</v>
      </c>
      <c r="D20" s="28">
        <v>63</v>
      </c>
      <c r="E20" s="28">
        <v>65</v>
      </c>
      <c r="F20" s="28">
        <v>60</v>
      </c>
      <c r="G20" s="28">
        <v>65</v>
      </c>
      <c r="H20" s="28">
        <v>60</v>
      </c>
      <c r="I20" s="28">
        <v>63</v>
      </c>
      <c r="J20" s="28">
        <v>60</v>
      </c>
      <c r="K20" s="28">
        <v>63</v>
      </c>
      <c r="L20" s="28">
        <v>60</v>
      </c>
      <c r="M20" s="14"/>
      <c r="N20" s="14"/>
      <c r="O20" s="28">
        <f>SUM(tblIšlaidos[[#This Row],[SAU]:[GRD]])</f>
        <v>619</v>
      </c>
      <c r="P20" s="12"/>
    </row>
    <row r="21" spans="1:16" ht="21" customHeight="1" x14ac:dyDescent="0.2">
      <c r="A21" s="1"/>
      <c r="B21" s="24" t="s">
        <v>8</v>
      </c>
      <c r="C21" s="28">
        <v>45</v>
      </c>
      <c r="D21" s="28">
        <v>45</v>
      </c>
      <c r="E21" s="28">
        <v>45</v>
      </c>
      <c r="F21" s="28">
        <v>45</v>
      </c>
      <c r="G21" s="28">
        <v>45</v>
      </c>
      <c r="H21" s="28">
        <v>45</v>
      </c>
      <c r="I21" s="28">
        <v>45</v>
      </c>
      <c r="J21" s="28">
        <v>45</v>
      </c>
      <c r="K21" s="28">
        <v>45</v>
      </c>
      <c r="L21" s="28">
        <v>45</v>
      </c>
      <c r="M21" s="14"/>
      <c r="N21" s="14"/>
      <c r="O21" s="28">
        <f>SUM(tblIšlaidos[[#This Row],[SAU]:[GRD]])</f>
        <v>450</v>
      </c>
      <c r="P21" s="12"/>
    </row>
    <row r="22" spans="1:16" ht="21" customHeight="1" x14ac:dyDescent="0.2">
      <c r="A22" s="1"/>
      <c r="B22" s="24" t="s">
        <v>3</v>
      </c>
      <c r="C22" s="28">
        <v>155</v>
      </c>
      <c r="D22" s="28">
        <v>155</v>
      </c>
      <c r="E22" s="28">
        <v>158</v>
      </c>
      <c r="F22" s="28">
        <v>160</v>
      </c>
      <c r="G22" s="28">
        <v>165</v>
      </c>
      <c r="H22" s="28">
        <v>200</v>
      </c>
      <c r="I22" s="28">
        <v>340</v>
      </c>
      <c r="J22" s="28">
        <v>350</v>
      </c>
      <c r="K22" s="28">
        <v>240</v>
      </c>
      <c r="L22" s="28">
        <v>180</v>
      </c>
      <c r="M22" s="14"/>
      <c r="N22" s="14"/>
      <c r="O22" s="28">
        <f>SUM(tblIšlaidos[[#This Row],[SAU]:[GRD]])</f>
        <v>2103</v>
      </c>
      <c r="P22" s="12"/>
    </row>
    <row r="23" spans="1:16" ht="21" customHeight="1" x14ac:dyDescent="0.2">
      <c r="A23" s="1"/>
      <c r="B23" s="24" t="s">
        <v>4</v>
      </c>
      <c r="C23" s="28">
        <v>35</v>
      </c>
      <c r="D23" s="28">
        <v>35</v>
      </c>
      <c r="E23" s="28">
        <v>37</v>
      </c>
      <c r="F23" s="28">
        <v>39</v>
      </c>
      <c r="G23" s="28">
        <v>45</v>
      </c>
      <c r="H23" s="28">
        <v>42</v>
      </c>
      <c r="I23" s="28">
        <v>42</v>
      </c>
      <c r="J23" s="28">
        <v>36</v>
      </c>
      <c r="K23" s="28">
        <v>38</v>
      </c>
      <c r="L23" s="28">
        <v>40</v>
      </c>
      <c r="M23" s="14"/>
      <c r="N23" s="14"/>
      <c r="O23" s="28">
        <f>SUM(tblIšlaidos[[#This Row],[SAU]:[GRD]])</f>
        <v>389</v>
      </c>
      <c r="P23" s="12"/>
    </row>
    <row r="24" spans="1:16" ht="21" customHeight="1" x14ac:dyDescent="0.2">
      <c r="A24" s="1"/>
      <c r="B24" s="24" t="s">
        <v>5</v>
      </c>
      <c r="C24" s="28">
        <v>50</v>
      </c>
      <c r="D24" s="28">
        <v>45</v>
      </c>
      <c r="E24" s="28">
        <v>40</v>
      </c>
      <c r="F24" s="28">
        <v>40</v>
      </c>
      <c r="G24" s="28">
        <v>42</v>
      </c>
      <c r="H24" s="28">
        <v>50</v>
      </c>
      <c r="I24" s="28">
        <v>55</v>
      </c>
      <c r="J24" s="28">
        <v>40</v>
      </c>
      <c r="K24" s="28">
        <v>43</v>
      </c>
      <c r="L24" s="28">
        <v>30</v>
      </c>
      <c r="M24" s="14"/>
      <c r="N24" s="14"/>
      <c r="O24" s="28">
        <f>SUM(tblIšlaidos[[#This Row],[SAU]:[GRD]])</f>
        <v>435</v>
      </c>
      <c r="P24" s="12"/>
    </row>
    <row r="25" spans="1:16" ht="21" customHeight="1" x14ac:dyDescent="0.2">
      <c r="A25" s="1"/>
      <c r="B25" s="24" t="s">
        <v>9</v>
      </c>
      <c r="C25" s="28">
        <v>123</v>
      </c>
      <c r="D25" s="28">
        <v>92</v>
      </c>
      <c r="E25" s="28">
        <v>58</v>
      </c>
      <c r="F25" s="28">
        <v>131</v>
      </c>
      <c r="G25" s="28">
        <v>46</v>
      </c>
      <c r="H25" s="28">
        <v>105</v>
      </c>
      <c r="I25" s="28">
        <v>84</v>
      </c>
      <c r="J25" s="28">
        <v>108</v>
      </c>
      <c r="K25" s="28">
        <v>132</v>
      </c>
      <c r="L25" s="28">
        <v>136</v>
      </c>
      <c r="M25" s="14"/>
      <c r="N25" s="14"/>
      <c r="O25" s="28">
        <f>SUM(tblIšlaidos[[#This Row],[SAU]:[GRD]])</f>
        <v>1015</v>
      </c>
      <c r="P25" s="12"/>
    </row>
    <row r="26" spans="1:16" customFormat="1" ht="21" customHeight="1" x14ac:dyDescent="0.2">
      <c r="B26" s="24" t="s">
        <v>6</v>
      </c>
      <c r="C26" s="28">
        <v>550</v>
      </c>
      <c r="D26" s="28">
        <v>550</v>
      </c>
      <c r="E26" s="28">
        <v>550</v>
      </c>
      <c r="F26" s="28">
        <v>550</v>
      </c>
      <c r="G26" s="28">
        <v>550</v>
      </c>
      <c r="H26" s="28">
        <v>550</v>
      </c>
      <c r="I26" s="28">
        <v>550</v>
      </c>
      <c r="J26" s="28">
        <v>550</v>
      </c>
      <c r="K26" s="28">
        <v>550</v>
      </c>
      <c r="L26" s="28">
        <v>550</v>
      </c>
      <c r="M26" s="14"/>
      <c r="N26" s="14"/>
      <c r="O26" s="28">
        <f>SUM(tblIšlaidos[[#This Row],[SAU]:[GRD]])</f>
        <v>5500</v>
      </c>
      <c r="P26" s="12"/>
    </row>
    <row r="27" spans="1:16" ht="21" customHeight="1" x14ac:dyDescent="0.2">
      <c r="A27" s="1"/>
      <c r="B27" s="24" t="s">
        <v>17</v>
      </c>
      <c r="C27" s="28">
        <v>200</v>
      </c>
      <c r="D27" s="28">
        <v>225</v>
      </c>
      <c r="E27" s="28">
        <v>300</v>
      </c>
      <c r="F27" s="28">
        <v>200</v>
      </c>
      <c r="G27" s="28">
        <v>200</v>
      </c>
      <c r="H27" s="28">
        <v>200</v>
      </c>
      <c r="I27" s="28">
        <v>250</v>
      </c>
      <c r="J27" s="28">
        <v>325</v>
      </c>
      <c r="K27" s="28">
        <v>200</v>
      </c>
      <c r="L27" s="28">
        <v>200</v>
      </c>
      <c r="M27" s="14"/>
      <c r="N27" s="14"/>
      <c r="O27" s="28">
        <f>SUM(tblIšlaidos[[#This Row],[SAU]:[GRD]])</f>
        <v>2300</v>
      </c>
      <c r="P27" s="12"/>
    </row>
    <row r="28" spans="1:16" ht="21" customHeight="1" x14ac:dyDescent="0.2">
      <c r="B28" s="26" t="s">
        <v>35</v>
      </c>
      <c r="C28" s="31">
        <f>SUBTOTAL(109,tblIšlaidos[SAU])</f>
        <v>3555</v>
      </c>
      <c r="D28" s="31">
        <f>SUBTOTAL(109,tblIšlaidos[VAS])</f>
        <v>3626</v>
      </c>
      <c r="E28" s="31">
        <f>SUBTOTAL(109,tblIšlaidos[KOV])</f>
        <v>3647</v>
      </c>
      <c r="F28" s="31">
        <f>SUBTOTAL(109,tblIšlaidos[BAL])</f>
        <v>3643</v>
      </c>
      <c r="G28" s="31">
        <f>SUBTOTAL(109,tblIšlaidos[GEG])</f>
        <v>3572</v>
      </c>
      <c r="H28" s="31">
        <f>SUBTOTAL(109,tblIšlaidos[BIR])</f>
        <v>3660</v>
      </c>
      <c r="I28" s="31">
        <f>SUBTOTAL(109,tblIšlaidos[LIE])</f>
        <v>3872</v>
      </c>
      <c r="J28" s="31">
        <f>SUBTOTAL(109,tblIšlaidos[RGP])</f>
        <v>3827</v>
      </c>
      <c r="K28" s="31">
        <f>SUBTOTAL(109,tblIšlaidos[RGS])</f>
        <v>3659</v>
      </c>
      <c r="L28" s="31">
        <f>SUBTOTAL(109,tblIšlaidos[SPL])</f>
        <v>3648</v>
      </c>
      <c r="M28" s="31">
        <f>SUBTOTAL(109,tblIšlaidos[LAP])</f>
        <v>0</v>
      </c>
      <c r="N28" s="31">
        <f>SUBTOTAL(109,tblIšlaidos[GRD])</f>
        <v>0</v>
      </c>
      <c r="O28" s="31">
        <f>SUBTOTAL(109,tblIšlaidos[BENDROJI SUMA NUO METŲ PRADŽIOS])</f>
        <v>36709</v>
      </c>
      <c r="P28" s="26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arkers="1" high="1" low="1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'Šeimos biudžetas'!C11:N11</xm:f>
              <xm:sqref>P11</xm:sqref>
            </x14:sparkline>
          </x14:sparklines>
        </x14:sparklineGroup>
        <x14:sparklineGroup type="column" displayEmptyCellsAs="gap" markers="1" high="1" low="1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'Šeimos biudžetas'!C5:N5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'Šeimos biudžetas'!C8:N8</xm:f>
              <xm:sqref>P8</xm:sqref>
            </x14:sparkline>
            <x14:sparkline>
              <xm:f>'Šeimos biudžetas'!C9:N9</xm:f>
              <xm:sqref>P9</xm:sqref>
            </x14:sparkline>
            <x14:sparkline>
              <xm:f>'Šeimos biudžetas'!C10:N10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'Šeimos biudžetas'!C14:N14</xm:f>
              <xm:sqref>P14</xm:sqref>
            </x14:sparkline>
            <x14:sparkline>
              <xm:f>'Šeimos biudžetas'!C15:N15</xm:f>
              <xm:sqref>P15</xm:sqref>
            </x14:sparkline>
            <x14:sparkline>
              <xm:f>'Šeimos biudžetas'!C16:N16</xm:f>
              <xm:sqref>P16</xm:sqref>
            </x14:sparkline>
            <x14:sparkline>
              <xm:f>'Šeimos biudžetas'!C17:N17</xm:f>
              <xm:sqref>P17</xm:sqref>
            </x14:sparkline>
            <x14:sparkline>
              <xm:f>'Šeimos biudžetas'!C18:N18</xm:f>
              <xm:sqref>P18</xm:sqref>
            </x14:sparkline>
            <x14:sparkline>
              <xm:f>'Šeimos biudžetas'!C19:N19</xm:f>
              <xm:sqref>P19</xm:sqref>
            </x14:sparkline>
            <x14:sparkline>
              <xm:f>'Šeimos biudžetas'!C20:N20</xm:f>
              <xm:sqref>P20</xm:sqref>
            </x14:sparkline>
            <x14:sparkline>
              <xm:f>'Šeimos biudžetas'!C21:N21</xm:f>
              <xm:sqref>P21</xm:sqref>
            </x14:sparkline>
            <x14:sparkline>
              <xm:f>'Šeimos biudžetas'!C22:N22</xm:f>
              <xm:sqref>P22</xm:sqref>
            </x14:sparkline>
            <x14:sparkline>
              <xm:f>'Šeimos biudžetas'!C23:N23</xm:f>
              <xm:sqref>P23</xm:sqref>
            </x14:sparkline>
            <x14:sparkline>
              <xm:f>'Šeimos biudžetas'!C24:N24</xm:f>
              <xm:sqref>P24</xm:sqref>
            </x14:sparkline>
            <x14:sparkline>
              <xm:f>'Šeimos biudžetas'!C25:N25</xm:f>
              <xm:sqref>P25</xm:sqref>
            </x14:sparkline>
            <x14:sparkline>
              <xm:f>'Šeimos biudžetas'!C26:N26</xm:f>
              <xm:sqref>P26</xm:sqref>
            </x14:sparkline>
            <x14:sparkline>
              <xm:f>'Šeimos biudžetas'!C27:N27</xm:f>
              <xm:sqref>P27</xm:sqref>
            </x14:sparkline>
          </x14:sparklines>
        </x14:sparklineGroup>
        <x14:sparklineGroup type="column" displayEmptyCellsAs="gap" markers="1" high="1" low="1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'Šeimos biudžetas'!C28:N28</xm:f>
              <xm:sqref>P28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2029-01-01T08:00:00+00:00</AssetExpire>
    <CampaignTagsTaxHTField0 xmlns="fba9b5cc-95a8-4c6a-b8c2-fbf672c2041c">
      <Terms xmlns="http://schemas.microsoft.com/office/infopath/2007/PartnerControls"/>
    </CampaignTagsTaxHTField0>
    <IntlLangReviewDate xmlns="fba9b5cc-95a8-4c6a-b8c2-fbf672c2041c" xsi:nil="true"/>
    <TPFriendlyName xmlns="fba9b5cc-95a8-4c6a-b8c2-fbf672c2041c" xsi:nil="true"/>
    <IntlLangReview xmlns="fba9b5cc-95a8-4c6a-b8c2-fbf672c2041c">false</IntlLangReview>
    <LocLastLocAttemptVersionLookup xmlns="fba9b5cc-95a8-4c6a-b8c2-fbf672c2041c">845871</LocLastLocAttemptVersionLookup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 xsi:nil="true"/>
    <Markets xmlns="fba9b5cc-95a8-4c6a-b8c2-fbf672c2041c"/>
    <OriginAsset xmlns="fba9b5cc-95a8-4c6a-b8c2-fbf672c2041c" xsi:nil="true"/>
    <AssetStart xmlns="fba9b5cc-95a8-4c6a-b8c2-fbf672c2041c">2012-06-28T22:26:37+00:00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227699</Value>
    </PublishStatusLookup>
    <APAuthor xmlns="fba9b5cc-95a8-4c6a-b8c2-fbf672c2041c">
      <UserInfo>
        <DisplayName/>
        <AccountId>2566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TaxCatchAll xmlns="fba9b5cc-95a8-4c6a-b8c2-fbf672c2041c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LocComments xmlns="fba9b5cc-95a8-4c6a-b8c2-fbf672c2041c" xsi:nil="true"/>
    <LocRecommendedHandoff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 xsi:nil="true"/>
    <MachineTranslated xmlns="fba9b5cc-95a8-4c6a-b8c2-fbf672c2041c">false</MachineTranslated>
    <OutputCachingOn xmlns="fba9b5cc-95a8-4c6a-b8c2-fbf672c2041c">false</OutputCachingOn>
    <TemplateStatus xmlns="fba9b5cc-95a8-4c6a-b8c2-fbf672c2041c">Complete</TemplateStatus>
    <IsSearchable xmlns="fba9b5cc-95a8-4c6a-b8c2-fbf672c2041c">false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egacyData xmlns="fba9b5cc-95a8-4c6a-b8c2-fbf672c2041c" xsi:nil="true"/>
    <LocManualTestRequired xmlns="fba9b5cc-95a8-4c6a-b8c2-fbf672c2041c">false</LocManualTestRequired>
    <LocMarketGroupTiers2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false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BusinessGroup xmlns="fba9b5cc-95a8-4c6a-b8c2-fbf672c2041c" xsi:nil="true"/>
    <Providers xmlns="fba9b5cc-95a8-4c6a-b8c2-fbf672c2041c" xsi:nil="true"/>
    <TemplateTemplateType xmlns="fba9b5cc-95a8-4c6a-b8c2-fbf672c2041c">Excel Spreadsheet Template</TemplateTemplateType>
    <TimesCloned xmlns="fba9b5cc-95a8-4c6a-b8c2-fbf672c2041c" xsi:nil="true"/>
    <TPAppVersion xmlns="fba9b5cc-95a8-4c6a-b8c2-fbf672c2041c" xsi:nil="true"/>
    <VoteCount xmlns="fba9b5cc-95a8-4c6a-b8c2-fbf672c2041c" xsi:nil="true"/>
    <FeatureTagsTaxHTField0 xmlns="fba9b5cc-95a8-4c6a-b8c2-fbf672c2041c">
      <Terms xmlns="http://schemas.microsoft.com/office/infopath/2007/PartnerControls"/>
    </FeatureTagsTaxHTField0>
    <Provider xmlns="fba9b5cc-95a8-4c6a-b8c2-fbf672c2041c" xsi:nil="true"/>
    <UACurrentWords xmlns="fba9b5cc-95a8-4c6a-b8c2-fbf672c2041c" xsi:nil="true"/>
    <AssetId xmlns="fba9b5cc-95a8-4c6a-b8c2-fbf672c2041c">TP102929965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OfficeOnlineVNext</PublishTargets>
    <ApprovalLog xmlns="fba9b5cc-95a8-4c6a-b8c2-fbf672c2041c" xsi:nil="true"/>
    <BugNumber xmlns="fba9b5cc-95a8-4c6a-b8c2-fbf672c2041c" xsi:nil="true"/>
    <CrawlForDependencies xmlns="fba9b5cc-95a8-4c6a-b8c2-fbf672c2041c">false</CrawlForDependencies>
    <InternalTagsTaxHTField0 xmlns="fba9b5cc-95a8-4c6a-b8c2-fbf672c2041c">
      <Terms xmlns="http://schemas.microsoft.com/office/infopath/2007/PartnerControls"/>
    </InternalTagsTaxHTField0>
    <LastHandOff xmlns="fba9b5cc-95a8-4c6a-b8c2-fbf672c2041c" xsi:nil="true"/>
    <Milestone xmlns="fba9b5cc-95a8-4c6a-b8c2-fbf672c2041c" xsi:nil="true"/>
    <OriginalRelease xmlns="fba9b5cc-95a8-4c6a-b8c2-fbf672c2041c">15</OriginalRelease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UANotes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59B6267-94E8-4B79-9E97-910D756475C1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Šeimos biudžetas</vt:lpstr>
      <vt:lpstr>BiudžetoMetai</vt:lpstr>
      <vt:lpstr>'Šeimos biudžetas'!Spausdinimi_pavadinimai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2012-09-24T05:41:49Z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