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codeName="ThisWorkbook"/>
  <bookViews>
    <workbookView xWindow="-120" yWindow="-120" windowWidth="24240" windowHeight="17640" xr2:uid="{00000000-000D-0000-FFFF-FFFF00000000}"/>
  </bookViews>
  <sheets>
    <sheet name="Başlangıç" sheetId="5" r:id="rId1"/>
    <sheet name="Aylık Üniversite Bütçesi" sheetId="3" r:id="rId2"/>
    <sheet name="chart_calcs" sheetId="4" state="hidden" r:id="rId3"/>
  </sheets>
  <definedNames>
    <definedName name="_xlnm._FilterDatabase" localSheetId="1" hidden="1">'Aylık Üniversite Bütçesi'!#REF!</definedName>
    <definedName name="CategoriesExpense">{"yiyecek/içecek ve konaklama";"okul ücreti ve ödemeler";"kitaplar ve malzemeler";"ulaşım";"isteğe bağlı harcamalar";"diğer giderler"}</definedName>
    <definedName name="CategoriesIncome">{"mali yardım";"ücretler (vergi sonrası)";"aile yardımı";"tasarruflar";"diğer"}</definedName>
    <definedName name="FirstMonth">UPPER(TEXT(StartDate,"aaa "))</definedName>
    <definedName name="income_percent_selected_period">'Aylık Üniversite Bütçesi'!$P$32:$P$36</definedName>
    <definedName name="NextMonth">UPPER(TEXT(EOMONTH(VALUE('Aylık Üniversite Bütçesi'!XFD1 &amp; "1"),0)+1,"aaa "))</definedName>
    <definedName name="PercentsExpense">'Aylık Üniversite Bütçesi'!$P$40,'Aylık Üniversite Bütçesi'!$P$45,'Aylık Üniversite Bütçesi'!$P$49,'Aylık Üniversite Bütçesi'!$P$53,'Aylık Üniversite Bütçesi'!$P$59,'Aylık Üniversite Bütçesi'!$P$67</definedName>
    <definedName name="PercentsIncome">'Aylık Üniversite Bütçesi'!$P$32:$P$36</definedName>
    <definedName name="Periods">'Aylık Üniversite Bütçesi'!$C$27:$O$27</definedName>
    <definedName name="ScrollBarValue">chart_calcs!$D$13</definedName>
    <definedName name="SelectedPeriod">INDEX(Periods,,ScrollBarValue)</definedName>
    <definedName name="SelectedPeriodCashFlowNegative">INDEX('Aylık Üniversite Bütçesi'!$C$28:$O$28,,SelectedPeriodColumn)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INDEX('Aylık Üniversite Bütçesi'!$C$28:$O$28,,SelectedPeriodColumn)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MATCH(SelectedPeriod,Periods,0)</definedName>
    <definedName name="SelectedPeriodIsFunded">INDEX('Aylık Üniversite Bütçesi'!$C$37:$O$37,,SelectedPeriodColumn)&gt;=INDEX('Aylık Üniversite Bütçesi'!$C$72:$O$72,,SelectedPeriodColumn)</definedName>
    <definedName name="SelectedStartMonth">'Aylık Üniversite Bütçesi'!$B$25</definedName>
    <definedName name="StartDate">DATEVALUE("1-"&amp;SelectedStartMonth&amp;"-" &amp;YEAR(TODAY()))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3" l="1"/>
  <c r="C31" i="3"/>
  <c r="D27" i="3" l="1"/>
  <c r="E27" i="3" s="1"/>
  <c r="F27" i="3" s="1"/>
  <c r="G27" i="3" s="1"/>
  <c r="H27" i="3" s="1"/>
  <c r="I27" i="3" s="1"/>
  <c r="J27" i="3" s="1"/>
  <c r="K27" i="3" s="1"/>
  <c r="L27" i="3" s="1"/>
  <c r="M27" i="3" s="1"/>
  <c r="N27" i="3" s="1"/>
  <c r="P12" i="4"/>
  <c r="P15" i="4" l="1"/>
  <c r="D15" i="4"/>
  <c r="D14" i="4"/>
  <c r="P14" i="4"/>
  <c r="F6" i="4"/>
  <c r="D3" i="4"/>
  <c r="D8" i="4" s="1"/>
  <c r="F7" i="4"/>
  <c r="D12" i="4"/>
  <c r="C39" i="3"/>
  <c r="D39" i="3" s="1"/>
  <c r="E39" i="3" s="1"/>
  <c r="F39" i="3" s="1"/>
  <c r="G39" i="3" s="1"/>
  <c r="H39" i="3" s="1"/>
  <c r="I39" i="3" s="1"/>
  <c r="J39" i="3" s="1"/>
  <c r="K39" i="3" s="1"/>
  <c r="L39" i="3" s="1"/>
  <c r="M39" i="3" s="1"/>
  <c r="N39" i="3" s="1"/>
  <c r="D6" i="4" l="1"/>
  <c r="D7" i="4"/>
  <c r="E12" i="4"/>
  <c r="D31" i="3"/>
  <c r="E14" i="4" s="1"/>
  <c r="E15" i="4" l="1"/>
  <c r="E31" i="3"/>
  <c r="F12" i="4"/>
  <c r="F15" i="4" l="1"/>
  <c r="F14" i="4"/>
  <c r="F31" i="3"/>
  <c r="G12" i="4"/>
  <c r="G15" i="4" l="1"/>
  <c r="G14" i="4"/>
  <c r="G31" i="3"/>
  <c r="N67" i="3"/>
  <c r="M67" i="3"/>
  <c r="L67" i="3"/>
  <c r="K67" i="3"/>
  <c r="J67" i="3"/>
  <c r="I67" i="3"/>
  <c r="H67" i="3"/>
  <c r="G67" i="3"/>
  <c r="F67" i="3"/>
  <c r="E67" i="3"/>
  <c r="D67" i="3"/>
  <c r="C67" i="3"/>
  <c r="N37" i="3"/>
  <c r="M37" i="3"/>
  <c r="L37" i="3"/>
  <c r="K37" i="3"/>
  <c r="J37" i="3"/>
  <c r="I37" i="3"/>
  <c r="H37" i="3"/>
  <c r="G37" i="3"/>
  <c r="F37" i="3"/>
  <c r="E37" i="3"/>
  <c r="D37" i="3"/>
  <c r="C37" i="3"/>
  <c r="O36" i="3"/>
  <c r="O35" i="3"/>
  <c r="O34" i="3"/>
  <c r="O33" i="3"/>
  <c r="O32" i="3"/>
  <c r="N59" i="3"/>
  <c r="M59" i="3"/>
  <c r="L59" i="3"/>
  <c r="K59" i="3"/>
  <c r="J59" i="3"/>
  <c r="I59" i="3"/>
  <c r="H59" i="3"/>
  <c r="G59" i="3"/>
  <c r="F59" i="3"/>
  <c r="E59" i="3"/>
  <c r="D59" i="3"/>
  <c r="C59" i="3"/>
  <c r="O61" i="3"/>
  <c r="O70" i="3"/>
  <c r="O69" i="3"/>
  <c r="O68" i="3"/>
  <c r="O65" i="3"/>
  <c r="O64" i="3"/>
  <c r="O63" i="3"/>
  <c r="O62" i="3"/>
  <c r="O60" i="3"/>
  <c r="N53" i="3"/>
  <c r="M53" i="3"/>
  <c r="L53" i="3"/>
  <c r="K53" i="3"/>
  <c r="J53" i="3"/>
  <c r="I53" i="3"/>
  <c r="H53" i="3"/>
  <c r="G53" i="3"/>
  <c r="F53" i="3"/>
  <c r="E53" i="3"/>
  <c r="D53" i="3"/>
  <c r="C53" i="3"/>
  <c r="O57" i="3"/>
  <c r="O56" i="3"/>
  <c r="O55" i="3"/>
  <c r="O54" i="3"/>
  <c r="O47" i="3"/>
  <c r="N49" i="3"/>
  <c r="M49" i="3"/>
  <c r="L49" i="3"/>
  <c r="K49" i="3"/>
  <c r="J49" i="3"/>
  <c r="I49" i="3"/>
  <c r="H49" i="3"/>
  <c r="G49" i="3"/>
  <c r="F49" i="3"/>
  <c r="E49" i="3"/>
  <c r="D49" i="3"/>
  <c r="C49" i="3"/>
  <c r="O51" i="3"/>
  <c r="O50" i="3"/>
  <c r="N45" i="3"/>
  <c r="M45" i="3"/>
  <c r="L45" i="3"/>
  <c r="K45" i="3"/>
  <c r="J45" i="3"/>
  <c r="I45" i="3"/>
  <c r="H45" i="3"/>
  <c r="G45" i="3"/>
  <c r="F45" i="3"/>
  <c r="E45" i="3"/>
  <c r="D45" i="3"/>
  <c r="C45" i="3"/>
  <c r="O46" i="3"/>
  <c r="N40" i="3"/>
  <c r="M40" i="3"/>
  <c r="L40" i="3"/>
  <c r="K40" i="3"/>
  <c r="J40" i="3"/>
  <c r="I40" i="3"/>
  <c r="H40" i="3"/>
  <c r="G40" i="3"/>
  <c r="F40" i="3"/>
  <c r="E40" i="3"/>
  <c r="D40" i="3"/>
  <c r="C40" i="3"/>
  <c r="O43" i="3"/>
  <c r="O42" i="3"/>
  <c r="O41" i="3"/>
  <c r="H15" i="4" l="1"/>
  <c r="H14" i="4"/>
  <c r="H31" i="3"/>
  <c r="H12" i="4"/>
  <c r="I12" i="4"/>
  <c r="O37" i="3"/>
  <c r="O45" i="3"/>
  <c r="O53" i="3"/>
  <c r="O49" i="3"/>
  <c r="O59" i="3"/>
  <c r="O40" i="3"/>
  <c r="O67" i="3"/>
  <c r="J72" i="3"/>
  <c r="J28" i="3" s="1"/>
  <c r="D72" i="3"/>
  <c r="D28" i="3" s="1"/>
  <c r="M72" i="3"/>
  <c r="M28" i="3" s="1"/>
  <c r="G72" i="3"/>
  <c r="G28" i="3" s="1"/>
  <c r="H72" i="3"/>
  <c r="H28" i="3" s="1"/>
  <c r="N72" i="3"/>
  <c r="N28" i="3" s="1"/>
  <c r="C72" i="3"/>
  <c r="E72" i="3"/>
  <c r="E28" i="3" s="1"/>
  <c r="K72" i="3"/>
  <c r="K28" i="3" s="1"/>
  <c r="L72" i="3"/>
  <c r="L28" i="3" s="1"/>
  <c r="F72" i="3"/>
  <c r="F28" i="3" s="1"/>
  <c r="I72" i="3"/>
  <c r="I28" i="3" s="1"/>
  <c r="I15" i="4" l="1"/>
  <c r="I14" i="4"/>
  <c r="I31" i="3"/>
  <c r="J12" i="4"/>
  <c r="O72" i="3"/>
  <c r="C28" i="3"/>
  <c r="J15" i="4" l="1"/>
  <c r="J14" i="4"/>
  <c r="J31" i="3"/>
  <c r="E8" i="4"/>
  <c r="K12" i="4"/>
  <c r="O28" i="3"/>
  <c r="M29" i="3"/>
  <c r="L29" i="3"/>
  <c r="F29" i="3"/>
  <c r="K29" i="3"/>
  <c r="E29" i="3"/>
  <c r="G29" i="3"/>
  <c r="J29" i="3"/>
  <c r="D29" i="3"/>
  <c r="I29" i="3"/>
  <c r="C29" i="3"/>
  <c r="N29" i="3"/>
  <c r="H29" i="3"/>
  <c r="K15" i="4" l="1"/>
  <c r="K14" i="4"/>
  <c r="F8" i="4"/>
  <c r="M5" i="3" s="1"/>
  <c r="K31" i="3"/>
  <c r="L12" i="4"/>
  <c r="L15" i="4" l="1"/>
  <c r="L14" i="4"/>
  <c r="L31" i="3"/>
  <c r="M12" i="4"/>
  <c r="M15" i="4" l="1"/>
  <c r="M14" i="4"/>
  <c r="M31" i="3"/>
  <c r="N12" i="4"/>
  <c r="N15" i="4" l="1"/>
  <c r="N14" i="4"/>
  <c r="N31" i="3"/>
  <c r="O14" i="4" s="1"/>
  <c r="P51" i="3"/>
  <c r="O15" i="4" l="1"/>
  <c r="P40" i="3"/>
  <c r="B5" i="3"/>
  <c r="P46" i="3"/>
  <c r="P28" i="3"/>
  <c r="P70" i="3"/>
  <c r="P47" i="3"/>
  <c r="P45" i="3"/>
  <c r="P32" i="3"/>
  <c r="D19" i="4" s="1"/>
  <c r="P34" i="3"/>
  <c r="D21" i="4" s="1"/>
  <c r="P33" i="3"/>
  <c r="D20" i="4" s="1"/>
  <c r="P56" i="3"/>
  <c r="P67" i="3"/>
  <c r="E5" i="3"/>
  <c r="P41" i="3"/>
  <c r="O12" i="4"/>
  <c r="P36" i="3"/>
  <c r="D23" i="4" s="1"/>
  <c r="P49" i="3"/>
  <c r="P69" i="3"/>
  <c r="P55" i="3"/>
  <c r="P72" i="3"/>
  <c r="P65" i="3"/>
  <c r="P35" i="3"/>
  <c r="D22" i="4" s="1"/>
  <c r="P64" i="3"/>
  <c r="P61" i="3"/>
  <c r="P43" i="3"/>
  <c r="P54" i="3"/>
  <c r="P59" i="3"/>
  <c r="P57" i="3"/>
  <c r="P50" i="3"/>
  <c r="P63" i="3"/>
  <c r="P37" i="3"/>
  <c r="P68" i="3"/>
  <c r="P26" i="3"/>
  <c r="P53" i="3"/>
  <c r="P62" i="3"/>
  <c r="P42" i="3"/>
  <c r="P60" i="3"/>
  <c r="M4" i="3" l="1"/>
  <c r="B4" i="3"/>
  <c r="E4" i="3"/>
</calcChain>
</file>

<file path=xl/sharedStrings.xml><?xml version="1.0" encoding="utf-8"?>
<sst xmlns="http://schemas.openxmlformats.org/spreadsheetml/2006/main" count="70" uniqueCount="61">
  <si>
    <t>BU ŞABLON HAKKINDA</t>
  </si>
  <si>
    <t>Geliri, giderleri ve nakit akışını izlemek için Aylık Üniversite Bütçesi çalışma sayfasını kullanın.</t>
  </si>
  <si>
    <t>Toplam Gelir ve Giderleri hesaplamak için Aylık Gelir ve Harcamaları girin.</t>
  </si>
  <si>
    <t>Nakit Akışı otomatik olarak hesaplanır ve Nakit Akışı grafiği sizin için güncelleştirilir.</t>
  </si>
  <si>
    <t>Bir ay ve yıl için gelir, giderler ve nakit akışı grafiklerini almak üzere kaydırıcıyı seçin.</t>
  </si>
  <si>
    <t>Not: </t>
  </si>
  <si>
    <t>Çalışma sayfasının A sütununda ek yönergeler sağlanmıştır. Bu metin özellikle gizlenmiştir. Metni kaldırmak için A sütununu ve ardından SİL seçeneğini belirleyin. Metni göstermek için A sütununu seçin ve yazı tipi rengini değiştirin.</t>
  </si>
  <si>
    <t>Sağdaki hücrede Ayı seçin. Seçenekleri görmek için ALT+AŞAĞI OK tuşlarına basıp ardından AŞAĞI OK ve ENTER tuşlarına basarak seçim yapın.</t>
  </si>
  <si>
    <t>Aylık Üniversite Bütçesi</t>
  </si>
  <si>
    <t>Seçilen ay veya yıl için gelir özetini gösteren halka grafik bu hücrededir.</t>
  </si>
  <si>
    <t>Seçilen ay veya yıl için nakit akışını gösteren çizgi grafik bu hücrededir.</t>
  </si>
  <si>
    <t>Kaydırıcı bu hücrededir.</t>
  </si>
  <si>
    <t>OCA</t>
  </si>
  <si>
    <t>Gider Sonrası Aylık Nakit</t>
  </si>
  <si>
    <t>Nakit Akışı</t>
  </si>
  <si>
    <t>Kümülatif Nakit Akışı</t>
  </si>
  <si>
    <t>AYLIK GELİR</t>
  </si>
  <si>
    <t>Size ödenen finansal yardım (bağışlar, burslar, krediler)</t>
  </si>
  <si>
    <t>Bir işten elde edilen vergi sonrası ücretler</t>
  </si>
  <si>
    <t>Aileden gelen mali yardım</t>
  </si>
  <si>
    <t>Tasarruflardan çekilen paralar</t>
  </si>
  <si>
    <t>Diğer (çocuk desteği, kamu yardımı, hediyeler, vs.)</t>
  </si>
  <si>
    <t>TOPLAM GELİR</t>
  </si>
  <si>
    <t>AYLIK GİDER</t>
  </si>
  <si>
    <t>Oda ve Yeme-İçme</t>
  </si>
  <si>
    <t>Okul Harcı ve Ücretler</t>
  </si>
  <si>
    <t>Kitaplar ve Malzemeler</t>
  </si>
  <si>
    <t>Ulaşım</t>
  </si>
  <si>
    <t>İsteğe Bağlı Harcamalar</t>
  </si>
  <si>
    <t>Diğer Giderler</t>
  </si>
  <si>
    <t>TOPLAM GİDERLER</t>
  </si>
  <si>
    <t>Seçilen ay veya yıl için gider özetini gösteren halka grafik bu hücrededir.</t>
  </si>
  <si>
    <t>Seçilen ay veya yıl için pozitif ve negatif nakit akışını gösteren çubuk grafik bu hücrededir.</t>
  </si>
  <si>
    <t xml:space="preserve">YIL  </t>
  </si>
  <si>
    <t xml:space="preserve">% ART </t>
  </si>
  <si>
    <t>***Bu sayfa GİZLİ kalmalıdır***</t>
  </si>
  <si>
    <t xml:space="preserve">Kaydırma Çubuğu Değeri: </t>
  </si>
  <si>
    <t xml:space="preserve">Nakit Akışı Grafiği: </t>
  </si>
  <si>
    <t xml:space="preserve">Kümülatif: </t>
  </si>
  <si>
    <t>GELİR GRAFİĞİ VERİLERİ</t>
  </si>
  <si>
    <t>Dinamik Grafik Başlıkları</t>
  </si>
  <si>
    <t>Bu çalışma sayfasında Aylık Üniversite Bütçesi oluşturun. Bu çalışma sayfasının başlığı sağdaki hücrede ve B1 hücresindedir. Bu çalışma sayfasının nasıl kullanılacağını açıklayan yararlı yönergeler bu sütundaki hücrelerdedir. Sonraki yönerge A4 hücresindedir.</t>
  </si>
  <si>
    <t>Gelir etiketi sağdaki hücrede ve Giderler etiketi E4 hücresinde ve Nakit Akışı etiketi M4 hücresindedir.</t>
  </si>
  <si>
    <t>Gelir sağdaki hücrede, Giderler E5 hücresinde ve Nakit Akışı M5 hücresinde otomatik olarak güncelleştirilir.</t>
  </si>
  <si>
    <t>Sağdaki hücrede gelir özetini gösteren halka grafik, E6 hücresindeki giderler özeti ve M6 hücresinde pozitif ve negatif nakit akışını gösteren çubuk grafik otomatik olarak güncelleştirilir. Sonraki yönerge A17 hücresindedir.</t>
  </si>
  <si>
    <t>Nakit akışı çizgi grafiği sağdaki hücrededir. Sonraki yönerge A21 hücresindedir.</t>
  </si>
  <si>
    <t>Aylık veya yıllık gelir, Harcamalar ve Nakit akışı verileri ve grafiklerini almak için sağdaki kaydırıcıyı seçin. Sonraki yönerge A25 hücresindedir.</t>
  </si>
  <si>
    <t>Seçili dönem P26 hücresinde otomatik olarak güncelleştirilir.</t>
  </si>
  <si>
    <t>Etiketler bu satırdadır, Harcama Sonrası Aylık Nakit etiketi sağdaki hücrededir, aylar C27’den N27’e kadar olan hücrelerdedir, Yıl O27 ve Yüzde Artış P27 hücresindedir.</t>
  </si>
  <si>
    <t>Nakit Akışı etiketi sağdaki hücrededir. Her ay için Nakit Akışı, C28’dan N28’a kadar olan hücrelerde, Yıllık miktar O28 ve yüzde artış P28 hücresinde otomatik olarak hesaplanır. Mini grafik Q28 hücresinde otomatik olarak güncelleştirilir.</t>
  </si>
  <si>
    <t>Kümülatif Nakit Akışı etiketi sağdaki hücrededir. Her ay için Kümülatif Nakit Akışı, C29’dan N29’a kadar olan hücrelerde, Yıllık miktar O29 ve yüzde artış P29 hücresinde otomatik olarak hesaplanır. Mini grafik Q29 hücresinde otomatik olarak güncelleştirilir. Sonraki yönerge A31 hücresindedir.</t>
  </si>
  <si>
    <t>Toplam Gelir etiketi sağdaki hücrededir. Her ay için Toplam Gelir, C37’den N37’e kadar olan hücrelerde, Yıllık gelir O37 ve yüzde artış P37 hücresinde otomatik olarak hesaplanır. Mini grafik Q37 hücresinde otomatik olarak güncelleştirilir. Sonraki yönerge A39 hücresindedir.</t>
  </si>
  <si>
    <t>Aylık Gider etiketi sağdaki hücrede, aylar C39’den başlayarak N39’ye kadar olan hücrelerde, Yıl O39’ta ve yüzde artış etiketi P39’tadır.</t>
  </si>
  <si>
    <t>Sağdaki hücrede bulunan gider öğesini ve C40 ile N43 arasında yer alan hücrelerdeki aylık miktarları girin veya değiştirin. Yıllık miktar, O40 ile O43 arasında yer alan hücrelerde ve yüzde artış P40 ve P43 arasında yer alan hücrelerde otomatik olarak hesaplanır. Mini grafik Q40 hücresinde otomatik olarak güncelleştirilir. Sonraki yönerge A45 hücresindedir.</t>
  </si>
  <si>
    <t>Sağdaki hücrede bulunan gider öğesini ve C45 ile N47 arasında yer alan hücrelerdeki aylık miktarları girin veya değiştirin. Yıllık miktar, O45 ile O47 arasında yer alan hücrelerde ve yüzde artış P45 ve P47 arasında yer alan hücrelerde otomatik olarak hesaplanır. Mini grafik Q45 hücresinde otomatik olarak güncelleştirilir. Sonraki yönerge A49 hücresindedir.</t>
  </si>
  <si>
    <t>Sağdaki hücrede bulunan gider öğesini ve C49 ile N51 arasında yer alan hücrelerdeki aylık miktarları girin veya değiştirin. Yıllık miktar, O49 ile O51 arasında yer alan hücrelerde ve yüzde artış P49 ve P51 arasında yer alan hücrelerde otomatik olarak hesaplanır. Mini grafik Q49 hücresinde otomatik olarak güncelleştirilir. Sonraki yönerge A53 hücresindedir.</t>
  </si>
  <si>
    <t>Sağdaki hücrede bulunan gider öğesini ve C53 ile N57 arasında yer alan hücrelerdeki aylık miktarları girin veya değiştirin. Yıllık miktar, O53 ile O57 arasında yer alan hücrelerde ve yüzde artış P53 ve P57 arasında yer alan hücrelerde otomatik olarak hesaplanır. Mini grafik Q53 hücresinde otomatik olarak güncelleştirilir. Sonraki yönerge A59 hücresindedir.</t>
  </si>
  <si>
    <t>Sağdaki hücrede bulunan gider öğesini ve C59 ile N65 arasında yer alan hücrelerdeki aylık miktarları girin veya değiştirin. Yıllık miktar, O59 ile O65 arasında yer alan hücrelerde ve yüzde artış P59 ve P65 arasında yer alan hücrelerde otomatik olarak hesaplanır. Mini grafik Q59 hücresinde otomatik olarak güncelleştirilir. Sonraki yönerge A67 hücresindedir.</t>
  </si>
  <si>
    <t>Sağdaki hücrede bulunan gider öğesini ve C67 ile N70 arasında yer alan hücrelerdeki aylık miktarları girin veya değiştirin. Yıllık miktar, O67 ile O70 arasında yer alan hücrelerde ve yüzde artış P67 ve P70 arasında yer alan hücrelerde otomatik olarak hesaplanır. Mini grafik Q67 hücresinde otomatik olarak güncelleştirilir. Sonraki yönerge A72 hücresindedir.</t>
  </si>
  <si>
    <t>Toplam Giderler etiketi sağdaki hücrededir. Her ay için Toplam Giderler C72 ile N72 arasında yer alan hücrelerde, Yıllık giderler O72 ve yüzde artış P72 hücresinde otomatik olarak hesaplanır. Mini grafik Q72 hücresinde otomatik olarak güncelleştirilir.</t>
  </si>
  <si>
    <t>Aylık Gelir etiketi sağdaki hücrede, aylar C31’den başlayarak N31’ye kadar olan hücrelerde, Yıl O31’de ve yüzde artış etiketi P31’dedir. Aylık Gelir öğelerini B32’ten başlayarak B36’ye kadar olan hücrelere ve aylık miktarları C32’ten başlayarak N36’ye kadar olan hücrelere girin. Yıllık gelir, O32 ile O36 arasında yer alan hücrelerde ve yüzde artış P32 ve P36 arasında yer alan hücrelerde otomatik olarak hesaplanır. Sonraki yönerge A37 hücresindedir.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</si>
</sst>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
    <numFmt numFmtId="167" formatCode="#,##0_);[Red]\(#,##0\);\-\ \ "/>
    <numFmt numFmtId="168" formatCode="0.0%;\(0.0%\)"/>
    <numFmt numFmtId="169" formatCode="[$-F800]dddd\,\ mmmm\ dd\,\ yyyy"/>
    <numFmt numFmtId="170" formatCode="#,##0_ ;[Red]\-#,##0\ "/>
  </numFmts>
  <fonts count="38" x14ac:knownFonts="1">
    <font>
      <sz val="10"/>
      <color theme="3" tint="0.34998626667073579"/>
      <name val="Trebuchet MS"/>
      <family val="2"/>
      <scheme val="minor"/>
    </font>
    <font>
      <sz val="11"/>
      <color theme="1"/>
      <name val="Trebuchet MS"/>
      <family val="2"/>
      <scheme val="minor"/>
    </font>
    <font>
      <sz val="11"/>
      <color theme="0"/>
      <name val="Trebuchet MS"/>
      <family val="2"/>
      <scheme val="minor"/>
    </font>
    <font>
      <b/>
      <sz val="10.5"/>
      <color theme="0"/>
      <name val="Cambria"/>
      <family val="1"/>
      <scheme val="major"/>
    </font>
    <font>
      <sz val="9"/>
      <color theme="1" tint="0.34998626667073579"/>
      <name val="Trebuchet MS"/>
      <family val="2"/>
      <scheme val="minor"/>
    </font>
    <font>
      <b/>
      <sz val="9"/>
      <color theme="1"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0"/>
      <color theme="1" tint="0.34998626667073579"/>
      <name val="Trebuchet MS"/>
      <family val="2"/>
      <scheme val="minor"/>
    </font>
    <font>
      <sz val="11"/>
      <color theme="3" tint="0.499984740745262"/>
      <name val="Cambria"/>
      <family val="1"/>
      <scheme val="major"/>
    </font>
    <font>
      <b/>
      <sz val="18"/>
      <color theme="0"/>
      <name val="Arial"/>
      <family val="2"/>
    </font>
    <font>
      <b/>
      <sz val="10"/>
      <color theme="3" tint="0.34998626667073579"/>
      <name val="Trebuchet MS"/>
      <family val="2"/>
      <scheme val="minor"/>
    </font>
    <font>
      <b/>
      <sz val="15"/>
      <color theme="4" tint="-0.499984740745262"/>
      <name val="Cambria"/>
      <family val="1"/>
      <scheme val="major"/>
    </font>
    <font>
      <sz val="9"/>
      <color theme="4" tint="-0.499984740745262"/>
      <name val="Trebuchet MS"/>
      <family val="2"/>
      <scheme val="minor"/>
    </font>
    <font>
      <b/>
      <sz val="10.5"/>
      <color theme="4" tint="-0.499984740745262"/>
      <name val="Cambria"/>
      <family val="1"/>
      <scheme val="major"/>
    </font>
    <font>
      <b/>
      <sz val="10"/>
      <color theme="4" tint="-0.499984740745262"/>
      <name val="Cambria"/>
      <family val="1"/>
      <scheme val="major"/>
    </font>
    <font>
      <b/>
      <sz val="42"/>
      <color theme="4" tint="-0.499984740745262"/>
      <name val="Cambria"/>
      <family val="1"/>
      <scheme val="major"/>
    </font>
    <font>
      <b/>
      <sz val="10"/>
      <color theme="4" tint="-0.499984740745262"/>
      <name val="Trebuchet MS"/>
      <family val="2"/>
      <scheme val="minor"/>
    </font>
    <font>
      <b/>
      <sz val="10"/>
      <color theme="5" tint="-0.499984740745262"/>
      <name val="Trebuchet MS"/>
      <family val="2"/>
      <scheme val="minor"/>
    </font>
    <font>
      <sz val="10"/>
      <color theme="5" tint="-0.499984740745262"/>
      <name val="Trebuchet MS"/>
      <family val="2"/>
      <scheme val="minor"/>
    </font>
    <font>
      <sz val="10"/>
      <color theme="0"/>
      <name val="Trebuchet MS"/>
      <family val="2"/>
      <scheme val="minor"/>
    </font>
    <font>
      <sz val="9"/>
      <color theme="0"/>
      <name val="Trebuchet MS"/>
      <family val="2"/>
      <scheme val="minor"/>
    </font>
    <font>
      <sz val="11"/>
      <color theme="0"/>
      <name val="Calibri"/>
      <family val="2"/>
    </font>
    <font>
      <sz val="14"/>
      <color theme="1" tint="0.34998626667073579"/>
      <name val="Trebuchet MS"/>
      <family val="2"/>
      <scheme val="minor"/>
    </font>
    <font>
      <sz val="30"/>
      <color theme="1" tint="0.34998626667073579"/>
      <name val="Trebuchet MS"/>
      <family val="2"/>
      <scheme val="minor"/>
    </font>
    <font>
      <sz val="10"/>
      <color theme="3" tint="0.34998626667073579"/>
      <name val="Trebuchet MS"/>
      <family val="2"/>
      <scheme val="minor"/>
    </font>
    <font>
      <sz val="18"/>
      <color theme="3"/>
      <name val="Cambria"/>
      <family val="2"/>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5">
    <fill>
      <patternFill patternType="none"/>
    </fill>
    <fill>
      <patternFill patternType="gray125"/>
    </fill>
    <fill>
      <patternFill patternType="solid">
        <fgColor theme="4"/>
      </patternFill>
    </fill>
    <fill>
      <patternFill patternType="solid">
        <fgColor theme="0" tint="-4.9989318521683403E-2"/>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n">
        <color indexed="64"/>
      </bottom>
      <diagonal/>
    </border>
    <border>
      <left/>
      <right/>
      <top style="medium">
        <color rgb="FFFFFFFF"/>
      </top>
      <bottom/>
      <diagonal/>
    </border>
    <border>
      <left/>
      <right/>
      <top/>
      <bottom style="thin">
        <color theme="4"/>
      </bottom>
      <diagonal/>
    </border>
    <border>
      <left/>
      <right/>
      <top/>
      <bottom style="thick">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style="thin">
        <color theme="0" tint="-0.14996795556505021"/>
      </top>
      <bottom style="thin">
        <color theme="0" tint="-0.14996795556505021"/>
      </bottom>
      <diagonal/>
    </border>
    <border>
      <left/>
      <right/>
      <top/>
      <bottom style="double">
        <color theme="0" tint="-0.14996795556505021"/>
      </bottom>
      <diagonal/>
    </border>
    <border>
      <left style="thin">
        <color theme="0"/>
      </left>
      <right/>
      <top style="thick">
        <color theme="0" tint="-0.14996795556505021"/>
      </top>
      <bottom style="thin">
        <color theme="0"/>
      </bottom>
      <diagonal/>
    </border>
    <border>
      <left/>
      <right/>
      <top style="thick">
        <color theme="0" tint="-0.1499679555650502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bottom style="thin">
        <color theme="5" tint="-0.499984740745262"/>
      </bottom>
      <diagonal/>
    </border>
    <border>
      <left/>
      <right/>
      <top/>
      <bottom style="thin">
        <color theme="0"/>
      </bottom>
      <diagonal/>
    </border>
    <border>
      <left/>
      <right/>
      <top style="double">
        <color theme="0" tint="-0.14996795556505021"/>
      </top>
      <bottom style="thin">
        <color theme="5" tint="-0.499984740745262"/>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2"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21" applyNumberFormat="0" applyAlignment="0" applyProtection="0"/>
    <xf numFmtId="0" fontId="31" fillId="9" borderId="22" applyNumberFormat="0" applyAlignment="0" applyProtection="0"/>
    <xf numFmtId="0" fontId="32" fillId="9" borderId="21" applyNumberFormat="0" applyAlignment="0" applyProtection="0"/>
    <xf numFmtId="0" fontId="33" fillId="0" borderId="23" applyNumberFormat="0" applyFill="0" applyAlignment="0" applyProtection="0"/>
    <xf numFmtId="0" fontId="34" fillId="10" borderId="24" applyNumberFormat="0" applyAlignment="0" applyProtection="0"/>
    <xf numFmtId="0" fontId="35" fillId="0" borderId="0" applyNumberFormat="0" applyFill="0" applyBorder="0" applyAlignment="0" applyProtection="0"/>
    <xf numFmtId="0" fontId="25" fillId="11" borderId="25" applyNumberFormat="0" applyFont="0" applyAlignment="0" applyProtection="0"/>
    <xf numFmtId="0" fontId="36" fillId="0" borderId="0" applyNumberFormat="0" applyFill="0" applyBorder="0" applyAlignment="0" applyProtection="0"/>
    <xf numFmtId="0" fontId="37" fillId="0" borderId="26"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7">
    <xf numFmtId="0" fontId="0" fillId="0" borderId="0" xfId="0"/>
    <xf numFmtId="0" fontId="0" fillId="0" borderId="1" xfId="0" applyBorder="1"/>
    <xf numFmtId="0" fontId="0" fillId="0" borderId="0" xfId="0" applyAlignment="1">
      <alignment horizontal="right"/>
    </xf>
    <xf numFmtId="0" fontId="0" fillId="0" borderId="0" xfId="0" applyAlignment="1" applyProtection="1">
      <alignment horizontal="center"/>
      <protection locked="0"/>
    </xf>
    <xf numFmtId="0" fontId="4" fillId="0" borderId="0" xfId="0" applyFont="1"/>
    <xf numFmtId="0" fontId="5" fillId="0" borderId="0" xfId="0" applyFont="1" applyAlignment="1">
      <alignment horizontal="center"/>
    </xf>
    <xf numFmtId="0" fontId="4" fillId="0" borderId="10" xfId="0" applyFont="1" applyBorder="1"/>
    <xf numFmtId="0" fontId="0" fillId="0" borderId="0" xfId="0" applyAlignment="1">
      <alignment horizontal="center"/>
    </xf>
    <xf numFmtId="166" fontId="0" fillId="0" borderId="0" xfId="0" applyNumberFormat="1"/>
    <xf numFmtId="0" fontId="0" fillId="0" borderId="1" xfId="0" applyBorder="1" applyAlignment="1">
      <alignment horizontal="right" indent="5"/>
    </xf>
    <xf numFmtId="0" fontId="8" fillId="3" borderId="0" xfId="0" applyFont="1" applyFill="1"/>
    <xf numFmtId="168" fontId="8" fillId="3" borderId="0" xfId="0" applyNumberFormat="1" applyFont="1" applyFill="1" applyAlignment="1">
      <alignment horizontal="right" indent="1"/>
    </xf>
    <xf numFmtId="0" fontId="8" fillId="3" borderId="2" xfId="0" applyFont="1" applyFill="1" applyBorder="1"/>
    <xf numFmtId="0" fontId="8" fillId="0" borderId="10" xfId="0" applyFont="1" applyBorder="1"/>
    <xf numFmtId="0" fontId="8" fillId="0" borderId="0" xfId="0" applyFont="1"/>
    <xf numFmtId="167" fontId="8" fillId="0" borderId="0" xfId="0" applyNumberFormat="1" applyFont="1" applyProtection="1">
      <protection locked="0"/>
    </xf>
    <xf numFmtId="0" fontId="8" fillId="0" borderId="9" xfId="0" applyFont="1" applyBorder="1"/>
    <xf numFmtId="167" fontId="8" fillId="0" borderId="9" xfId="0" applyNumberFormat="1" applyFont="1" applyBorder="1" applyProtection="1">
      <protection locked="0"/>
    </xf>
    <xf numFmtId="0" fontId="8" fillId="0" borderId="5" xfId="0" applyFont="1" applyBorder="1"/>
    <xf numFmtId="167" fontId="8" fillId="0" borderId="5" xfId="0" applyNumberFormat="1" applyFont="1" applyBorder="1" applyProtection="1">
      <protection locked="0"/>
    </xf>
    <xf numFmtId="0" fontId="8" fillId="0" borderId="0" xfId="0" applyFont="1" applyAlignment="1">
      <alignment horizontal="left" indent="2"/>
    </xf>
    <xf numFmtId="167" fontId="8" fillId="0" borderId="6" xfId="0" applyNumberFormat="1" applyFont="1" applyBorder="1" applyProtection="1">
      <protection locked="0"/>
    </xf>
    <xf numFmtId="167" fontId="8" fillId="0" borderId="7" xfId="0" applyNumberFormat="1" applyFont="1" applyBorder="1" applyProtection="1">
      <protection locked="0"/>
    </xf>
    <xf numFmtId="167" fontId="8" fillId="0" borderId="8" xfId="0" applyNumberFormat="1" applyFont="1" applyBorder="1" applyProtection="1">
      <protection locked="0"/>
    </xf>
    <xf numFmtId="0" fontId="0" fillId="0" borderId="0" xfId="0" applyAlignment="1">
      <alignment wrapText="1"/>
    </xf>
    <xf numFmtId="0" fontId="11" fillId="0" borderId="0" xfId="0" applyFont="1" applyAlignment="1">
      <alignment wrapText="1"/>
    </xf>
    <xf numFmtId="0" fontId="12" fillId="0" borderId="0" xfId="0" applyFont="1"/>
    <xf numFmtId="0" fontId="13" fillId="0" borderId="0" xfId="0" applyFont="1"/>
    <xf numFmtId="0" fontId="14" fillId="0" borderId="0" xfId="0" applyFont="1" applyAlignment="1">
      <alignment horizontal="right"/>
    </xf>
    <xf numFmtId="0" fontId="14" fillId="0" borderId="0" xfId="0" applyFont="1" applyAlignment="1">
      <alignment horizontal="center"/>
    </xf>
    <xf numFmtId="14" fontId="3" fillId="4" borderId="0" xfId="1" applyNumberFormat="1" applyFont="1" applyFill="1" applyAlignment="1" applyProtection="1">
      <alignment horizontal="center"/>
      <protection locked="0"/>
    </xf>
    <xf numFmtId="0" fontId="15" fillId="0" borderId="4" xfId="0" applyFont="1" applyBorder="1"/>
    <xf numFmtId="0" fontId="15" fillId="0" borderId="4" xfId="0" applyFont="1" applyBorder="1" applyAlignment="1">
      <alignment horizontal="right"/>
    </xf>
    <xf numFmtId="0" fontId="15" fillId="0" borderId="4" xfId="0" applyFont="1" applyBorder="1" applyAlignment="1">
      <alignment horizontal="center"/>
    </xf>
    <xf numFmtId="0" fontId="16" fillId="0" borderId="0" xfId="0" applyFont="1"/>
    <xf numFmtId="0" fontId="15" fillId="0" borderId="3" xfId="0" applyFont="1" applyBorder="1"/>
    <xf numFmtId="166" fontId="17" fillId="0" borderId="3" xfId="0" applyNumberFormat="1" applyFont="1" applyBorder="1" applyAlignment="1">
      <alignment horizontal="right" indent="1"/>
    </xf>
    <xf numFmtId="0" fontId="18" fillId="0" borderId="0" xfId="0" applyFont="1"/>
    <xf numFmtId="0" fontId="8" fillId="0" borderId="17" xfId="0" applyFont="1" applyBorder="1" applyAlignment="1">
      <alignment horizontal="left" indent="1"/>
    </xf>
    <xf numFmtId="0" fontId="8" fillId="0" borderId="17" xfId="0" applyFont="1" applyBorder="1"/>
    <xf numFmtId="0" fontId="15" fillId="0" borderId="19" xfId="0" applyFont="1" applyBorder="1"/>
    <xf numFmtId="0" fontId="15" fillId="0" borderId="19" xfId="0" applyFont="1" applyBorder="1" applyAlignment="1">
      <alignment horizontal="right"/>
    </xf>
    <xf numFmtId="0" fontId="15" fillId="0" borderId="19" xfId="0" applyFont="1" applyBorder="1" applyAlignment="1">
      <alignment horizontal="center"/>
    </xf>
    <xf numFmtId="0" fontId="15" fillId="0" borderId="20" xfId="0" applyFont="1" applyBorder="1"/>
    <xf numFmtId="166" fontId="17" fillId="0" borderId="20" xfId="0" applyNumberFormat="1" applyFont="1" applyBorder="1" applyAlignment="1">
      <alignment horizontal="right" indent="1"/>
    </xf>
    <xf numFmtId="166" fontId="19" fillId="3" borderId="12" xfId="0" applyNumberFormat="1" applyFont="1" applyFill="1" applyBorder="1" applyAlignment="1">
      <alignment horizontal="right" indent="1"/>
    </xf>
    <xf numFmtId="166" fontId="19" fillId="3" borderId="14" xfId="0" applyNumberFormat="1" applyFont="1" applyFill="1" applyBorder="1" applyAlignment="1">
      <alignment horizontal="right" indent="1"/>
    </xf>
    <xf numFmtId="166" fontId="19" fillId="3" borderId="16" xfId="0" applyNumberFormat="1" applyFont="1" applyFill="1" applyBorder="1" applyAlignment="1">
      <alignment horizontal="right" indent="1"/>
    </xf>
    <xf numFmtId="166" fontId="19" fillId="3" borderId="18" xfId="0" applyNumberFormat="1" applyFont="1" applyFill="1" applyBorder="1" applyAlignment="1">
      <alignment horizontal="right" indent="1"/>
    </xf>
    <xf numFmtId="0" fontId="21" fillId="0" borderId="0" xfId="0" applyFont="1" applyAlignment="1">
      <alignment vertical="center" wrapText="1"/>
    </xf>
    <xf numFmtId="0" fontId="21" fillId="0" borderId="0" xfId="0" applyFont="1" applyAlignment="1">
      <alignment wrapText="1"/>
    </xf>
    <xf numFmtId="0" fontId="22" fillId="0" borderId="0" xfId="0" applyFont="1" applyAlignment="1">
      <alignment vertical="center" wrapText="1"/>
    </xf>
    <xf numFmtId="0" fontId="23" fillId="0" borderId="0" xfId="0" applyFont="1" applyAlignment="1">
      <alignment horizontal="left" indent="1"/>
    </xf>
    <xf numFmtId="0" fontId="24" fillId="0" borderId="0" xfId="0" applyFont="1" applyAlignment="1">
      <alignment horizontal="left"/>
    </xf>
    <xf numFmtId="0" fontId="24" fillId="0" borderId="0" xfId="2" applyFont="1" applyAlignment="1">
      <alignment horizontal="left" indent="1"/>
    </xf>
    <xf numFmtId="0" fontId="23" fillId="0" borderId="0" xfId="3" applyFont="1" applyAlignment="1">
      <alignment horizontal="left" indent="2"/>
    </xf>
    <xf numFmtId="0" fontId="23" fillId="0" borderId="0" xfId="3" applyFont="1" applyAlignment="1">
      <alignment horizontal="left" indent="3"/>
    </xf>
    <xf numFmtId="0" fontId="24" fillId="0" borderId="0" xfId="2" applyFont="1" applyAlignment="1">
      <alignment horizontal="left" indent="2"/>
    </xf>
    <xf numFmtId="0" fontId="10" fillId="4" borderId="0" xfId="3" applyFont="1" applyFill="1" applyAlignment="1">
      <alignment horizontal="center"/>
    </xf>
    <xf numFmtId="0" fontId="8" fillId="3" borderId="2" xfId="0" applyFont="1" applyFill="1" applyBorder="1" applyAlignment="1">
      <alignment horizontal="right"/>
    </xf>
    <xf numFmtId="169" fontId="14" fillId="0" borderId="0" xfId="0" applyNumberFormat="1" applyFont="1" applyAlignment="1">
      <alignment horizontal="center" vertical="center"/>
    </xf>
    <xf numFmtId="169" fontId="14" fillId="0" borderId="0" xfId="0" applyNumberFormat="1" applyFont="1" applyAlignment="1">
      <alignment horizontal="right"/>
    </xf>
    <xf numFmtId="169" fontId="15" fillId="0" borderId="4" xfId="0" applyNumberFormat="1" applyFont="1" applyBorder="1" applyAlignment="1">
      <alignment horizontal="right"/>
    </xf>
    <xf numFmtId="169" fontId="15" fillId="0" borderId="19" xfId="0" applyNumberFormat="1" applyFont="1" applyBorder="1" applyAlignment="1">
      <alignment horizontal="right"/>
    </xf>
    <xf numFmtId="170" fontId="8" fillId="3" borderId="2" xfId="0" applyNumberFormat="1" applyFont="1" applyFill="1" applyBorder="1"/>
    <xf numFmtId="170" fontId="8" fillId="3" borderId="0" xfId="0" applyNumberFormat="1" applyFont="1" applyFill="1"/>
    <xf numFmtId="170" fontId="19" fillId="3" borderId="11" xfId="0" applyNumberFormat="1" applyFont="1" applyFill="1" applyBorder="1"/>
    <xf numFmtId="170" fontId="19" fillId="3" borderId="13" xfId="0" applyNumberFormat="1" applyFont="1" applyFill="1" applyBorder="1"/>
    <xf numFmtId="170" fontId="19" fillId="3" borderId="15" xfId="0" applyNumberFormat="1" applyFont="1" applyFill="1" applyBorder="1"/>
    <xf numFmtId="170" fontId="17" fillId="0" borderId="3" xfId="0" applyNumberFormat="1" applyFont="1" applyBorder="1"/>
    <xf numFmtId="170" fontId="8" fillId="0" borderId="0" xfId="0" applyNumberFormat="1" applyFont="1"/>
    <xf numFmtId="170" fontId="19" fillId="3" borderId="18" xfId="0" applyNumberFormat="1" applyFont="1" applyFill="1" applyBorder="1"/>
    <xf numFmtId="170" fontId="19" fillId="3" borderId="14" xfId="0" applyNumberFormat="1" applyFont="1" applyFill="1" applyBorder="1"/>
    <xf numFmtId="170" fontId="19" fillId="3" borderId="16" xfId="0" applyNumberFormat="1" applyFont="1" applyFill="1" applyBorder="1"/>
    <xf numFmtId="170" fontId="17" fillId="0" borderId="20" xfId="0" applyNumberFormat="1" applyFont="1" applyBorder="1"/>
    <xf numFmtId="0" fontId="20" fillId="0" borderId="0" xfId="0" applyFont="1" applyAlignment="1">
      <alignment horizontal="center"/>
    </xf>
    <xf numFmtId="0" fontId="21" fillId="0" borderId="0" xfId="0" applyFont="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1"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2" builtinId="53" customBuiltin="1"/>
    <cellStyle name="Good" xfId="12"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11" builtinId="15" customBuiltin="1"/>
    <cellStyle name="Total" xfId="23" builtinId="25" customBuiltin="1"/>
    <cellStyle name="Warning Text" xfId="20" builtinId="11" customBuiltin="1"/>
  </cellStyles>
  <dxfs count="1">
    <dxf>
      <font>
        <color theme="7"/>
      </font>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61072570217489E-2"/>
          <c:y val="0.3276918795860701"/>
          <c:w val="1"/>
          <c:h val="0.59465461954644017"/>
        </c:manualLayout>
      </c:layout>
      <c:barChart>
        <c:barDir val="bar"/>
        <c:grouping val="stacked"/>
        <c:varyColors val="0"/>
        <c:ser>
          <c:idx val="0"/>
          <c:order val="0"/>
          <c:tx>
            <c:v>Pozitif</c:v>
          </c:tx>
          <c:spPr>
            <a:noFill/>
            <a:ln>
              <a:noFill/>
            </a:ln>
          </c:spPr>
          <c:invertIfNegative val="0"/>
          <c:dPt>
            <c:idx val="0"/>
            <c:invertIfNegative val="0"/>
            <c:bubble3D val="0"/>
            <c:extLst>
              <c:ext xmlns:c16="http://schemas.microsoft.com/office/drawing/2014/chart" uri="{C3380CC4-5D6E-409C-BE32-E72D297353CC}">
                <c16:uniqueId val="{00000000-8550-4B2E-84F0-E983AD941604}"/>
              </c:ext>
            </c:extLst>
          </c:dPt>
          <c:dPt>
            <c:idx val="1"/>
            <c:invertIfNegative val="0"/>
            <c:bubble3D val="0"/>
            <c:spPr>
              <a:solidFill>
                <a:schemeClr val="accent3">
                  <a:lumMod val="75000"/>
                </a:schemeClr>
              </a:solidFill>
              <a:ln>
                <a:noFill/>
              </a:ln>
            </c:spPr>
            <c:extLst>
              <c:ext xmlns:c16="http://schemas.microsoft.com/office/drawing/2014/chart" uri="{C3380CC4-5D6E-409C-BE32-E72D297353CC}">
                <c16:uniqueId val="{00000002-8550-4B2E-84F0-E983AD941604}"/>
              </c:ext>
            </c:extLst>
          </c:dPt>
          <c:dPt>
            <c:idx val="2"/>
            <c:invertIfNegative val="0"/>
            <c:bubble3D val="0"/>
            <c:extLst>
              <c:ext xmlns:c16="http://schemas.microsoft.com/office/drawing/2014/chart" uri="{C3380CC4-5D6E-409C-BE32-E72D297353CC}">
                <c16:uniqueId val="{00000003-8550-4B2E-84F0-E983AD941604}"/>
              </c:ext>
            </c:extLst>
          </c:dPt>
          <c:val>
            <c:numRef>
              <c:f>[0]!SelectedPeriodCashFlowPositive_Mirror</c:f>
              <c:numCache>
                <c:formatCode>General</c:formatCode>
                <c:ptCount val="3"/>
                <c:pt idx="0">
                  <c:v>0</c:v>
                </c:pt>
                <c:pt idx="1">
                  <c:v>0</c:v>
                </c:pt>
                <c:pt idx="2">
                  <c:v>0</c:v>
                </c:pt>
              </c:numCache>
            </c:numRef>
          </c:val>
          <c:extLst>
            <c:ext xmlns:c16="http://schemas.microsoft.com/office/drawing/2014/chart" uri="{C3380CC4-5D6E-409C-BE32-E72D297353CC}">
              <c16:uniqueId val="{00000004-8550-4B2E-84F0-E983AD941604}"/>
            </c:ext>
          </c:extLst>
        </c:ser>
        <c:ser>
          <c:idx val="1"/>
          <c:order val="1"/>
          <c:tx>
            <c:v>Negatif</c:v>
          </c:tx>
          <c:invertIfNegative val="0"/>
          <c:dPt>
            <c:idx val="0"/>
            <c:invertIfNegative val="0"/>
            <c:bubble3D val="0"/>
            <c:extLst>
              <c:ext xmlns:c16="http://schemas.microsoft.com/office/drawing/2014/chart" uri="{C3380CC4-5D6E-409C-BE32-E72D297353CC}">
                <c16:uniqueId val="{00000005-8550-4B2E-84F0-E983AD941604}"/>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7-8550-4B2E-84F0-E983AD941604}"/>
              </c:ext>
            </c:extLst>
          </c:dPt>
          <c:dPt>
            <c:idx val="2"/>
            <c:invertIfNegative val="0"/>
            <c:bubble3D val="0"/>
            <c:spPr>
              <a:noFill/>
            </c:spPr>
            <c:extLst>
              <c:ext xmlns:c16="http://schemas.microsoft.com/office/drawing/2014/chart" uri="{C3380CC4-5D6E-409C-BE32-E72D297353CC}">
                <c16:uniqueId val="{00000009-8550-4B2E-84F0-E983AD941604}"/>
              </c:ext>
            </c:extLst>
          </c:dPt>
          <c:val>
            <c:numRef>
              <c:f>[0]!SelectedPeriodCashFlowNegative_Mirror</c:f>
              <c:numCache>
                <c:formatCode>General</c:formatCode>
                <c:ptCount val="3"/>
                <c:pt idx="0">
                  <c:v>0</c:v>
                </c:pt>
                <c:pt idx="1">
                  <c:v>0</c:v>
                </c:pt>
                <c:pt idx="2">
                  <c:v>0</c:v>
                </c:pt>
              </c:numCache>
            </c:numRef>
          </c:val>
          <c:extLst>
            <c:ext xmlns:c16="http://schemas.microsoft.com/office/drawing/2014/chart" uri="{C3380CC4-5D6E-409C-BE32-E72D297353CC}">
              <c16:uniqueId val="{0000000A-8550-4B2E-84F0-E983AD941604}"/>
            </c:ext>
          </c:extLst>
        </c:ser>
        <c:dLbls>
          <c:showLegendKey val="0"/>
          <c:showVal val="0"/>
          <c:showCatName val="0"/>
          <c:showSerName val="0"/>
          <c:showPercent val="0"/>
          <c:showBubbleSize val="0"/>
        </c:dLbls>
        <c:gapWidth val="0"/>
        <c:overlap val="100"/>
        <c:axId val="483691008"/>
        <c:axId val="96119800"/>
      </c:barChart>
      <c:catAx>
        <c:axId val="483691008"/>
        <c:scaling>
          <c:orientation val="minMax"/>
        </c:scaling>
        <c:delete val="0"/>
        <c:axPos val="l"/>
        <c:numFmt formatCode=";;" sourceLinked="0"/>
        <c:majorTickMark val="out"/>
        <c:minorTickMark val="none"/>
        <c:tickLblPos val="nextTo"/>
        <c:spPr>
          <a:ln w="3175">
            <a:solidFill>
              <a:schemeClr val="bg1">
                <a:lumMod val="75000"/>
                <a:alpha val="25000"/>
              </a:schemeClr>
            </a:solidFill>
          </a:ln>
        </c:spPr>
        <c:crossAx val="96119800"/>
        <c:crosses val="autoZero"/>
        <c:auto val="1"/>
        <c:lblAlgn val="ctr"/>
        <c:lblOffset val="100"/>
        <c:noMultiLvlLbl val="0"/>
      </c:catAx>
      <c:valAx>
        <c:axId val="96119800"/>
        <c:scaling>
          <c:orientation val="minMax"/>
          <c:max val="400"/>
          <c:min val="-400"/>
        </c:scaling>
        <c:delete val="1"/>
        <c:axPos val="b"/>
        <c:numFmt formatCode="General" sourceLinked="1"/>
        <c:majorTickMark val="out"/>
        <c:minorTickMark val="none"/>
        <c:tickLblPos val="nextTo"/>
        <c:crossAx val="483691008"/>
        <c:crosses val="autoZero"/>
        <c:crossBetween val="between"/>
        <c:majorUnit val="400"/>
      </c:valAx>
      <c:spPr>
        <a:ln>
          <a:noFill/>
        </a:ln>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276848195056766"/>
          <c:y val="7.4307877302245973E-2"/>
          <c:w val="0.85723151804943232"/>
          <c:h val="0.55967520352696076"/>
        </c:manualLayout>
      </c:layout>
      <c:lineChart>
        <c:grouping val="standard"/>
        <c:varyColors val="0"/>
        <c:ser>
          <c:idx val="0"/>
          <c:order val="0"/>
          <c:tx>
            <c:v>Nakit Akışı</c:v>
          </c:tx>
          <c:spPr>
            <a:ln w="28575" cap="rnd" cmpd="sng" algn="ctr">
              <a:solidFill>
                <a:schemeClr val="accent1">
                  <a:shade val="65000"/>
                  <a:shade val="95000"/>
                  <a:satMod val="105000"/>
                </a:schemeClr>
              </a:solidFill>
              <a:prstDash val="solid"/>
              <a:round/>
            </a:ln>
            <a:effectLst/>
          </c:spPr>
          <c:marker>
            <c:symbol val="none"/>
          </c:marker>
          <c:cat>
            <c:strRef>
              <c:f>chart_calcs!$D$12:$P$12</c:f>
              <c:strCache>
                <c:ptCount val="13"/>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yıl  </c:v>
                </c:pt>
              </c:strCache>
            </c:strRef>
          </c:cat>
          <c:val>
            <c:numRef>
              <c:f>'Aylık Üniversite Bütçesi'!$C$28:$O$28</c:f>
              <c:numCache>
                <c:formatCode>#,##0_ ;[Red]\-#,##0\ </c:formatCode>
                <c:ptCount val="13"/>
                <c:pt idx="0">
                  <c:v>169</c:v>
                </c:pt>
                <c:pt idx="1">
                  <c:v>69</c:v>
                </c:pt>
                <c:pt idx="2">
                  <c:v>192</c:v>
                </c:pt>
                <c:pt idx="3">
                  <c:v>199</c:v>
                </c:pt>
                <c:pt idx="4">
                  <c:v>204</c:v>
                </c:pt>
                <c:pt idx="5">
                  <c:v>-771</c:v>
                </c:pt>
                <c:pt idx="6">
                  <c:v>124</c:v>
                </c:pt>
                <c:pt idx="7">
                  <c:v>154</c:v>
                </c:pt>
                <c:pt idx="8">
                  <c:v>-721</c:v>
                </c:pt>
                <c:pt idx="9">
                  <c:v>109</c:v>
                </c:pt>
                <c:pt idx="10">
                  <c:v>34</c:v>
                </c:pt>
                <c:pt idx="11">
                  <c:v>-61</c:v>
                </c:pt>
                <c:pt idx="12">
                  <c:v>-299</c:v>
                </c:pt>
              </c:numCache>
            </c:numRef>
          </c:val>
          <c:smooth val="0"/>
          <c:extLst>
            <c:ext xmlns:c16="http://schemas.microsoft.com/office/drawing/2014/chart" uri="{C3380CC4-5D6E-409C-BE32-E72D297353CC}">
              <c16:uniqueId val="{00000000-666D-4ACA-AA43-BF5DFEC89C25}"/>
            </c:ext>
          </c:extLst>
        </c:ser>
        <c:dLbls>
          <c:showLegendKey val="0"/>
          <c:showVal val="0"/>
          <c:showCatName val="0"/>
          <c:showSerName val="0"/>
          <c:showPercent val="0"/>
          <c:showBubbleSize val="0"/>
        </c:dLbls>
        <c:marker val="1"/>
        <c:smooth val="0"/>
        <c:axId val="96119408"/>
        <c:axId val="477185864"/>
      </c:lineChart>
      <c:scatterChart>
        <c:scatterStyle val="lineMarker"/>
        <c:varyColors val="0"/>
        <c:ser>
          <c:idx val="1"/>
          <c:order val="1"/>
          <c:tx>
            <c:v>Pozitif Seçilen Dönem</c:v>
          </c:tx>
          <c:spPr>
            <a:ln w="28575" cap="rnd" cmpd="sng" algn="ctr">
              <a:noFill/>
              <a:prstDash val="solid"/>
              <a:round/>
            </a:ln>
            <a:effectLst/>
          </c:spPr>
          <c:marker>
            <c:symbol val="circle"/>
            <c:size val="14"/>
            <c:spPr>
              <a:solidFill>
                <a:schemeClr val="accent1"/>
              </a:solidFill>
              <a:ln w="9525" cap="flat" cmpd="sng" algn="ctr">
                <a:solidFill>
                  <a:schemeClr val="accent1">
                    <a:shade val="95000"/>
                    <a:satMod val="105000"/>
                  </a:schemeClr>
                </a:solidFill>
                <a:prstDash val="solid"/>
                <a:round/>
              </a:ln>
              <a:effectLst/>
            </c:spPr>
          </c:marker>
          <c:yVal>
            <c:numRef>
              <c:f>chart_calcs!$D$14:$P$14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666D-4ACA-AA43-BF5DFEC89C25}"/>
            </c:ext>
          </c:extLst>
        </c:ser>
        <c:ser>
          <c:idx val="2"/>
          <c:order val="2"/>
          <c:tx>
            <c:v>Negatif Seçilen Dönem</c:v>
          </c:tx>
          <c:spPr>
            <a:ln w="28575" cap="rnd" cmpd="sng" algn="ctr">
              <a:noFill/>
              <a:prstDash val="solid"/>
              <a:round/>
            </a:ln>
            <a:effectLst/>
          </c:spPr>
          <c:marker>
            <c:symbol val="circle"/>
            <c:size val="14"/>
            <c:spPr>
              <a:solidFill>
                <a:schemeClr val="accent1">
                  <a:tint val="65000"/>
                </a:schemeClr>
              </a:solidFill>
              <a:ln w="9525" cap="flat" cmpd="sng" algn="ctr">
                <a:solidFill>
                  <a:schemeClr val="accent1">
                    <a:tint val="65000"/>
                    <a:shade val="95000"/>
                    <a:satMod val="105000"/>
                  </a:schemeClr>
                </a:solidFill>
                <a:prstDash val="solid"/>
                <a:round/>
              </a:ln>
              <a:effectLst/>
            </c:spPr>
          </c:marker>
          <c:yVal>
            <c:numRef>
              <c:f>chart_calcs!$D$15:$P$15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666D-4ACA-AA43-BF5DFEC89C25}"/>
            </c:ext>
          </c:extLst>
        </c:ser>
        <c:dLbls>
          <c:showLegendKey val="0"/>
          <c:showVal val="0"/>
          <c:showCatName val="0"/>
          <c:showSerName val="0"/>
          <c:showPercent val="0"/>
          <c:showBubbleSize val="0"/>
        </c:dLbls>
        <c:axId val="96119408"/>
        <c:axId val="477185864"/>
      </c:scatterChart>
      <c:catAx>
        <c:axId val="96119408"/>
        <c:scaling>
          <c:orientation val="minMax"/>
        </c:scaling>
        <c:delete val="0"/>
        <c:axPos val="b"/>
        <c:numFmt formatCode="General" sourceLinked="1"/>
        <c:majorTickMark val="none"/>
        <c:minorTickMark val="none"/>
        <c:tickLblPos val="low"/>
        <c:spPr>
          <a:noFill/>
          <a:ln w="3175" cap="flat" cmpd="sng" algn="ctr">
            <a:solidFill>
              <a:schemeClr val="bg1">
                <a:lumMod val="75000"/>
                <a:alpha val="50000"/>
              </a:schemeClr>
            </a:solidFill>
            <a:prstDash val="solid"/>
            <a:round/>
          </a:ln>
          <a:effectLst/>
        </c:spPr>
        <c:txPr>
          <a:bodyPr rot="-60000000" spcFirstLastPara="1" vertOverflow="ellipsis" vert="horz" wrap="square" anchor="ctr" anchorCtr="1"/>
          <a:lstStyle/>
          <a:p>
            <a:pPr>
              <a:defRPr sz="1500" b="0" i="0" u="none" strike="noStrike" kern="1200" baseline="0">
                <a:solidFill>
                  <a:schemeClr val="accent1">
                    <a:lumMod val="50000"/>
                  </a:schemeClr>
                </a:solidFill>
                <a:latin typeface="+mj-lt"/>
                <a:ea typeface="+mn-ea"/>
                <a:cs typeface="+mn-cs"/>
              </a:defRPr>
            </a:pPr>
            <a:endParaRPr lang="en-US"/>
          </a:p>
        </c:txPr>
        <c:crossAx val="477185864"/>
        <c:crosses val="autoZero"/>
        <c:auto val="1"/>
        <c:lblAlgn val="ctr"/>
        <c:lblOffset val="100"/>
        <c:noMultiLvlLbl val="0"/>
      </c:catAx>
      <c:valAx>
        <c:axId val="477185864"/>
        <c:scaling>
          <c:orientation val="minMax"/>
          <c:max val="1000"/>
        </c:scaling>
        <c:delete val="1"/>
        <c:axPos val="l"/>
        <c:numFmt formatCode="&quot;$&quot;#,##0" sourceLinked="0"/>
        <c:majorTickMark val="out"/>
        <c:minorTickMark val="none"/>
        <c:tickLblPos val="nextTo"/>
        <c:crossAx val="96119408"/>
        <c:crosses val="autoZero"/>
        <c:crossBetween val="between"/>
        <c:majorUnit val="200"/>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22298185081131"/>
          <c:y val="0.34625485336714895"/>
          <c:w val="0.64139311135561661"/>
          <c:h val="0.55711705789303645"/>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BF4A-4DC8-BFE4-89CFC23E7413}"/>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BF4A-4DC8-BFE4-89CFC23E7413}"/>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BF4A-4DC8-BFE4-89CFC23E7413}"/>
              </c:ext>
            </c:extLst>
          </c:dPt>
          <c:dPt>
            <c:idx val="3"/>
            <c:invertIfNegative val="0"/>
            <c:bubble3D val="0"/>
            <c:spPr>
              <a:solidFill>
                <a:schemeClr val="accent2">
                  <a:lumMod val="50000"/>
                </a:schemeClr>
              </a:solidFill>
              <a:ln>
                <a:solidFill>
                  <a:schemeClr val="bg1"/>
                </a:solidFill>
              </a:ln>
            </c:spPr>
            <c:extLst>
              <c:ext xmlns:c16="http://schemas.microsoft.com/office/drawing/2014/chart" uri="{C3380CC4-5D6E-409C-BE32-E72D297353CC}">
                <c16:uniqueId val="{00000007-BF4A-4DC8-BFE4-89CFC23E7413}"/>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BF4A-4DC8-BFE4-89CFC23E7413}"/>
              </c:ext>
            </c:extLst>
          </c:dPt>
          <c:cat>
            <c:strRef>
              <c:f>[0]!CategoriesIncome</c:f>
              <c:strCache>
                <c:ptCount val="5"/>
                <c:pt idx="0">
                  <c:v>mali yardım</c:v>
                </c:pt>
                <c:pt idx="1">
                  <c:v>ücretler (vergi sonrası)</c:v>
                </c:pt>
                <c:pt idx="2">
                  <c:v>aile yardımı</c:v>
                </c:pt>
                <c:pt idx="3">
                  <c:v>tasarruflar</c:v>
                </c:pt>
                <c:pt idx="4">
                  <c:v>diğer</c:v>
                </c:pt>
              </c:strCache>
            </c:strRef>
          </c:cat>
          <c:val>
            <c:numRef>
              <c:f>chart_calcs!$D$19:$D$23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BF4A-4DC8-BFE4-89CFC23E7413}"/>
            </c:ext>
          </c:extLst>
        </c:ser>
        <c:dLbls>
          <c:showLegendKey val="0"/>
          <c:showVal val="0"/>
          <c:showCatName val="0"/>
          <c:showSerName val="0"/>
          <c:showPercent val="0"/>
          <c:showBubbleSize val="0"/>
        </c:dLbls>
        <c:gapWidth val="25"/>
        <c:axId val="793827248"/>
        <c:axId val="793822984"/>
      </c:barChart>
      <c:valAx>
        <c:axId val="793822984"/>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w="3175">
            <a:noFill/>
          </a:ln>
        </c:spPr>
        <c:crossAx val="793827248"/>
        <c:crosses val="autoZero"/>
        <c:crossBetween val="between"/>
      </c:valAx>
      <c:catAx>
        <c:axId val="793827248"/>
        <c:scaling>
          <c:orientation val="minMax"/>
        </c:scaling>
        <c:delete val="0"/>
        <c:axPos val="l"/>
        <c:numFmt formatCode="General" sourceLinked="1"/>
        <c:majorTickMark val="none"/>
        <c:minorTickMark val="none"/>
        <c:tickLblPos val="nextTo"/>
        <c:spPr>
          <a:noFill/>
          <a:ln w="3175">
            <a:solidFill>
              <a:schemeClr val="bg1">
                <a:lumMod val="75000"/>
                <a:alpha val="25000"/>
              </a:schemeClr>
            </a:solidFill>
          </a:ln>
        </c:spPr>
        <c:crossAx val="793822984"/>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89291453364252"/>
          <c:y val="0.34151120639906768"/>
          <c:w val="0.65730885998944011"/>
          <c:h val="0.56660435182919888"/>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646A-455C-8A75-89D427D18BB9}"/>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646A-455C-8A75-89D427D18BB9}"/>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646A-455C-8A75-89D427D18BB9}"/>
              </c:ext>
            </c:extLst>
          </c:dPt>
          <c:dPt>
            <c:idx val="3"/>
            <c:invertIfNegative val="0"/>
            <c:bubble3D val="0"/>
            <c:spPr>
              <a:solidFill>
                <a:schemeClr val="accent2">
                  <a:lumMod val="75000"/>
                </a:schemeClr>
              </a:solidFill>
              <a:ln>
                <a:solidFill>
                  <a:schemeClr val="bg1"/>
                </a:solidFill>
              </a:ln>
            </c:spPr>
            <c:extLst>
              <c:ext xmlns:c16="http://schemas.microsoft.com/office/drawing/2014/chart" uri="{C3380CC4-5D6E-409C-BE32-E72D297353CC}">
                <c16:uniqueId val="{00000007-646A-455C-8A75-89D427D18BB9}"/>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646A-455C-8A75-89D427D18BB9}"/>
              </c:ext>
            </c:extLst>
          </c:dPt>
          <c:dPt>
            <c:idx val="5"/>
            <c:invertIfNegative val="0"/>
            <c:bubble3D val="0"/>
            <c:spPr>
              <a:solidFill>
                <a:schemeClr val="accent6">
                  <a:lumMod val="75000"/>
                </a:schemeClr>
              </a:solidFill>
              <a:ln>
                <a:solidFill>
                  <a:schemeClr val="bg1"/>
                </a:solidFill>
              </a:ln>
            </c:spPr>
            <c:extLst>
              <c:ext xmlns:c16="http://schemas.microsoft.com/office/drawing/2014/chart" uri="{C3380CC4-5D6E-409C-BE32-E72D297353CC}">
                <c16:uniqueId val="{0000000A-1A5F-451A-BA1D-C10767E1A139}"/>
              </c:ext>
            </c:extLst>
          </c:dPt>
          <c:cat>
            <c:strRef>
              <c:f>[0]!CategoriesExpense</c:f>
              <c:strCache>
                <c:ptCount val="6"/>
                <c:pt idx="0">
                  <c:v>yiyecek/içecek ve konaklama</c:v>
                </c:pt>
                <c:pt idx="1">
                  <c:v>okul ücreti ve ödemeler</c:v>
                </c:pt>
                <c:pt idx="2">
                  <c:v>kitaplar ve malzemeler</c:v>
                </c:pt>
                <c:pt idx="3">
                  <c:v>ulaşım</c:v>
                </c:pt>
                <c:pt idx="4">
                  <c:v>isteğe bağlı harcamalar</c:v>
                </c:pt>
                <c:pt idx="5">
                  <c:v>diğer giderler</c:v>
                </c:pt>
              </c:strCache>
            </c:strRef>
          </c:cat>
          <c:val>
            <c:numRef>
              <c:f>[0]!PercentsExpense</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646A-455C-8A75-89D427D18BB9}"/>
            </c:ext>
          </c:extLst>
        </c:ser>
        <c:dLbls>
          <c:showLegendKey val="0"/>
          <c:showVal val="0"/>
          <c:showCatName val="0"/>
          <c:showSerName val="0"/>
          <c:showPercent val="0"/>
          <c:showBubbleSize val="0"/>
        </c:dLbls>
        <c:gapWidth val="25"/>
        <c:axId val="793831512"/>
        <c:axId val="793830856"/>
      </c:barChart>
      <c:valAx>
        <c:axId val="793830856"/>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a:noFill/>
          </a:ln>
        </c:spPr>
        <c:crossAx val="793831512"/>
        <c:crosses val="autoZero"/>
        <c:crossBetween val="between"/>
      </c:valAx>
      <c:catAx>
        <c:axId val="793831512"/>
        <c:scaling>
          <c:orientation val="minMax"/>
        </c:scaling>
        <c:delete val="0"/>
        <c:axPos val="l"/>
        <c:numFmt formatCode="General" sourceLinked="1"/>
        <c:majorTickMark val="none"/>
        <c:minorTickMark val="none"/>
        <c:tickLblPos val="nextTo"/>
        <c:spPr>
          <a:ln w="3175">
            <a:solidFill>
              <a:schemeClr val="bg1">
                <a:lumMod val="75000"/>
                <a:alpha val="25000"/>
              </a:schemeClr>
            </a:solidFill>
          </a:ln>
        </c:spPr>
        <c:crossAx val="793830856"/>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16" fmlaLink="chart_calcs!$D$13" horiz="1" max="13" min="1" page="3"/>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1485900</xdr:colOff>
          <xdr:row>20</xdr:row>
          <xdr:rowOff>95250</xdr:rowOff>
        </xdr:from>
        <xdr:to>
          <xdr:col>15</xdr:col>
          <xdr:colOff>400050</xdr:colOff>
          <xdr:row>21</xdr:row>
          <xdr:rowOff>114300</xdr:rowOff>
        </xdr:to>
        <xdr:sp macro="" textlink="">
          <xdr:nvSpPr>
            <xdr:cNvPr id="1032" name="Aylık Kaydırma" descr="Aya göre bütçe özetinde döngü yapmak için seçin"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12</xdr:col>
      <xdr:colOff>321559</xdr:colOff>
      <xdr:row>2</xdr:row>
      <xdr:rowOff>123825</xdr:rowOff>
    </xdr:from>
    <xdr:to>
      <xdr:col>16</xdr:col>
      <xdr:colOff>95250</xdr:colOff>
      <xdr:row>14</xdr:row>
      <xdr:rowOff>79661</xdr:rowOff>
    </xdr:to>
    <xdr:graphicFrame macro="">
      <xdr:nvGraphicFramePr>
        <xdr:cNvPr id="16" name="Aylık Nakit Akışı" descr="Bar chart showing positive and negative cash flow for selected month or year">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130630</xdr:colOff>
      <xdr:row>14</xdr:row>
      <xdr:rowOff>184184</xdr:rowOff>
    </xdr:from>
    <xdr:to>
      <xdr:col>15</xdr:col>
      <xdr:colOff>266702</xdr:colOff>
      <xdr:row>20</xdr:row>
      <xdr:rowOff>656</xdr:rowOff>
    </xdr:to>
    <xdr:graphicFrame macro="">
      <xdr:nvGraphicFramePr>
        <xdr:cNvPr id="3" name="Aya Göre Nakit Akışı" descr="Line chart showing cash flow for the selected month or yea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9526</xdr:colOff>
      <xdr:row>2</xdr:row>
      <xdr:rowOff>133350</xdr:rowOff>
    </xdr:from>
    <xdr:to>
      <xdr:col>3</xdr:col>
      <xdr:colOff>161739</xdr:colOff>
      <xdr:row>14</xdr:row>
      <xdr:rowOff>89186</xdr:rowOff>
    </xdr:to>
    <xdr:graphicFrame macro="">
      <xdr:nvGraphicFramePr>
        <xdr:cNvPr id="15" name="Aylık Gelir Özeti" descr="Donut chart showing income summary for selected month or year">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482419</xdr:colOff>
      <xdr:row>3</xdr:row>
      <xdr:rowOff>28322</xdr:rowOff>
    </xdr:from>
    <xdr:to>
      <xdr:col>3</xdr:col>
      <xdr:colOff>482419</xdr:colOff>
      <xdr:row>14</xdr:row>
      <xdr:rowOff>47387</xdr:rowOff>
    </xdr:to>
    <xdr:cxnSp macro="">
      <xdr:nvCxnSpPr>
        <xdr:cNvPr id="19" name="Grafik kenarlığı 1" descr="Chart border">
          <a:extLst>
            <a:ext uri="{FF2B5EF4-FFF2-40B4-BE49-F238E27FC236}">
              <a16:creationId xmlns:a16="http://schemas.microsoft.com/office/drawing/2014/main" id="{00000000-0008-0000-0100-000013000000}"/>
            </a:ext>
          </a:extLst>
        </xdr:cNvPr>
        <xdr:cNvCxnSpPr/>
      </xdr:nvCxnSpPr>
      <xdr:spPr>
        <a:xfrm>
          <a:off x="4778194" y="17809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142874</xdr:colOff>
      <xdr:row>2</xdr:row>
      <xdr:rowOff>133350</xdr:rowOff>
    </xdr:from>
    <xdr:to>
      <xdr:col>12</xdr:col>
      <xdr:colOff>380</xdr:colOff>
      <xdr:row>14</xdr:row>
      <xdr:rowOff>89186</xdr:rowOff>
    </xdr:to>
    <xdr:graphicFrame macro="">
      <xdr:nvGraphicFramePr>
        <xdr:cNvPr id="21" name="Aylık Gider Özeti" descr="Donut chart showing expenses summary for selected month or year">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82971</xdr:colOff>
      <xdr:row>3</xdr:row>
      <xdr:rowOff>28322</xdr:rowOff>
    </xdr:from>
    <xdr:to>
      <xdr:col>12</xdr:col>
      <xdr:colOff>82971</xdr:colOff>
      <xdr:row>14</xdr:row>
      <xdr:rowOff>47387</xdr:rowOff>
    </xdr:to>
    <xdr:cxnSp macro="">
      <xdr:nvCxnSpPr>
        <xdr:cNvPr id="22" name="Grafik kenarlığı 2" descr="Chart border">
          <a:extLst>
            <a:ext uri="{FF2B5EF4-FFF2-40B4-BE49-F238E27FC236}">
              <a16:creationId xmlns:a16="http://schemas.microsoft.com/office/drawing/2014/main" id="{00000000-0008-0000-0100-000016000000}"/>
            </a:ext>
          </a:extLst>
        </xdr:cNvPr>
        <xdr:cNvCxnSpPr/>
      </xdr:nvCxnSpPr>
      <xdr:spPr>
        <a:xfrm>
          <a:off x="9179346" y="17809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0.17913</cdr:y>
    </cdr:from>
    <cdr:to>
      <cdr:x>0.11685</cdr:x>
      <cdr:y>0.50958</cdr:y>
    </cdr:to>
    <cdr:sp macro="" textlink="">
      <cdr:nvSpPr>
        <cdr:cNvPr id="2" name="TextBox 3"/>
        <cdr:cNvSpPr txBox="1"/>
      </cdr:nvSpPr>
      <cdr:spPr>
        <a:xfrm xmlns:a="http://schemas.openxmlformats.org/drawingml/2006/main">
          <a:off x="0" y="172324"/>
          <a:ext cx="1230978" cy="31790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rtl="0"/>
          <a:r>
            <a:rPr lang="tr" sz="1500" b="1">
              <a:solidFill>
                <a:schemeClr val="accent1">
                  <a:lumMod val="50000"/>
                </a:schemeClr>
              </a:solidFill>
              <a:latin typeface="+mj-lt"/>
            </a:rPr>
            <a:t>NAKİT AKIŞI</a:t>
          </a:r>
        </a:p>
      </cdr:txBody>
    </cdr:sp>
  </cdr:relSizeAnchor>
</c:userShapes>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B8"/>
  <sheetViews>
    <sheetView showGridLines="0" tabSelected="1" workbookViewId="0"/>
  </sheetViews>
  <sheetFormatPr defaultRowHeight="15" x14ac:dyDescent="0.3"/>
  <cols>
    <col min="1" max="1" width="2.7109375" customWidth="1"/>
    <col min="2" max="2" width="76" customWidth="1"/>
    <col min="3" max="3" width="2.7109375" customWidth="1"/>
  </cols>
  <sheetData>
    <row r="1" spans="2:2" ht="23.25" x14ac:dyDescent="0.35">
      <c r="B1" s="58" t="s">
        <v>0</v>
      </c>
    </row>
    <row r="2" spans="2:2" ht="48" customHeight="1" x14ac:dyDescent="0.3">
      <c r="B2" s="24" t="s">
        <v>1</v>
      </c>
    </row>
    <row r="3" spans="2:2" ht="30" customHeight="1" x14ac:dyDescent="0.3">
      <c r="B3" s="24" t="s">
        <v>2</v>
      </c>
    </row>
    <row r="4" spans="2:2" ht="30" customHeight="1" x14ac:dyDescent="0.3">
      <c r="B4" s="24" t="s">
        <v>3</v>
      </c>
    </row>
    <row r="5" spans="2:2" ht="30" customHeight="1" x14ac:dyDescent="0.3">
      <c r="B5" s="24" t="s">
        <v>4</v>
      </c>
    </row>
    <row r="6" spans="2:2" ht="30" customHeight="1" x14ac:dyDescent="0.3">
      <c r="B6" s="25" t="s">
        <v>5</v>
      </c>
    </row>
    <row r="7" spans="2:2" ht="55.5" customHeight="1" x14ac:dyDescent="0.3">
      <c r="B7" s="24" t="s">
        <v>6</v>
      </c>
    </row>
    <row r="8" spans="2:2" ht="43.5" customHeight="1" x14ac:dyDescent="0.3">
      <c r="B8" s="24"/>
    </row>
  </sheetData>
  <printOptions horizontalCentere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Q72"/>
  <sheetViews>
    <sheetView showGridLines="0" zoomScaleNormal="100" workbookViewId="0"/>
  </sheetViews>
  <sheetFormatPr defaultColWidth="9.140625" defaultRowHeight="19.5" customHeight="1" x14ac:dyDescent="0.35"/>
  <cols>
    <col min="1" max="1" width="2.7109375" style="50" customWidth="1"/>
    <col min="2" max="2" width="51.28515625" style="4" customWidth="1"/>
    <col min="3" max="15" width="8" style="4" customWidth="1"/>
    <col min="16" max="16" width="11.140625" style="4" customWidth="1"/>
    <col min="17" max="17" width="8.42578125" style="4" customWidth="1"/>
    <col min="18" max="18" width="2.7109375" style="4" customWidth="1"/>
    <col min="19" max="16384" width="9.140625" style="4"/>
  </cols>
  <sheetData>
    <row r="1" spans="1:16" ht="61.9" customHeight="1" x14ac:dyDescent="0.65">
      <c r="A1" s="49" t="s">
        <v>41</v>
      </c>
      <c r="B1" s="34" t="s">
        <v>8</v>
      </c>
    </row>
    <row r="2" spans="1:16" ht="19.5" customHeight="1" thickBot="1" x14ac:dyDescent="0.4">
      <c r="B2" s="6"/>
      <c r="C2" s="6"/>
      <c r="D2" s="6"/>
      <c r="E2" s="6"/>
      <c r="F2" s="6"/>
      <c r="G2" s="6"/>
      <c r="H2" s="6"/>
      <c r="I2" s="6"/>
      <c r="J2" s="6"/>
      <c r="K2" s="6"/>
      <c r="L2" s="6"/>
      <c r="M2" s="6"/>
      <c r="N2" s="6"/>
      <c r="O2" s="6"/>
      <c r="P2" s="6"/>
    </row>
    <row r="3" spans="1:16" ht="15" customHeight="1" thickTop="1" x14ac:dyDescent="0.35"/>
    <row r="4" spans="1:16" ht="19.5" customHeight="1" x14ac:dyDescent="0.35">
      <c r="A4" s="50" t="s">
        <v>42</v>
      </c>
      <c r="B4" s="52" t="str">
        <f ca="1">chart_calcs!$D$6</f>
        <v>yil geliri:</v>
      </c>
      <c r="E4" s="55" t="str">
        <f ca="1">chart_calcs!$D$7</f>
        <v>yil gideri:</v>
      </c>
      <c r="M4" s="56" t="str">
        <f ca="1">chart_calcs!$D$8</f>
        <v>yil nakit akışı:</v>
      </c>
    </row>
    <row r="5" spans="1:16" ht="38.25" customHeight="1" x14ac:dyDescent="0.55000000000000004">
      <c r="A5" s="51" t="s">
        <v>43</v>
      </c>
      <c r="B5" s="53" t="e">
        <f ca="1">" "&amp;chart_calcs!$F$6</f>
        <v>#VALUE!</v>
      </c>
      <c r="E5" s="54" t="e">
        <f ca="1">" "&amp;chart_calcs!$F$7</f>
        <v>#VALUE!</v>
      </c>
      <c r="M5" s="57" t="str">
        <f>" "&amp;chart_calcs!$F$8</f>
        <v xml:space="preserve"> 169 ₺</v>
      </c>
    </row>
    <row r="6" spans="1:16" ht="19.5" customHeight="1" x14ac:dyDescent="0.35">
      <c r="A6" s="50" t="s">
        <v>44</v>
      </c>
      <c r="B6" s="75" t="s">
        <v>9</v>
      </c>
      <c r="C6" s="75"/>
      <c r="D6" s="75"/>
      <c r="E6" s="75" t="s">
        <v>31</v>
      </c>
      <c r="F6" s="75"/>
      <c r="G6" s="75"/>
      <c r="H6" s="75"/>
      <c r="I6" s="75"/>
      <c r="J6" s="75"/>
      <c r="K6" s="75"/>
      <c r="L6" s="75"/>
      <c r="M6" s="75" t="s">
        <v>32</v>
      </c>
      <c r="N6" s="75"/>
      <c r="O6" s="75"/>
      <c r="P6" s="75"/>
    </row>
    <row r="7" spans="1:16" ht="15" customHeight="1" x14ac:dyDescent="0.35">
      <c r="B7" s="75"/>
      <c r="C7" s="75"/>
      <c r="D7" s="75"/>
      <c r="E7" s="75"/>
      <c r="F7" s="75"/>
      <c r="G7" s="75"/>
      <c r="H7" s="75"/>
      <c r="I7" s="75"/>
      <c r="J7" s="75"/>
      <c r="K7" s="75"/>
      <c r="L7" s="75"/>
      <c r="M7" s="75"/>
      <c r="N7" s="75"/>
      <c r="O7" s="75"/>
      <c r="P7" s="75"/>
    </row>
    <row r="8" spans="1:16" ht="15" customHeight="1" x14ac:dyDescent="0.35">
      <c r="B8" s="75"/>
      <c r="C8" s="75"/>
      <c r="D8" s="75"/>
      <c r="E8" s="75"/>
      <c r="F8" s="75"/>
      <c r="G8" s="75"/>
      <c r="H8" s="75"/>
      <c r="I8" s="75"/>
      <c r="J8" s="75"/>
      <c r="K8" s="75"/>
      <c r="L8" s="75"/>
      <c r="M8" s="75"/>
      <c r="N8" s="75"/>
      <c r="O8" s="75"/>
      <c r="P8" s="75"/>
    </row>
    <row r="9" spans="1:16" ht="15" customHeight="1" x14ac:dyDescent="0.35">
      <c r="B9" s="75"/>
      <c r="C9" s="75"/>
      <c r="D9" s="75"/>
      <c r="E9" s="75"/>
      <c r="F9" s="75"/>
      <c r="G9" s="75"/>
      <c r="H9" s="75"/>
      <c r="I9" s="75"/>
      <c r="J9" s="75"/>
      <c r="K9" s="75"/>
      <c r="L9" s="75"/>
      <c r="M9" s="75"/>
      <c r="N9" s="75"/>
      <c r="O9" s="75"/>
      <c r="P9" s="75"/>
    </row>
    <row r="10" spans="1:16" ht="15" customHeight="1" x14ac:dyDescent="0.35">
      <c r="B10" s="75"/>
      <c r="C10" s="75"/>
      <c r="D10" s="75"/>
      <c r="E10" s="75"/>
      <c r="F10" s="75"/>
      <c r="G10" s="75"/>
      <c r="H10" s="75"/>
      <c r="I10" s="75"/>
      <c r="J10" s="75"/>
      <c r="K10" s="75"/>
      <c r="L10" s="75"/>
      <c r="M10" s="75"/>
      <c r="N10" s="75"/>
      <c r="O10" s="75"/>
      <c r="P10" s="75"/>
    </row>
    <row r="11" spans="1:16" ht="15" customHeight="1" x14ac:dyDescent="0.35">
      <c r="B11" s="75"/>
      <c r="C11" s="75"/>
      <c r="D11" s="75"/>
      <c r="E11" s="75"/>
      <c r="F11" s="75"/>
      <c r="G11" s="75"/>
      <c r="H11" s="75"/>
      <c r="I11" s="75"/>
      <c r="J11" s="75"/>
      <c r="K11" s="75"/>
      <c r="L11" s="75"/>
      <c r="M11" s="75"/>
      <c r="N11" s="75"/>
      <c r="O11" s="75"/>
      <c r="P11" s="75"/>
    </row>
    <row r="12" spans="1:16" ht="15" customHeight="1" x14ac:dyDescent="0.35">
      <c r="B12" s="75"/>
      <c r="C12" s="75"/>
      <c r="D12" s="75"/>
      <c r="E12" s="75"/>
      <c r="F12" s="75"/>
      <c r="G12" s="75"/>
      <c r="H12" s="75"/>
      <c r="I12" s="75"/>
      <c r="J12" s="75"/>
      <c r="K12" s="75"/>
      <c r="L12" s="75"/>
      <c r="M12" s="75"/>
      <c r="N12" s="75"/>
      <c r="O12" s="75"/>
      <c r="P12" s="75"/>
    </row>
    <row r="13" spans="1:16" ht="15" customHeight="1" x14ac:dyDescent="0.35">
      <c r="B13" s="75"/>
      <c r="C13" s="75"/>
      <c r="D13" s="75"/>
      <c r="E13" s="75"/>
      <c r="F13" s="75"/>
      <c r="G13" s="75"/>
      <c r="H13" s="75"/>
      <c r="I13" s="75"/>
      <c r="J13" s="75"/>
      <c r="K13" s="75"/>
      <c r="L13" s="75"/>
      <c r="M13" s="75"/>
      <c r="N13" s="75"/>
      <c r="O13" s="75"/>
      <c r="P13" s="75"/>
    </row>
    <row r="14" spans="1:16" ht="15" customHeight="1" x14ac:dyDescent="0.35">
      <c r="B14" s="75"/>
      <c r="C14" s="75"/>
      <c r="D14" s="75"/>
      <c r="E14" s="75"/>
      <c r="F14" s="75"/>
      <c r="G14" s="75"/>
      <c r="H14" s="75"/>
      <c r="I14" s="75"/>
      <c r="J14" s="75"/>
      <c r="K14" s="75"/>
      <c r="L14" s="75"/>
      <c r="M14" s="75"/>
      <c r="N14" s="75"/>
      <c r="O14" s="75"/>
      <c r="P14" s="75"/>
    </row>
    <row r="15" spans="1:16" ht="15" customHeight="1" x14ac:dyDescent="0.35">
      <c r="B15" s="75"/>
      <c r="C15" s="75"/>
      <c r="D15" s="75"/>
      <c r="E15" s="75"/>
      <c r="F15" s="75"/>
      <c r="G15" s="75"/>
      <c r="H15" s="75"/>
      <c r="I15" s="75"/>
      <c r="J15" s="75"/>
      <c r="K15" s="75"/>
      <c r="L15" s="75"/>
    </row>
    <row r="16" spans="1:16" ht="15" customHeight="1" x14ac:dyDescent="0.35">
      <c r="B16" s="76" t="s">
        <v>10</v>
      </c>
      <c r="C16" s="76"/>
      <c r="D16" s="76"/>
      <c r="E16" s="76"/>
      <c r="F16" s="76"/>
      <c r="G16" s="76"/>
      <c r="H16" s="76"/>
      <c r="I16" s="76"/>
      <c r="J16" s="76"/>
      <c r="K16" s="76"/>
      <c r="L16" s="76"/>
      <c r="M16" s="76"/>
      <c r="N16" s="76"/>
      <c r="O16" s="76"/>
      <c r="P16" s="76"/>
    </row>
    <row r="17" spans="1:17" ht="15" customHeight="1" x14ac:dyDescent="0.35">
      <c r="A17" s="51" t="s">
        <v>45</v>
      </c>
      <c r="B17" s="76"/>
      <c r="C17" s="76"/>
      <c r="D17" s="76"/>
      <c r="E17" s="76"/>
      <c r="F17" s="76"/>
      <c r="G17" s="76"/>
      <c r="H17" s="76"/>
      <c r="I17" s="76"/>
      <c r="J17" s="76"/>
      <c r="K17" s="76"/>
      <c r="L17" s="76"/>
      <c r="M17" s="76"/>
      <c r="N17" s="76"/>
      <c r="O17" s="76"/>
      <c r="P17" s="76"/>
    </row>
    <row r="18" spans="1:17" ht="15" customHeight="1" x14ac:dyDescent="0.35">
      <c r="B18" s="76"/>
      <c r="C18" s="76"/>
      <c r="D18" s="76"/>
      <c r="E18" s="76"/>
      <c r="F18" s="76"/>
      <c r="G18" s="76"/>
      <c r="H18" s="76"/>
      <c r="I18" s="76"/>
      <c r="J18" s="76"/>
      <c r="K18" s="76"/>
      <c r="L18" s="76"/>
      <c r="M18" s="76"/>
      <c r="N18" s="76"/>
      <c r="O18" s="76"/>
      <c r="P18" s="76"/>
    </row>
    <row r="19" spans="1:17" ht="15" customHeight="1" x14ac:dyDescent="0.35">
      <c r="B19" s="76"/>
      <c r="C19" s="76"/>
      <c r="D19" s="76"/>
      <c r="E19" s="76"/>
      <c r="F19" s="76"/>
      <c r="G19" s="76"/>
      <c r="H19" s="76"/>
      <c r="I19" s="76"/>
      <c r="J19" s="76"/>
      <c r="K19" s="76"/>
      <c r="L19" s="76"/>
      <c r="M19" s="76"/>
      <c r="N19" s="76"/>
      <c r="O19" s="76"/>
      <c r="P19" s="76"/>
    </row>
    <row r="20" spans="1:17" ht="15" customHeight="1" x14ac:dyDescent="0.35">
      <c r="B20" s="76"/>
      <c r="C20" s="76"/>
      <c r="D20" s="76"/>
      <c r="E20" s="76"/>
      <c r="F20" s="76"/>
      <c r="G20" s="76"/>
      <c r="H20" s="76"/>
      <c r="I20" s="76"/>
      <c r="J20" s="76"/>
      <c r="K20" s="76"/>
      <c r="L20" s="76"/>
      <c r="M20" s="76"/>
      <c r="N20" s="76"/>
      <c r="O20" s="76"/>
      <c r="P20" s="76"/>
    </row>
    <row r="21" spans="1:17" ht="15" customHeight="1" x14ac:dyDescent="0.35">
      <c r="A21" s="51" t="s">
        <v>46</v>
      </c>
      <c r="B21" s="76" t="s">
        <v>11</v>
      </c>
      <c r="C21" s="76"/>
      <c r="D21" s="76"/>
      <c r="E21" s="76"/>
      <c r="F21" s="76"/>
      <c r="G21" s="76"/>
      <c r="H21" s="76"/>
      <c r="I21" s="76"/>
      <c r="J21" s="76"/>
      <c r="K21" s="76"/>
      <c r="L21" s="76"/>
      <c r="M21" s="76"/>
      <c r="N21" s="76"/>
      <c r="O21" s="76"/>
      <c r="P21" s="76"/>
    </row>
    <row r="22" spans="1:17" ht="15" customHeight="1" x14ac:dyDescent="0.35">
      <c r="B22" s="76"/>
      <c r="C22" s="76"/>
      <c r="D22" s="76"/>
      <c r="E22" s="76"/>
      <c r="F22" s="76"/>
      <c r="G22" s="76"/>
      <c r="H22" s="76"/>
      <c r="I22" s="76"/>
      <c r="J22" s="76"/>
      <c r="K22" s="76"/>
      <c r="L22" s="76"/>
      <c r="M22" s="76"/>
      <c r="N22" s="76"/>
      <c r="O22" s="76"/>
      <c r="P22" s="76"/>
    </row>
    <row r="23" spans="1:17" ht="15" customHeight="1" thickBot="1" x14ac:dyDescent="0.4">
      <c r="B23" s="6"/>
      <c r="C23" s="6"/>
      <c r="D23" s="6"/>
      <c r="E23" s="6"/>
      <c r="F23" s="6"/>
      <c r="G23" s="6"/>
      <c r="H23" s="6"/>
      <c r="I23" s="6"/>
      <c r="J23" s="6"/>
      <c r="K23" s="6"/>
      <c r="L23" s="6"/>
      <c r="M23" s="6"/>
      <c r="N23" s="6"/>
      <c r="O23" s="6"/>
      <c r="P23" s="6"/>
    </row>
    <row r="24" spans="1:17" ht="15" customHeight="1" thickTop="1" x14ac:dyDescent="0.35"/>
    <row r="25" spans="1:17" ht="19.5" customHeight="1" x14ac:dyDescent="0.35">
      <c r="A25" s="51" t="s">
        <v>7</v>
      </c>
      <c r="B25" s="30" t="s">
        <v>12</v>
      </c>
    </row>
    <row r="26" spans="1:17" ht="19.5" customHeight="1" x14ac:dyDescent="0.35">
      <c r="A26" s="51" t="s">
        <v>47</v>
      </c>
      <c r="C26" s="27"/>
      <c r="D26" s="27"/>
      <c r="E26" s="27"/>
      <c r="F26" s="27"/>
      <c r="G26" s="27"/>
      <c r="H26" s="27"/>
      <c r="I26" s="27"/>
      <c r="J26" s="27"/>
      <c r="K26" s="27"/>
      <c r="L26" s="27"/>
      <c r="M26" s="27"/>
      <c r="N26" s="27"/>
      <c r="O26" s="27"/>
      <c r="P26" s="60" t="e">
        <f ca="1">SelectedPeriod</f>
        <v>#VALUE!</v>
      </c>
    </row>
    <row r="27" spans="1:17" ht="19.5" customHeight="1" x14ac:dyDescent="0.35">
      <c r="A27" s="51" t="s">
        <v>48</v>
      </c>
      <c r="B27" s="26" t="s">
        <v>13</v>
      </c>
      <c r="C27" s="61" t="e">
        <f ca="1">FirstMonth</f>
        <v>#VALUE!</v>
      </c>
      <c r="D27" s="61" t="e">
        <f t="shared" ref="D27:N27" ca="1" si="0">NextMonth</f>
        <v>#VALUE!</v>
      </c>
      <c r="E27" s="61" t="e">
        <f t="shared" ca="1" si="0"/>
        <v>#VALUE!</v>
      </c>
      <c r="F27" s="61" t="e">
        <f t="shared" ca="1" si="0"/>
        <v>#VALUE!</v>
      </c>
      <c r="G27" s="61" t="e">
        <f t="shared" ca="1" si="0"/>
        <v>#VALUE!</v>
      </c>
      <c r="H27" s="61" t="e">
        <f t="shared" ca="1" si="0"/>
        <v>#VALUE!</v>
      </c>
      <c r="I27" s="61" t="e">
        <f t="shared" ca="1" si="0"/>
        <v>#VALUE!</v>
      </c>
      <c r="J27" s="61" t="e">
        <f t="shared" ca="1" si="0"/>
        <v>#VALUE!</v>
      </c>
      <c r="K27" s="61" t="e">
        <f t="shared" ca="1" si="0"/>
        <v>#VALUE!</v>
      </c>
      <c r="L27" s="61" t="e">
        <f t="shared" ca="1" si="0"/>
        <v>#VALUE!</v>
      </c>
      <c r="M27" s="61" t="e">
        <f t="shared" ca="1" si="0"/>
        <v>#VALUE!</v>
      </c>
      <c r="N27" s="61" t="e">
        <f t="shared" ca="1" si="0"/>
        <v>#VALUE!</v>
      </c>
      <c r="O27" s="28" t="s">
        <v>33</v>
      </c>
      <c r="P27" s="29" t="s">
        <v>34</v>
      </c>
      <c r="Q27" s="5"/>
    </row>
    <row r="28" spans="1:17" ht="19.5" customHeight="1" thickBot="1" x14ac:dyDescent="0.4">
      <c r="A28" s="51" t="s">
        <v>49</v>
      </c>
      <c r="B28" s="10" t="s">
        <v>14</v>
      </c>
      <c r="C28" s="65">
        <f t="shared" ref="C28:N28" si="1">C37-C72</f>
        <v>169</v>
      </c>
      <c r="D28" s="65">
        <f t="shared" si="1"/>
        <v>69</v>
      </c>
      <c r="E28" s="65">
        <f t="shared" si="1"/>
        <v>192</v>
      </c>
      <c r="F28" s="65">
        <f t="shared" si="1"/>
        <v>199</v>
      </c>
      <c r="G28" s="65">
        <f t="shared" si="1"/>
        <v>204</v>
      </c>
      <c r="H28" s="65">
        <f t="shared" si="1"/>
        <v>-771</v>
      </c>
      <c r="I28" s="65">
        <f t="shared" si="1"/>
        <v>124</v>
      </c>
      <c r="J28" s="65">
        <f t="shared" si="1"/>
        <v>154</v>
      </c>
      <c r="K28" s="65">
        <f t="shared" si="1"/>
        <v>-721</v>
      </c>
      <c r="L28" s="65">
        <f t="shared" si="1"/>
        <v>109</v>
      </c>
      <c r="M28" s="65">
        <f t="shared" si="1"/>
        <v>34</v>
      </c>
      <c r="N28" s="65">
        <f t="shared" si="1"/>
        <v>-61</v>
      </c>
      <c r="O28" s="65">
        <f>SUM(C28:N28)</f>
        <v>-299</v>
      </c>
      <c r="P28" s="11" t="e">
        <f ca="1">INDEX($C28:$O28,,SelectedPeriodColumn)/INDEX($C$37:$O$37,,SelectedPeriodColumn)</f>
        <v>#VALUE!</v>
      </c>
    </row>
    <row r="29" spans="1:17" ht="19.5" customHeight="1" x14ac:dyDescent="0.35">
      <c r="A29" s="50" t="s">
        <v>50</v>
      </c>
      <c r="B29" s="12" t="s">
        <v>15</v>
      </c>
      <c r="C29" s="64">
        <f>SUM($C$28:C$28)</f>
        <v>169</v>
      </c>
      <c r="D29" s="64">
        <f>SUM($C$28:D$28)</f>
        <v>238</v>
      </c>
      <c r="E29" s="64">
        <f>SUM($C$28:E$28)</f>
        <v>430</v>
      </c>
      <c r="F29" s="64">
        <f>SUM($C$28:F$28)</f>
        <v>629</v>
      </c>
      <c r="G29" s="64">
        <f>SUM($C$28:G$28)</f>
        <v>833</v>
      </c>
      <c r="H29" s="64">
        <f>SUM($C$28:H$28)</f>
        <v>62</v>
      </c>
      <c r="I29" s="64">
        <f>SUM($C$28:I$28)</f>
        <v>186</v>
      </c>
      <c r="J29" s="64">
        <f>SUM($C$28:J$28)</f>
        <v>340</v>
      </c>
      <c r="K29" s="64">
        <f>SUM($C$28:K$28)</f>
        <v>-381</v>
      </c>
      <c r="L29" s="64">
        <f>SUM($C$28:L$28)</f>
        <v>-272</v>
      </c>
      <c r="M29" s="64">
        <f>SUM($C$28:M$28)</f>
        <v>-238</v>
      </c>
      <c r="N29" s="64">
        <f>SUM($C$28:N$28)</f>
        <v>-299</v>
      </c>
      <c r="O29" s="12"/>
      <c r="P29" s="59"/>
    </row>
    <row r="30" spans="1:17" ht="19.5" customHeight="1" thickBot="1" x14ac:dyDescent="0.4">
      <c r="B30" s="13"/>
      <c r="C30" s="13"/>
      <c r="D30" s="13"/>
      <c r="E30" s="13"/>
      <c r="F30" s="13"/>
      <c r="G30" s="13"/>
      <c r="H30" s="13"/>
      <c r="I30" s="13"/>
      <c r="J30" s="13"/>
      <c r="K30" s="13"/>
      <c r="L30" s="13"/>
      <c r="M30" s="13"/>
      <c r="N30" s="13"/>
      <c r="O30" s="13"/>
      <c r="P30" s="13"/>
    </row>
    <row r="31" spans="1:17" ht="19.5" customHeight="1" thickTop="1" thickBot="1" x14ac:dyDescent="0.4">
      <c r="A31" s="51" t="s">
        <v>60</v>
      </c>
      <c r="B31" s="31" t="s">
        <v>16</v>
      </c>
      <c r="C31" s="62" t="e">
        <f ca="1">FirstMonth</f>
        <v>#VALUE!</v>
      </c>
      <c r="D31" s="62" t="e">
        <f t="shared" ref="D31:N31" ca="1" si="2">NextMonth</f>
        <v>#VALUE!</v>
      </c>
      <c r="E31" s="62" t="e">
        <f t="shared" ca="1" si="2"/>
        <v>#VALUE!</v>
      </c>
      <c r="F31" s="62" t="e">
        <f t="shared" ca="1" si="2"/>
        <v>#VALUE!</v>
      </c>
      <c r="G31" s="62" t="e">
        <f t="shared" ca="1" si="2"/>
        <v>#VALUE!</v>
      </c>
      <c r="H31" s="62" t="e">
        <f t="shared" ca="1" si="2"/>
        <v>#VALUE!</v>
      </c>
      <c r="I31" s="62" t="e">
        <f t="shared" ca="1" si="2"/>
        <v>#VALUE!</v>
      </c>
      <c r="J31" s="62" t="e">
        <f t="shared" ca="1" si="2"/>
        <v>#VALUE!</v>
      </c>
      <c r="K31" s="62" t="e">
        <f t="shared" ca="1" si="2"/>
        <v>#VALUE!</v>
      </c>
      <c r="L31" s="62" t="e">
        <f t="shared" ca="1" si="2"/>
        <v>#VALUE!</v>
      </c>
      <c r="M31" s="62" t="e">
        <f t="shared" ca="1" si="2"/>
        <v>#VALUE!</v>
      </c>
      <c r="N31" s="62" t="e">
        <f t="shared" ca="1" si="2"/>
        <v>#VALUE!</v>
      </c>
      <c r="O31" s="32" t="s">
        <v>33</v>
      </c>
      <c r="P31" s="33" t="s">
        <v>34</v>
      </c>
      <c r="Q31" s="5"/>
    </row>
    <row r="32" spans="1:17" ht="19.5" customHeight="1" thickTop="1" x14ac:dyDescent="0.35">
      <c r="B32" s="14" t="s">
        <v>17</v>
      </c>
      <c r="C32" s="15">
        <v>0</v>
      </c>
      <c r="D32" s="15">
        <v>0</v>
      </c>
      <c r="E32" s="15">
        <v>750</v>
      </c>
      <c r="F32" s="15">
        <v>750</v>
      </c>
      <c r="G32" s="15">
        <v>750</v>
      </c>
      <c r="H32" s="15">
        <v>750</v>
      </c>
      <c r="I32" s="15">
        <v>750</v>
      </c>
      <c r="J32" s="15">
        <v>750</v>
      </c>
      <c r="K32" s="15">
        <v>750</v>
      </c>
      <c r="L32" s="15">
        <v>750</v>
      </c>
      <c r="M32" s="15">
        <v>750</v>
      </c>
      <c r="N32" s="15">
        <v>750</v>
      </c>
      <c r="O32" s="66">
        <f t="shared" ref="O32:O37" si="3">SUM(C32:N32)</f>
        <v>7500</v>
      </c>
      <c r="P32" s="45" t="e">
        <f ca="1">INDEX($C32:$O32,,SelectedPeriodColumn)/INDEX($C$37:$O$37,,SelectedPeriodColumn)</f>
        <v>#VALUE!</v>
      </c>
    </row>
    <row r="33" spans="1:17" ht="19.5" customHeight="1" x14ac:dyDescent="0.35">
      <c r="B33" s="16" t="s">
        <v>18</v>
      </c>
      <c r="C33" s="17">
        <v>450</v>
      </c>
      <c r="D33" s="17">
        <v>450</v>
      </c>
      <c r="E33" s="17">
        <v>450</v>
      </c>
      <c r="F33" s="17">
        <v>450</v>
      </c>
      <c r="G33" s="17">
        <v>450</v>
      </c>
      <c r="H33" s="17">
        <v>450</v>
      </c>
      <c r="I33" s="17">
        <v>450</v>
      </c>
      <c r="J33" s="17">
        <v>450</v>
      </c>
      <c r="K33" s="17">
        <v>550</v>
      </c>
      <c r="L33" s="17">
        <v>350</v>
      </c>
      <c r="M33" s="17">
        <v>350</v>
      </c>
      <c r="N33" s="17">
        <v>350</v>
      </c>
      <c r="O33" s="67">
        <f t="shared" si="3"/>
        <v>5200</v>
      </c>
      <c r="P33" s="46" t="e">
        <f ca="1">INDEX($C33:$O33,,SelectedPeriodColumn)/INDEX($C$37:$O$37,,SelectedPeriodColumn)</f>
        <v>#VALUE!</v>
      </c>
    </row>
    <row r="34" spans="1:17" ht="19.5" customHeight="1" x14ac:dyDescent="0.35">
      <c r="B34" s="16" t="s">
        <v>19</v>
      </c>
      <c r="C34" s="17">
        <v>200</v>
      </c>
      <c r="D34" s="17">
        <v>200</v>
      </c>
      <c r="E34" s="17">
        <v>1000</v>
      </c>
      <c r="F34" s="17">
        <v>350</v>
      </c>
      <c r="G34" s="17">
        <v>350</v>
      </c>
      <c r="H34" s="17">
        <v>350</v>
      </c>
      <c r="I34" s="17">
        <v>350</v>
      </c>
      <c r="J34" s="17">
        <v>350</v>
      </c>
      <c r="K34" s="17">
        <v>350</v>
      </c>
      <c r="L34" s="17">
        <v>350</v>
      </c>
      <c r="M34" s="17">
        <v>350</v>
      </c>
      <c r="N34" s="17">
        <v>350</v>
      </c>
      <c r="O34" s="67">
        <f t="shared" si="3"/>
        <v>4550</v>
      </c>
      <c r="P34" s="46" t="e">
        <f ca="1">INDEX($C34:$O34,,SelectedPeriodColumn)/INDEX($C$37:$O$37,,SelectedPeriodColumn)</f>
        <v>#VALUE!</v>
      </c>
    </row>
    <row r="35" spans="1:17" ht="19.5" customHeight="1" x14ac:dyDescent="0.35">
      <c r="B35" s="16" t="s">
        <v>20</v>
      </c>
      <c r="C35" s="17">
        <v>500</v>
      </c>
      <c r="D35" s="17">
        <v>350</v>
      </c>
      <c r="E35" s="17">
        <v>150</v>
      </c>
      <c r="F35" s="17">
        <v>0</v>
      </c>
      <c r="G35" s="17">
        <v>0</v>
      </c>
      <c r="H35" s="17">
        <v>0</v>
      </c>
      <c r="I35" s="17">
        <v>0</v>
      </c>
      <c r="J35" s="17">
        <v>0</v>
      </c>
      <c r="K35" s="17">
        <v>0</v>
      </c>
      <c r="L35" s="17">
        <v>0</v>
      </c>
      <c r="M35" s="17">
        <v>0</v>
      </c>
      <c r="N35" s="17">
        <v>0</v>
      </c>
      <c r="O35" s="67">
        <f t="shared" si="3"/>
        <v>1000</v>
      </c>
      <c r="P35" s="46" t="e">
        <f ca="1">INDEX($C35:$O35,,SelectedPeriodColumn)/INDEX($C$37:$O$37,,SelectedPeriodColumn)</f>
        <v>#VALUE!</v>
      </c>
    </row>
    <row r="36" spans="1:17" ht="19.5" customHeight="1" x14ac:dyDescent="0.35">
      <c r="B36" s="18" t="s">
        <v>21</v>
      </c>
      <c r="C36" s="19">
        <v>75</v>
      </c>
      <c r="D36" s="19">
        <v>75</v>
      </c>
      <c r="E36" s="19">
        <v>75</v>
      </c>
      <c r="F36" s="19">
        <v>75</v>
      </c>
      <c r="G36" s="19">
        <v>75</v>
      </c>
      <c r="H36" s="19">
        <v>75</v>
      </c>
      <c r="I36" s="19">
        <v>75</v>
      </c>
      <c r="J36" s="19">
        <v>75</v>
      </c>
      <c r="K36" s="19">
        <v>75</v>
      </c>
      <c r="L36" s="19">
        <v>75</v>
      </c>
      <c r="M36" s="19">
        <v>75</v>
      </c>
      <c r="N36" s="19">
        <v>75</v>
      </c>
      <c r="O36" s="68">
        <f t="shared" si="3"/>
        <v>900</v>
      </c>
      <c r="P36" s="47" t="e">
        <f ca="1">INDEX($C36:$O36,,SelectedPeriodColumn)/INDEX($C$37:$O$37,,SelectedPeriodColumn)</f>
        <v>#VALUE!</v>
      </c>
    </row>
    <row r="37" spans="1:17" ht="19.5" customHeight="1" x14ac:dyDescent="0.35">
      <c r="A37" s="50" t="s">
        <v>51</v>
      </c>
      <c r="B37" s="35" t="s">
        <v>22</v>
      </c>
      <c r="C37" s="69">
        <f t="shared" ref="C37:N37" si="4">SUM(C32:C36)</f>
        <v>1225</v>
      </c>
      <c r="D37" s="69">
        <f t="shared" si="4"/>
        <v>1075</v>
      </c>
      <c r="E37" s="69">
        <f t="shared" si="4"/>
        <v>2425</v>
      </c>
      <c r="F37" s="69">
        <f t="shared" si="4"/>
        <v>1625</v>
      </c>
      <c r="G37" s="69">
        <f t="shared" si="4"/>
        <v>1625</v>
      </c>
      <c r="H37" s="69">
        <f t="shared" si="4"/>
        <v>1625</v>
      </c>
      <c r="I37" s="69">
        <f t="shared" si="4"/>
        <v>1625</v>
      </c>
      <c r="J37" s="69">
        <f t="shared" si="4"/>
        <v>1625</v>
      </c>
      <c r="K37" s="69">
        <f t="shared" si="4"/>
        <v>1725</v>
      </c>
      <c r="L37" s="69">
        <f t="shared" si="4"/>
        <v>1525</v>
      </c>
      <c r="M37" s="69">
        <f t="shared" si="4"/>
        <v>1525</v>
      </c>
      <c r="N37" s="69">
        <f t="shared" si="4"/>
        <v>1525</v>
      </c>
      <c r="O37" s="69">
        <f t="shared" si="3"/>
        <v>19150</v>
      </c>
      <c r="P37" s="36" t="e">
        <f ca="1">INDEX($C37:$O37,,SelectedPeriodColumn)/INDEX($C$37:$O$37,,SelectedPeriodColumn)</f>
        <v>#VALUE!</v>
      </c>
    </row>
    <row r="38" spans="1:17" ht="19.5" customHeight="1" thickBot="1" x14ac:dyDescent="0.4">
      <c r="B38" s="13"/>
      <c r="C38" s="13"/>
      <c r="D38" s="13"/>
      <c r="E38" s="13"/>
      <c r="F38" s="13"/>
      <c r="G38" s="13"/>
      <c r="H38" s="13"/>
      <c r="I38" s="13"/>
      <c r="J38" s="13"/>
      <c r="K38" s="13"/>
      <c r="L38" s="13"/>
      <c r="M38" s="13"/>
      <c r="N38" s="13"/>
      <c r="O38" s="13"/>
      <c r="P38" s="13"/>
    </row>
    <row r="39" spans="1:17" ht="19.5" customHeight="1" thickTop="1" x14ac:dyDescent="0.35">
      <c r="A39" s="50" t="s">
        <v>52</v>
      </c>
      <c r="B39" s="40" t="s">
        <v>23</v>
      </c>
      <c r="C39" s="63" t="e">
        <f ca="1">FirstMonth</f>
        <v>#VALUE!</v>
      </c>
      <c r="D39" s="63" t="e">
        <f t="shared" ref="D39:N39" ca="1" si="5">NextMonth</f>
        <v>#VALUE!</v>
      </c>
      <c r="E39" s="63" t="e">
        <f t="shared" ca="1" si="5"/>
        <v>#VALUE!</v>
      </c>
      <c r="F39" s="63" t="e">
        <f t="shared" ca="1" si="5"/>
        <v>#VALUE!</v>
      </c>
      <c r="G39" s="63" t="e">
        <f t="shared" ca="1" si="5"/>
        <v>#VALUE!</v>
      </c>
      <c r="H39" s="63" t="e">
        <f t="shared" ca="1" si="5"/>
        <v>#VALUE!</v>
      </c>
      <c r="I39" s="63" t="e">
        <f t="shared" ca="1" si="5"/>
        <v>#VALUE!</v>
      </c>
      <c r="J39" s="63" t="e">
        <f t="shared" ca="1" si="5"/>
        <v>#VALUE!</v>
      </c>
      <c r="K39" s="63" t="e">
        <f t="shared" ca="1" si="5"/>
        <v>#VALUE!</v>
      </c>
      <c r="L39" s="63" t="e">
        <f t="shared" ca="1" si="5"/>
        <v>#VALUE!</v>
      </c>
      <c r="M39" s="63" t="e">
        <f t="shared" ca="1" si="5"/>
        <v>#VALUE!</v>
      </c>
      <c r="N39" s="63" t="e">
        <f t="shared" ca="1" si="5"/>
        <v>#VALUE!</v>
      </c>
      <c r="O39" s="41" t="s">
        <v>33</v>
      </c>
      <c r="P39" s="42" t="s">
        <v>34</v>
      </c>
      <c r="Q39" s="5"/>
    </row>
    <row r="40" spans="1:17" ht="19.5" customHeight="1" x14ac:dyDescent="0.35">
      <c r="A40" s="51" t="s">
        <v>53</v>
      </c>
      <c r="B40" s="37" t="s">
        <v>24</v>
      </c>
      <c r="C40" s="70">
        <f t="shared" ref="C40:N40" si="6">SUM(C41:C43)</f>
        <v>565</v>
      </c>
      <c r="D40" s="70">
        <f t="shared" si="6"/>
        <v>565</v>
      </c>
      <c r="E40" s="70">
        <f t="shared" si="6"/>
        <v>565</v>
      </c>
      <c r="F40" s="70">
        <f t="shared" si="6"/>
        <v>565</v>
      </c>
      <c r="G40" s="70">
        <f t="shared" si="6"/>
        <v>565</v>
      </c>
      <c r="H40" s="70">
        <f t="shared" si="6"/>
        <v>565</v>
      </c>
      <c r="I40" s="70">
        <f t="shared" si="6"/>
        <v>565</v>
      </c>
      <c r="J40" s="70">
        <f t="shared" si="6"/>
        <v>565</v>
      </c>
      <c r="K40" s="70">
        <f t="shared" si="6"/>
        <v>565</v>
      </c>
      <c r="L40" s="70">
        <f t="shared" si="6"/>
        <v>565</v>
      </c>
      <c r="M40" s="70">
        <f t="shared" si="6"/>
        <v>565</v>
      </c>
      <c r="N40" s="70">
        <f t="shared" si="6"/>
        <v>565</v>
      </c>
      <c r="O40" s="71">
        <f>SUM(C40:N40)</f>
        <v>6780</v>
      </c>
      <c r="P40" s="48" t="e">
        <f ca="1">INDEX($C40:$O40,,SelectedPeriodColumn)/INDEX($C$72:$O$72,,SelectedPeriodColumn)</f>
        <v>#VALUE!</v>
      </c>
    </row>
    <row r="41" spans="1:17" ht="19.5" customHeight="1" x14ac:dyDescent="0.35">
      <c r="B41" s="20"/>
      <c r="C41" s="21">
        <v>315</v>
      </c>
      <c r="D41" s="21">
        <v>315</v>
      </c>
      <c r="E41" s="21">
        <v>315</v>
      </c>
      <c r="F41" s="21">
        <v>315</v>
      </c>
      <c r="G41" s="21">
        <v>315</v>
      </c>
      <c r="H41" s="21">
        <v>315</v>
      </c>
      <c r="I41" s="21">
        <v>315</v>
      </c>
      <c r="J41" s="21">
        <v>315</v>
      </c>
      <c r="K41" s="21">
        <v>315</v>
      </c>
      <c r="L41" s="21">
        <v>315</v>
      </c>
      <c r="M41" s="21">
        <v>315</v>
      </c>
      <c r="N41" s="21">
        <v>315</v>
      </c>
      <c r="O41" s="72">
        <f>SUM(C41:N41)</f>
        <v>3780</v>
      </c>
      <c r="P41" s="46" t="e">
        <f ca="1">INDEX($C41:$O41,,SelectedPeriodColumn)/INDEX($C$72:$O$72,,SelectedPeriodColumn)</f>
        <v>#VALUE!</v>
      </c>
    </row>
    <row r="42" spans="1:17" ht="19.5" customHeight="1" x14ac:dyDescent="0.35">
      <c r="B42" s="20"/>
      <c r="C42" s="22">
        <v>200</v>
      </c>
      <c r="D42" s="22">
        <v>200</v>
      </c>
      <c r="E42" s="22">
        <v>200</v>
      </c>
      <c r="F42" s="22">
        <v>200</v>
      </c>
      <c r="G42" s="22">
        <v>200</v>
      </c>
      <c r="H42" s="22">
        <v>200</v>
      </c>
      <c r="I42" s="22">
        <v>200</v>
      </c>
      <c r="J42" s="22">
        <v>200</v>
      </c>
      <c r="K42" s="22">
        <v>200</v>
      </c>
      <c r="L42" s="22">
        <v>200</v>
      </c>
      <c r="M42" s="22">
        <v>200</v>
      </c>
      <c r="N42" s="22">
        <v>200</v>
      </c>
      <c r="O42" s="72">
        <f>SUM(C42:N42)</f>
        <v>2400</v>
      </c>
      <c r="P42" s="46" t="e">
        <f ca="1">INDEX($C42:$O42,,SelectedPeriodColumn)/INDEX($C$72:$O$72,,SelectedPeriodColumn)</f>
        <v>#VALUE!</v>
      </c>
    </row>
    <row r="43" spans="1:17" ht="19.5" customHeight="1" x14ac:dyDescent="0.35">
      <c r="B43" s="20"/>
      <c r="C43" s="23">
        <v>50</v>
      </c>
      <c r="D43" s="23">
        <v>50</v>
      </c>
      <c r="E43" s="23">
        <v>50</v>
      </c>
      <c r="F43" s="23">
        <v>50</v>
      </c>
      <c r="G43" s="23">
        <v>50</v>
      </c>
      <c r="H43" s="23">
        <v>50</v>
      </c>
      <c r="I43" s="23">
        <v>50</v>
      </c>
      <c r="J43" s="23">
        <v>50</v>
      </c>
      <c r="K43" s="23">
        <v>50</v>
      </c>
      <c r="L43" s="23">
        <v>50</v>
      </c>
      <c r="M43" s="23">
        <v>50</v>
      </c>
      <c r="N43" s="23">
        <v>50</v>
      </c>
      <c r="O43" s="73">
        <f>SUM(C43:N43)</f>
        <v>600</v>
      </c>
      <c r="P43" s="47" t="e">
        <f ca="1">INDEX($C43:$O43,,SelectedPeriodColumn)/INDEX($C$72:$O$72,,SelectedPeriodColumn)</f>
        <v>#VALUE!</v>
      </c>
    </row>
    <row r="44" spans="1:17" ht="19.5" customHeight="1" x14ac:dyDescent="0.35">
      <c r="B44" s="38"/>
      <c r="C44" s="39"/>
      <c r="D44" s="39"/>
      <c r="E44" s="39"/>
      <c r="F44" s="39"/>
      <c r="G44" s="39"/>
      <c r="H44" s="39"/>
      <c r="I44" s="39"/>
      <c r="J44" s="39"/>
      <c r="K44" s="39"/>
      <c r="L44" s="39"/>
      <c r="M44" s="39"/>
      <c r="N44" s="39"/>
      <c r="O44" s="39"/>
      <c r="P44" s="39"/>
    </row>
    <row r="45" spans="1:17" ht="19.5" customHeight="1" x14ac:dyDescent="0.35">
      <c r="A45" s="50" t="s">
        <v>54</v>
      </c>
      <c r="B45" s="37" t="s">
        <v>25</v>
      </c>
      <c r="C45" s="70">
        <f t="shared" ref="C45:N45" si="7">SUM(C46:C47)</f>
        <v>0</v>
      </c>
      <c r="D45" s="70">
        <f t="shared" si="7"/>
        <v>0</v>
      </c>
      <c r="E45" s="70">
        <f t="shared" si="7"/>
        <v>750</v>
      </c>
      <c r="F45" s="70">
        <f t="shared" si="7"/>
        <v>0</v>
      </c>
      <c r="G45" s="70">
        <f t="shared" si="7"/>
        <v>0</v>
      </c>
      <c r="H45" s="70">
        <f t="shared" si="7"/>
        <v>650</v>
      </c>
      <c r="I45" s="70">
        <f t="shared" si="7"/>
        <v>0</v>
      </c>
      <c r="J45" s="70">
        <f t="shared" si="7"/>
        <v>0</v>
      </c>
      <c r="K45" s="70">
        <f t="shared" si="7"/>
        <v>650</v>
      </c>
      <c r="L45" s="70">
        <f t="shared" si="7"/>
        <v>0</v>
      </c>
      <c r="M45" s="70">
        <f t="shared" si="7"/>
        <v>0</v>
      </c>
      <c r="N45" s="70">
        <f t="shared" si="7"/>
        <v>0</v>
      </c>
      <c r="O45" s="71">
        <f>SUM(C45:N45)</f>
        <v>2050</v>
      </c>
      <c r="P45" s="48" t="e">
        <f ca="1">INDEX($C45:$O45,,SelectedPeriodColumn)/INDEX($C$72:$O$72,,SelectedPeriodColumn)</f>
        <v>#VALUE!</v>
      </c>
    </row>
    <row r="46" spans="1:17" ht="19.5" customHeight="1" x14ac:dyDescent="0.35">
      <c r="B46" s="20"/>
      <c r="C46" s="17">
        <v>0</v>
      </c>
      <c r="D46" s="17">
        <v>0</v>
      </c>
      <c r="E46" s="17">
        <v>500</v>
      </c>
      <c r="F46" s="17">
        <v>0</v>
      </c>
      <c r="G46" s="17">
        <v>0</v>
      </c>
      <c r="H46" s="17">
        <v>500</v>
      </c>
      <c r="I46" s="17">
        <v>0</v>
      </c>
      <c r="J46" s="17">
        <v>0</v>
      </c>
      <c r="K46" s="17">
        <v>500</v>
      </c>
      <c r="L46" s="17">
        <v>0</v>
      </c>
      <c r="M46" s="17">
        <v>0</v>
      </c>
      <c r="N46" s="17">
        <v>0</v>
      </c>
      <c r="O46" s="72">
        <f>SUM(C46:N46)</f>
        <v>1500</v>
      </c>
      <c r="P46" s="46" t="e">
        <f ca="1">INDEX($C46:$O46,,SelectedPeriodColumn)/INDEX($C$72:$O$72,,SelectedPeriodColumn)</f>
        <v>#VALUE!</v>
      </c>
    </row>
    <row r="47" spans="1:17" ht="19.5" customHeight="1" x14ac:dyDescent="0.35">
      <c r="B47" s="20"/>
      <c r="C47" s="19">
        <v>0</v>
      </c>
      <c r="D47" s="19">
        <v>0</v>
      </c>
      <c r="E47" s="19">
        <v>250</v>
      </c>
      <c r="F47" s="19">
        <v>0</v>
      </c>
      <c r="G47" s="19">
        <v>0</v>
      </c>
      <c r="H47" s="19">
        <v>150</v>
      </c>
      <c r="I47" s="19">
        <v>0</v>
      </c>
      <c r="J47" s="19">
        <v>0</v>
      </c>
      <c r="K47" s="19">
        <v>150</v>
      </c>
      <c r="L47" s="19">
        <v>0</v>
      </c>
      <c r="M47" s="19">
        <v>0</v>
      </c>
      <c r="N47" s="19">
        <v>0</v>
      </c>
      <c r="O47" s="73">
        <f>SUM(C47:N47)</f>
        <v>550</v>
      </c>
      <c r="P47" s="47" t="e">
        <f ca="1">INDEX($C47:$O47,,SelectedPeriodColumn)/INDEX($C$72:$O$72,,SelectedPeriodColumn)</f>
        <v>#VALUE!</v>
      </c>
    </row>
    <row r="48" spans="1:17" ht="19.5" customHeight="1" x14ac:dyDescent="0.35">
      <c r="B48" s="38"/>
      <c r="C48" s="39"/>
      <c r="D48" s="39"/>
      <c r="E48" s="39"/>
      <c r="F48" s="39"/>
      <c r="G48" s="39"/>
      <c r="H48" s="39"/>
      <c r="I48" s="39"/>
      <c r="J48" s="39"/>
      <c r="K48" s="39"/>
      <c r="L48" s="39"/>
      <c r="M48" s="39"/>
      <c r="N48" s="39"/>
      <c r="O48" s="39"/>
      <c r="P48" s="39"/>
    </row>
    <row r="49" spans="1:16" ht="19.5" customHeight="1" x14ac:dyDescent="0.35">
      <c r="A49" s="50" t="s">
        <v>55</v>
      </c>
      <c r="B49" s="37" t="s">
        <v>26</v>
      </c>
      <c r="C49" s="70">
        <f t="shared" ref="C49:N49" si="8">SUM(C50:C51)</f>
        <v>0</v>
      </c>
      <c r="D49" s="70">
        <f t="shared" si="8"/>
        <v>0</v>
      </c>
      <c r="E49" s="70">
        <f t="shared" si="8"/>
        <v>325</v>
      </c>
      <c r="F49" s="70">
        <f t="shared" si="8"/>
        <v>20</v>
      </c>
      <c r="G49" s="70">
        <f t="shared" si="8"/>
        <v>20</v>
      </c>
      <c r="H49" s="70">
        <f t="shared" si="8"/>
        <v>325</v>
      </c>
      <c r="I49" s="70">
        <f t="shared" si="8"/>
        <v>10</v>
      </c>
      <c r="J49" s="70">
        <f t="shared" si="8"/>
        <v>10</v>
      </c>
      <c r="K49" s="70">
        <f t="shared" si="8"/>
        <v>400</v>
      </c>
      <c r="L49" s="70">
        <f t="shared" si="8"/>
        <v>15</v>
      </c>
      <c r="M49" s="70">
        <f t="shared" si="8"/>
        <v>15</v>
      </c>
      <c r="N49" s="70">
        <f t="shared" si="8"/>
        <v>15</v>
      </c>
      <c r="O49" s="71">
        <f>SUM(C49:N49)</f>
        <v>1155</v>
      </c>
      <c r="P49" s="48" t="e">
        <f ca="1">INDEX($C49:$O49,,SelectedPeriodColumn)/INDEX($C$72:$O$72,,SelectedPeriodColumn)</f>
        <v>#VALUE!</v>
      </c>
    </row>
    <row r="50" spans="1:16" ht="19.5" customHeight="1" x14ac:dyDescent="0.35">
      <c r="B50" s="14"/>
      <c r="C50" s="17">
        <v>0</v>
      </c>
      <c r="D50" s="17">
        <v>0</v>
      </c>
      <c r="E50" s="17">
        <v>225</v>
      </c>
      <c r="F50" s="17">
        <v>0</v>
      </c>
      <c r="G50" s="17">
        <v>0</v>
      </c>
      <c r="H50" s="17">
        <v>275</v>
      </c>
      <c r="I50" s="17">
        <v>0</v>
      </c>
      <c r="J50" s="17">
        <v>0</v>
      </c>
      <c r="K50" s="17">
        <v>325</v>
      </c>
      <c r="L50" s="17">
        <v>0</v>
      </c>
      <c r="M50" s="17">
        <v>0</v>
      </c>
      <c r="N50" s="17">
        <v>0</v>
      </c>
      <c r="O50" s="72">
        <f>SUM(C50:N50)</f>
        <v>825</v>
      </c>
      <c r="P50" s="46" t="e">
        <f ca="1">INDEX($C50:$O50,,SelectedPeriodColumn)/INDEX($C$72:$O$72,,SelectedPeriodColumn)</f>
        <v>#VALUE!</v>
      </c>
    </row>
    <row r="51" spans="1:16" ht="19.5" customHeight="1" x14ac:dyDescent="0.35">
      <c r="B51" s="14"/>
      <c r="C51" s="19">
        <v>0</v>
      </c>
      <c r="D51" s="19">
        <v>0</v>
      </c>
      <c r="E51" s="19">
        <v>100</v>
      </c>
      <c r="F51" s="19">
        <v>20</v>
      </c>
      <c r="G51" s="19">
        <v>20</v>
      </c>
      <c r="H51" s="19">
        <v>50</v>
      </c>
      <c r="I51" s="19">
        <v>10</v>
      </c>
      <c r="J51" s="19">
        <v>10</v>
      </c>
      <c r="K51" s="19">
        <v>75</v>
      </c>
      <c r="L51" s="19">
        <v>15</v>
      </c>
      <c r="M51" s="19">
        <v>15</v>
      </c>
      <c r="N51" s="19">
        <v>15</v>
      </c>
      <c r="O51" s="73">
        <f>SUM(C51:N51)</f>
        <v>330</v>
      </c>
      <c r="P51" s="47" t="e">
        <f ca="1">INDEX($C51:$O51,,SelectedPeriodColumn)/INDEX($C$72:$O$72,,SelectedPeriodColumn)</f>
        <v>#VALUE!</v>
      </c>
    </row>
    <row r="52" spans="1:16" ht="19.5" customHeight="1" x14ac:dyDescent="0.35">
      <c r="B52" s="38"/>
      <c r="C52" s="39"/>
      <c r="D52" s="39"/>
      <c r="E52" s="39"/>
      <c r="F52" s="39"/>
      <c r="G52" s="39"/>
      <c r="H52" s="39"/>
      <c r="I52" s="39"/>
      <c r="J52" s="39"/>
      <c r="K52" s="39"/>
      <c r="L52" s="39"/>
      <c r="M52" s="39"/>
      <c r="N52" s="39"/>
      <c r="O52" s="39"/>
      <c r="P52" s="39"/>
    </row>
    <row r="53" spans="1:16" ht="19.5" customHeight="1" x14ac:dyDescent="0.35">
      <c r="A53" s="50" t="s">
        <v>56</v>
      </c>
      <c r="B53" s="37" t="s">
        <v>27</v>
      </c>
      <c r="C53" s="70">
        <f t="shared" ref="C53:N53" si="9">SUM(C54:C57)</f>
        <v>224</v>
      </c>
      <c r="D53" s="70">
        <f t="shared" si="9"/>
        <v>174</v>
      </c>
      <c r="E53" s="70">
        <f t="shared" si="9"/>
        <v>174</v>
      </c>
      <c r="F53" s="70">
        <f t="shared" si="9"/>
        <v>219</v>
      </c>
      <c r="G53" s="70">
        <f t="shared" si="9"/>
        <v>174</v>
      </c>
      <c r="H53" s="70">
        <f t="shared" si="9"/>
        <v>174</v>
      </c>
      <c r="I53" s="70">
        <f t="shared" si="9"/>
        <v>274</v>
      </c>
      <c r="J53" s="70">
        <f t="shared" si="9"/>
        <v>219</v>
      </c>
      <c r="K53" s="70">
        <f t="shared" si="9"/>
        <v>174</v>
      </c>
      <c r="L53" s="70">
        <f t="shared" si="9"/>
        <v>174</v>
      </c>
      <c r="M53" s="70">
        <f t="shared" si="9"/>
        <v>224</v>
      </c>
      <c r="N53" s="70">
        <f t="shared" si="9"/>
        <v>269</v>
      </c>
      <c r="O53" s="71">
        <f>SUM(C53:N53)</f>
        <v>2473</v>
      </c>
      <c r="P53" s="48" t="e">
        <f ca="1">INDEX($C53:$O53,,SelectedPeriodColumn)/INDEX($C$72:$O$72,,SelectedPeriodColumn)</f>
        <v>#VALUE!</v>
      </c>
    </row>
    <row r="54" spans="1:16" ht="19.5" customHeight="1" x14ac:dyDescent="0.35">
      <c r="B54" s="20"/>
      <c r="C54" s="17">
        <v>30</v>
      </c>
      <c r="D54" s="17">
        <v>30</v>
      </c>
      <c r="E54" s="17">
        <v>30</v>
      </c>
      <c r="F54" s="17">
        <v>75</v>
      </c>
      <c r="G54" s="17">
        <v>30</v>
      </c>
      <c r="H54" s="17">
        <v>30</v>
      </c>
      <c r="I54" s="17">
        <v>30</v>
      </c>
      <c r="J54" s="17">
        <v>75</v>
      </c>
      <c r="K54" s="17">
        <v>30</v>
      </c>
      <c r="L54" s="17">
        <v>30</v>
      </c>
      <c r="M54" s="17">
        <v>30</v>
      </c>
      <c r="N54" s="17">
        <v>75</v>
      </c>
      <c r="O54" s="72">
        <f>SUM(C54:N54)</f>
        <v>495</v>
      </c>
      <c r="P54" s="46" t="e">
        <f ca="1">INDEX($C54:$O54,,SelectedPeriodColumn)/INDEX($C$72:$O$72,,SelectedPeriodColumn)</f>
        <v>#VALUE!</v>
      </c>
    </row>
    <row r="55" spans="1:16" ht="19.5" customHeight="1" x14ac:dyDescent="0.35">
      <c r="B55" s="20"/>
      <c r="C55" s="17">
        <v>129</v>
      </c>
      <c r="D55" s="17">
        <v>129</v>
      </c>
      <c r="E55" s="17">
        <v>129</v>
      </c>
      <c r="F55" s="17">
        <v>129</v>
      </c>
      <c r="G55" s="17">
        <v>129</v>
      </c>
      <c r="H55" s="17">
        <v>129</v>
      </c>
      <c r="I55" s="17">
        <v>129</v>
      </c>
      <c r="J55" s="17">
        <v>129</v>
      </c>
      <c r="K55" s="17">
        <v>129</v>
      </c>
      <c r="L55" s="17">
        <v>129</v>
      </c>
      <c r="M55" s="17">
        <v>129</v>
      </c>
      <c r="N55" s="17">
        <v>129</v>
      </c>
      <c r="O55" s="72">
        <f>SUM(C55:N55)</f>
        <v>1548</v>
      </c>
      <c r="P55" s="46" t="e">
        <f ca="1">INDEX($C55:$O55,,SelectedPeriodColumn)/INDEX($C$72:$O$72,,SelectedPeriodColumn)</f>
        <v>#VALUE!</v>
      </c>
    </row>
    <row r="56" spans="1:16" ht="19.5" customHeight="1" x14ac:dyDescent="0.35">
      <c r="B56" s="20"/>
      <c r="C56" s="17">
        <v>15</v>
      </c>
      <c r="D56" s="17">
        <v>15</v>
      </c>
      <c r="E56" s="17">
        <v>15</v>
      </c>
      <c r="F56" s="17">
        <v>15</v>
      </c>
      <c r="G56" s="17">
        <v>15</v>
      </c>
      <c r="H56" s="17">
        <v>15</v>
      </c>
      <c r="I56" s="17">
        <v>15</v>
      </c>
      <c r="J56" s="17">
        <v>15</v>
      </c>
      <c r="K56" s="17">
        <v>15</v>
      </c>
      <c r="L56" s="17">
        <v>15</v>
      </c>
      <c r="M56" s="17">
        <v>15</v>
      </c>
      <c r="N56" s="17">
        <v>15</v>
      </c>
      <c r="O56" s="72">
        <f>SUM(C56:N56)</f>
        <v>180</v>
      </c>
      <c r="P56" s="46" t="e">
        <f ca="1">INDEX($C56:$O56,,SelectedPeriodColumn)/INDEX($C$72:$O$72,,SelectedPeriodColumn)</f>
        <v>#VALUE!</v>
      </c>
    </row>
    <row r="57" spans="1:16" ht="19.5" customHeight="1" x14ac:dyDescent="0.35">
      <c r="B57" s="20"/>
      <c r="C57" s="19">
        <v>50</v>
      </c>
      <c r="D57" s="19">
        <v>0</v>
      </c>
      <c r="E57" s="19">
        <v>0</v>
      </c>
      <c r="F57" s="19">
        <v>0</v>
      </c>
      <c r="G57" s="19">
        <v>0</v>
      </c>
      <c r="H57" s="19">
        <v>0</v>
      </c>
      <c r="I57" s="19">
        <v>100</v>
      </c>
      <c r="J57" s="19">
        <v>0</v>
      </c>
      <c r="K57" s="19">
        <v>0</v>
      </c>
      <c r="L57" s="19">
        <v>0</v>
      </c>
      <c r="M57" s="19">
        <v>50</v>
      </c>
      <c r="N57" s="19">
        <v>50</v>
      </c>
      <c r="O57" s="73">
        <f>SUM(C57:N57)</f>
        <v>250</v>
      </c>
      <c r="P57" s="47" t="e">
        <f ca="1">INDEX($C57:$O57,,SelectedPeriodColumn)/INDEX($C$72:$O$72,,SelectedPeriodColumn)</f>
        <v>#VALUE!</v>
      </c>
    </row>
    <row r="58" spans="1:16" ht="19.5" customHeight="1" x14ac:dyDescent="0.35">
      <c r="B58" s="39"/>
      <c r="C58" s="39"/>
      <c r="D58" s="39"/>
      <c r="E58" s="39"/>
      <c r="F58" s="39"/>
      <c r="G58" s="39"/>
      <c r="H58" s="39"/>
      <c r="I58" s="39"/>
      <c r="J58" s="39"/>
      <c r="K58" s="39"/>
      <c r="L58" s="39"/>
      <c r="M58" s="39"/>
      <c r="N58" s="39"/>
      <c r="O58" s="39"/>
      <c r="P58" s="39"/>
    </row>
    <row r="59" spans="1:16" ht="19.5" customHeight="1" x14ac:dyDescent="0.35">
      <c r="A59" s="50" t="s">
        <v>57</v>
      </c>
      <c r="B59" s="37" t="s">
        <v>28</v>
      </c>
      <c r="C59" s="70">
        <f t="shared" ref="C59:N59" si="10">SUM(C60:C65)</f>
        <v>69</v>
      </c>
      <c r="D59" s="70">
        <f t="shared" si="10"/>
        <v>69</v>
      </c>
      <c r="E59" s="70">
        <f t="shared" si="10"/>
        <v>169</v>
      </c>
      <c r="F59" s="70">
        <f t="shared" si="10"/>
        <v>369</v>
      </c>
      <c r="G59" s="70">
        <f t="shared" si="10"/>
        <v>419</v>
      </c>
      <c r="H59" s="70">
        <f t="shared" si="10"/>
        <v>444</v>
      </c>
      <c r="I59" s="70">
        <f t="shared" si="10"/>
        <v>419</v>
      </c>
      <c r="J59" s="70">
        <f t="shared" si="10"/>
        <v>419</v>
      </c>
      <c r="K59" s="70">
        <f t="shared" si="10"/>
        <v>394</v>
      </c>
      <c r="L59" s="70">
        <f t="shared" si="10"/>
        <v>394</v>
      </c>
      <c r="M59" s="70">
        <f t="shared" si="10"/>
        <v>419</v>
      </c>
      <c r="N59" s="70">
        <f t="shared" si="10"/>
        <v>469</v>
      </c>
      <c r="O59" s="71">
        <f t="shared" ref="O59:O65" si="11">SUM(C59:N59)</f>
        <v>4053</v>
      </c>
      <c r="P59" s="48" t="e">
        <f ca="1">INDEX($C59:$O59,,SelectedPeriodColumn)/INDEX($C$72:$O$72,,SelectedPeriodColumn)</f>
        <v>#VALUE!</v>
      </c>
    </row>
    <row r="60" spans="1:16" ht="19.5" customHeight="1" x14ac:dyDescent="0.35">
      <c r="B60" s="20"/>
      <c r="C60" s="17">
        <v>0</v>
      </c>
      <c r="D60" s="17">
        <v>0</v>
      </c>
      <c r="E60" s="17">
        <v>0</v>
      </c>
      <c r="F60" s="17">
        <v>50</v>
      </c>
      <c r="G60" s="17">
        <v>100</v>
      </c>
      <c r="H60" s="17">
        <v>100</v>
      </c>
      <c r="I60" s="17">
        <v>100</v>
      </c>
      <c r="J60" s="17">
        <v>100</v>
      </c>
      <c r="K60" s="17">
        <v>75</v>
      </c>
      <c r="L60" s="17">
        <v>75</v>
      </c>
      <c r="M60" s="17">
        <v>100</v>
      </c>
      <c r="N60" s="17">
        <v>100</v>
      </c>
      <c r="O60" s="72">
        <f t="shared" si="11"/>
        <v>800</v>
      </c>
      <c r="P60" s="46" t="e">
        <f ca="1">INDEX($C60:$O60,,SelectedPeriodColumn)/INDEX($C$72:$O$72,,SelectedPeriodColumn)</f>
        <v>#VALUE!</v>
      </c>
    </row>
    <row r="61" spans="1:16" ht="19.5" customHeight="1" x14ac:dyDescent="0.35">
      <c r="B61" s="20"/>
      <c r="C61" s="17">
        <v>69</v>
      </c>
      <c r="D61" s="17">
        <v>69</v>
      </c>
      <c r="E61" s="17">
        <v>69</v>
      </c>
      <c r="F61" s="17">
        <v>69</v>
      </c>
      <c r="G61" s="17">
        <v>69</v>
      </c>
      <c r="H61" s="17">
        <v>69</v>
      </c>
      <c r="I61" s="17">
        <v>69</v>
      </c>
      <c r="J61" s="17">
        <v>69</v>
      </c>
      <c r="K61" s="17">
        <v>69</v>
      </c>
      <c r="L61" s="17">
        <v>69</v>
      </c>
      <c r="M61" s="17">
        <v>69</v>
      </c>
      <c r="N61" s="17">
        <v>69</v>
      </c>
      <c r="O61" s="72">
        <f t="shared" si="11"/>
        <v>828</v>
      </c>
      <c r="P61" s="46" t="e">
        <f ca="1">INDEX($C61:$O61,,SelectedPeriodColumn)/INDEX($C$72:$O$72,,SelectedPeriodColumn)</f>
        <v>#VALUE!</v>
      </c>
    </row>
    <row r="62" spans="1:16" ht="19.5" customHeight="1" x14ac:dyDescent="0.35">
      <c r="B62" s="20"/>
      <c r="C62" s="17">
        <v>0</v>
      </c>
      <c r="D62" s="17">
        <v>0</v>
      </c>
      <c r="E62" s="17">
        <v>0</v>
      </c>
      <c r="F62" s="17">
        <v>0</v>
      </c>
      <c r="G62" s="17">
        <v>0</v>
      </c>
      <c r="H62" s="17">
        <v>25</v>
      </c>
      <c r="I62" s="17">
        <v>0</v>
      </c>
      <c r="J62" s="17">
        <v>0</v>
      </c>
      <c r="K62" s="17">
        <v>0</v>
      </c>
      <c r="L62" s="17">
        <v>0</v>
      </c>
      <c r="M62" s="17">
        <v>0</v>
      </c>
      <c r="N62" s="17">
        <v>50</v>
      </c>
      <c r="O62" s="72">
        <f t="shared" si="11"/>
        <v>75</v>
      </c>
      <c r="P62" s="46" t="e">
        <f ca="1">INDEX($C62:$O62,,SelectedPeriodColumn)/INDEX($C$72:$O$72,,SelectedPeriodColumn)</f>
        <v>#VALUE!</v>
      </c>
    </row>
    <row r="63" spans="1:16" ht="19.5" customHeight="1" x14ac:dyDescent="0.35">
      <c r="B63" s="20"/>
      <c r="C63" s="17">
        <v>0</v>
      </c>
      <c r="D63" s="17">
        <v>0</v>
      </c>
      <c r="E63" s="17">
        <v>100</v>
      </c>
      <c r="F63" s="17">
        <v>100</v>
      </c>
      <c r="G63" s="17">
        <v>100</v>
      </c>
      <c r="H63" s="17">
        <v>100</v>
      </c>
      <c r="I63" s="17">
        <v>100</v>
      </c>
      <c r="J63" s="17">
        <v>100</v>
      </c>
      <c r="K63" s="17">
        <v>100</v>
      </c>
      <c r="L63" s="17">
        <v>100</v>
      </c>
      <c r="M63" s="17">
        <v>100</v>
      </c>
      <c r="N63" s="17">
        <v>100</v>
      </c>
      <c r="O63" s="72">
        <f t="shared" si="11"/>
        <v>1000</v>
      </c>
      <c r="P63" s="46" t="e">
        <f ca="1">INDEX($C63:$O63,,SelectedPeriodColumn)/INDEX($C$72:$O$72,,SelectedPeriodColumn)</f>
        <v>#VALUE!</v>
      </c>
    </row>
    <row r="64" spans="1:16" ht="19.5" customHeight="1" x14ac:dyDescent="0.35">
      <c r="B64" s="20"/>
      <c r="C64" s="17">
        <v>0</v>
      </c>
      <c r="D64" s="17">
        <v>0</v>
      </c>
      <c r="E64" s="17">
        <v>0</v>
      </c>
      <c r="F64" s="17">
        <v>50</v>
      </c>
      <c r="G64" s="17">
        <v>50</v>
      </c>
      <c r="H64" s="17">
        <v>50</v>
      </c>
      <c r="I64" s="17">
        <v>50</v>
      </c>
      <c r="J64" s="17">
        <v>50</v>
      </c>
      <c r="K64" s="17">
        <v>50</v>
      </c>
      <c r="L64" s="17">
        <v>50</v>
      </c>
      <c r="M64" s="17">
        <v>50</v>
      </c>
      <c r="N64" s="17">
        <v>50</v>
      </c>
      <c r="O64" s="72">
        <f t="shared" si="11"/>
        <v>450</v>
      </c>
      <c r="P64" s="46" t="e">
        <f ca="1">INDEX($C64:$O64,,SelectedPeriodColumn)/INDEX($C$72:$O$72,,SelectedPeriodColumn)</f>
        <v>#VALUE!</v>
      </c>
    </row>
    <row r="65" spans="1:16" ht="19.5" customHeight="1" x14ac:dyDescent="0.35">
      <c r="B65" s="20"/>
      <c r="C65" s="19">
        <v>0</v>
      </c>
      <c r="D65" s="19">
        <v>0</v>
      </c>
      <c r="E65" s="19">
        <v>0</v>
      </c>
      <c r="F65" s="19">
        <v>100</v>
      </c>
      <c r="G65" s="19">
        <v>100</v>
      </c>
      <c r="H65" s="19">
        <v>100</v>
      </c>
      <c r="I65" s="19">
        <v>100</v>
      </c>
      <c r="J65" s="19">
        <v>100</v>
      </c>
      <c r="K65" s="19">
        <v>100</v>
      </c>
      <c r="L65" s="19">
        <v>100</v>
      </c>
      <c r="M65" s="19">
        <v>100</v>
      </c>
      <c r="N65" s="19">
        <v>100</v>
      </c>
      <c r="O65" s="73">
        <f t="shared" si="11"/>
        <v>900</v>
      </c>
      <c r="P65" s="47" t="e">
        <f ca="1">INDEX($C65:$O65,,SelectedPeriodColumn)/INDEX($C$72:$O$72,,SelectedPeriodColumn)</f>
        <v>#VALUE!</v>
      </c>
    </row>
    <row r="66" spans="1:16" ht="19.5" customHeight="1" x14ac:dyDescent="0.35">
      <c r="B66" s="38"/>
      <c r="C66" s="39"/>
      <c r="D66" s="39"/>
      <c r="E66" s="39"/>
      <c r="F66" s="39"/>
      <c r="G66" s="39"/>
      <c r="H66" s="39"/>
      <c r="I66" s="39"/>
      <c r="J66" s="39"/>
      <c r="K66" s="39"/>
      <c r="L66" s="39"/>
      <c r="M66" s="39"/>
      <c r="N66" s="39"/>
      <c r="O66" s="39"/>
      <c r="P66" s="39"/>
    </row>
    <row r="67" spans="1:16" ht="19.5" customHeight="1" x14ac:dyDescent="0.35">
      <c r="A67" s="50" t="s">
        <v>58</v>
      </c>
      <c r="B67" s="37" t="s">
        <v>29</v>
      </c>
      <c r="C67" s="70">
        <f>SUM(C68:C70)</f>
        <v>198</v>
      </c>
      <c r="D67" s="70">
        <f t="shared" ref="D67:N67" si="12">SUM(D68:D70)</f>
        <v>198</v>
      </c>
      <c r="E67" s="70">
        <f t="shared" si="12"/>
        <v>250</v>
      </c>
      <c r="F67" s="70">
        <f t="shared" si="12"/>
        <v>253</v>
      </c>
      <c r="G67" s="70">
        <f t="shared" si="12"/>
        <v>243</v>
      </c>
      <c r="H67" s="70">
        <f t="shared" si="12"/>
        <v>238</v>
      </c>
      <c r="I67" s="70">
        <f t="shared" si="12"/>
        <v>233</v>
      </c>
      <c r="J67" s="70">
        <f t="shared" si="12"/>
        <v>258</v>
      </c>
      <c r="K67" s="70">
        <f t="shared" si="12"/>
        <v>263</v>
      </c>
      <c r="L67" s="70">
        <f t="shared" si="12"/>
        <v>268</v>
      </c>
      <c r="M67" s="70">
        <f t="shared" si="12"/>
        <v>268</v>
      </c>
      <c r="N67" s="70">
        <f t="shared" si="12"/>
        <v>268</v>
      </c>
      <c r="O67" s="71">
        <f>SUM(C67:N67)</f>
        <v>2938</v>
      </c>
      <c r="P67" s="48" t="e">
        <f ca="1">INDEX($C67:$O67,,SelectedPeriodColumn)/INDEX($C$72:$O$72,,SelectedPeriodColumn)</f>
        <v>#VALUE!</v>
      </c>
    </row>
    <row r="68" spans="1:16" ht="19.5" customHeight="1" x14ac:dyDescent="0.35">
      <c r="B68" s="20"/>
      <c r="C68" s="17">
        <v>123</v>
      </c>
      <c r="D68" s="17">
        <v>123</v>
      </c>
      <c r="E68" s="17">
        <v>123</v>
      </c>
      <c r="F68" s="17">
        <v>123</v>
      </c>
      <c r="G68" s="17">
        <v>123</v>
      </c>
      <c r="H68" s="17">
        <v>123</v>
      </c>
      <c r="I68" s="17">
        <v>123</v>
      </c>
      <c r="J68" s="17">
        <v>123</v>
      </c>
      <c r="K68" s="17">
        <v>123</v>
      </c>
      <c r="L68" s="17">
        <v>123</v>
      </c>
      <c r="M68" s="17">
        <v>123</v>
      </c>
      <c r="N68" s="17">
        <v>123</v>
      </c>
      <c r="O68" s="72">
        <f>SUM(C68:N68)</f>
        <v>1476</v>
      </c>
      <c r="P68" s="46" t="e">
        <f ca="1">INDEX($C68:$O68,,SelectedPeriodColumn)/INDEX($C$72:$O$72,,SelectedPeriodColumn)</f>
        <v>#VALUE!</v>
      </c>
    </row>
    <row r="69" spans="1:16" ht="19.5" customHeight="1" x14ac:dyDescent="0.35">
      <c r="B69" s="20"/>
      <c r="C69" s="17">
        <v>0</v>
      </c>
      <c r="D69" s="17">
        <v>0</v>
      </c>
      <c r="E69" s="17">
        <v>52</v>
      </c>
      <c r="F69" s="17">
        <v>55</v>
      </c>
      <c r="G69" s="17">
        <v>45</v>
      </c>
      <c r="H69" s="17">
        <v>40</v>
      </c>
      <c r="I69" s="17">
        <v>35</v>
      </c>
      <c r="J69" s="17">
        <v>60</v>
      </c>
      <c r="K69" s="17">
        <v>65</v>
      </c>
      <c r="L69" s="17">
        <v>70</v>
      </c>
      <c r="M69" s="17">
        <v>70</v>
      </c>
      <c r="N69" s="17">
        <v>70</v>
      </c>
      <c r="O69" s="72">
        <f>SUM(C69:N69)</f>
        <v>562</v>
      </c>
      <c r="P69" s="46" t="e">
        <f ca="1">INDEX($C69:$O69,,SelectedPeriodColumn)/INDEX($C$72:$O$72,,SelectedPeriodColumn)</f>
        <v>#VALUE!</v>
      </c>
    </row>
    <row r="70" spans="1:16" ht="19.5" customHeight="1" x14ac:dyDescent="0.35">
      <c r="B70" s="20"/>
      <c r="C70" s="19">
        <v>75</v>
      </c>
      <c r="D70" s="19">
        <v>75</v>
      </c>
      <c r="E70" s="19">
        <v>75</v>
      </c>
      <c r="F70" s="19">
        <v>75</v>
      </c>
      <c r="G70" s="19">
        <v>75</v>
      </c>
      <c r="H70" s="19">
        <v>75</v>
      </c>
      <c r="I70" s="19">
        <v>75</v>
      </c>
      <c r="J70" s="19">
        <v>75</v>
      </c>
      <c r="K70" s="19">
        <v>75</v>
      </c>
      <c r="L70" s="19">
        <v>75</v>
      </c>
      <c r="M70" s="19">
        <v>75</v>
      </c>
      <c r="N70" s="19">
        <v>75</v>
      </c>
      <c r="O70" s="73">
        <f>SUM(C70:N70)</f>
        <v>900</v>
      </c>
      <c r="P70" s="47" t="e">
        <f ca="1">INDEX($C70:$O70,,SelectedPeriodColumn)/INDEX($C$72:$O$72,,SelectedPeriodColumn)</f>
        <v>#VALUE!</v>
      </c>
    </row>
    <row r="71" spans="1:16" ht="19.5" customHeight="1" x14ac:dyDescent="0.35">
      <c r="B71" s="14"/>
      <c r="C71" s="14"/>
      <c r="D71" s="14"/>
      <c r="E71" s="14"/>
      <c r="F71" s="14"/>
      <c r="G71" s="14"/>
      <c r="H71" s="14"/>
      <c r="I71" s="14"/>
      <c r="J71" s="14"/>
      <c r="K71" s="14"/>
      <c r="L71" s="14"/>
      <c r="M71" s="14"/>
      <c r="N71" s="14"/>
      <c r="O71" s="14"/>
      <c r="P71" s="14"/>
    </row>
    <row r="72" spans="1:16" ht="19.5" customHeight="1" x14ac:dyDescent="0.35">
      <c r="A72" s="50" t="s">
        <v>59</v>
      </c>
      <c r="B72" s="43" t="s">
        <v>30</v>
      </c>
      <c r="C72" s="74">
        <f t="shared" ref="C72:N72" si="13">SUM(C40,C45,C49,C53,C59,C67)</f>
        <v>1056</v>
      </c>
      <c r="D72" s="74">
        <f t="shared" si="13"/>
        <v>1006</v>
      </c>
      <c r="E72" s="74">
        <f t="shared" si="13"/>
        <v>2233</v>
      </c>
      <c r="F72" s="74">
        <f t="shared" si="13"/>
        <v>1426</v>
      </c>
      <c r="G72" s="74">
        <f t="shared" si="13"/>
        <v>1421</v>
      </c>
      <c r="H72" s="74">
        <f t="shared" si="13"/>
        <v>2396</v>
      </c>
      <c r="I72" s="74">
        <f t="shared" si="13"/>
        <v>1501</v>
      </c>
      <c r="J72" s="74">
        <f t="shared" si="13"/>
        <v>1471</v>
      </c>
      <c r="K72" s="74">
        <f t="shared" si="13"/>
        <v>2446</v>
      </c>
      <c r="L72" s="74">
        <f t="shared" si="13"/>
        <v>1416</v>
      </c>
      <c r="M72" s="74">
        <f t="shared" si="13"/>
        <v>1491</v>
      </c>
      <c r="N72" s="74">
        <f t="shared" si="13"/>
        <v>1586</v>
      </c>
      <c r="O72" s="74">
        <f>SUM(C72:N72)</f>
        <v>19449</v>
      </c>
      <c r="P72" s="44" t="e">
        <f ca="1">INDEX($C72:$O72,,SelectedPeriodColumn)/INDEX($C$72:$O$72,,SelectedPeriodColumn)</f>
        <v>#VALUE!</v>
      </c>
    </row>
  </sheetData>
  <sheetProtection insertColumns="0" insertRows="0" deleteColumns="0" deleteRows="0" autoFilter="0"/>
  <mergeCells count="5">
    <mergeCell ref="E6:L15"/>
    <mergeCell ref="M6:P14"/>
    <mergeCell ref="B16:P20"/>
    <mergeCell ref="B21:P22"/>
    <mergeCell ref="B6:D15"/>
  </mergeCells>
  <conditionalFormatting sqref="C28:P29">
    <cfRule type="expression" dxfId="0" priority="1">
      <formula>C28&lt;0</formula>
    </cfRule>
  </conditionalFormatting>
  <dataValidations disablePrompts="1" count="1">
    <dataValidation type="list" errorStyle="warning" allowBlank="1" showInputMessage="1" showErrorMessage="1" error="Select Month from the list in this cell. Select CANCEL, then press ALT+DOWN ARROW for options, then DOWN ARROW and ENTER to make selection" sqref="B25" xr:uid="{00000000-0002-0000-0100-000000000000}">
      <formula1>"OCA,ŞUB,MAR,NİS,MAY,HAZ,TEM,AĞU,EYL,EKİ,KAS,ARA"</formula1>
    </dataValidation>
  </dataValidations>
  <printOptions horizontalCentere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Aylık Kaydırma">
              <controlPr defaultSize="0" print="0" autoPict="0" altText="Aya göre bütçe özetinde döngü yapmak için seçin">
                <anchor moveWithCells="1">
                  <from>
                    <xdr:col>1</xdr:col>
                    <xdr:colOff>1485900</xdr:colOff>
                    <xdr:row>20</xdr:row>
                    <xdr:rowOff>95250</xdr:rowOff>
                  </from>
                  <to>
                    <xdr:col>15</xdr:col>
                    <xdr:colOff>400050</xdr:colOff>
                    <xdr:row>21</xdr:row>
                    <xdr:rowOff>114300</xdr:rowOff>
                  </to>
                </anchor>
              </controlPr>
            </control>
          </mc:Choice>
        </mc:AlternateContent>
      </controls>
    </mc:Choice>
  </mc:AlternateContent>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6" tint="-0.499984740745262"/>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'Aylık Üniversite Bütçesi'!C72:N72</xm:f>
              <xm:sqref>Q72</xm:sqref>
            </x14:sparkline>
            <x14:sparkline>
              <xm:f>'Aylık Üniversite Bütçesi'!C40:N40</xm:f>
              <xm:sqref>Q40</xm:sqref>
            </x14:sparkline>
            <x14:sparkline>
              <xm:f>'Aylık Üniversite Bütçesi'!C29:N29</xm:f>
              <xm:sqref>Q29</xm:sqref>
            </x14:sparkline>
            <x14:sparkline>
              <xm:f>'Aylık Üniversite Bütçesi'!C59:N59</xm:f>
              <xm:sqref>Q59</xm:sqref>
            </x14:sparkline>
            <x14:sparkline>
              <xm:f>'Aylık Üniversite Bütçesi'!C53:N53</xm:f>
              <xm:sqref>Q53</xm:sqref>
            </x14:sparkline>
            <x14:sparkline>
              <xm:f>'Aylık Üniversite Bütçesi'!C28:N28</xm:f>
              <xm:sqref>Q28</xm:sqref>
            </x14:sparkline>
            <x14:sparkline>
              <xm:f>'Aylık Üniversite Bütçesi'!C49:N49</xm:f>
              <xm:sqref>Q49</xm:sqref>
            </x14:sparkline>
            <x14:sparkline>
              <xm:f>'Aylık Üniversite Bütçesi'!C45:N45</xm:f>
              <xm:sqref>Q45</xm:sqref>
            </x14:sparkline>
            <x14:sparkline>
              <xm:f>'Aylık Üniversite Bütçesi'!C37:N37</xm:f>
              <xm:sqref>Q37</xm:sqref>
            </x14:sparkline>
            <x14:sparkline>
              <xm:f>'Aylık Üniversite Bütçesi'!C67:N67</xm:f>
              <xm:sqref>Q67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23"/>
  <sheetViews>
    <sheetView showGridLines="0" zoomScaleNormal="100" workbookViewId="0"/>
  </sheetViews>
  <sheetFormatPr defaultColWidth="9.140625" defaultRowHeight="15" x14ac:dyDescent="0.3"/>
  <cols>
    <col min="3" max="3" width="49" bestFit="1" customWidth="1"/>
    <col min="4" max="4" width="18.7109375" bestFit="1" customWidth="1"/>
  </cols>
  <sheetData>
    <row r="1" spans="1:16" x14ac:dyDescent="0.3">
      <c r="A1" t="s">
        <v>35</v>
      </c>
    </row>
    <row r="3" spans="1:16" x14ac:dyDescent="0.3">
      <c r="D3" t="str">
        <f ca="1">IFERROR(LOWER(TEXT(VALUE(SelectedPeriod&amp;" 1"),"aaaa")),"yil")</f>
        <v>yil</v>
      </c>
    </row>
    <row r="5" spans="1:16" x14ac:dyDescent="0.3">
      <c r="D5" s="1" t="s">
        <v>40</v>
      </c>
      <c r="E5" s="1"/>
      <c r="F5" s="1"/>
    </row>
    <row r="6" spans="1:16" x14ac:dyDescent="0.3">
      <c r="D6" t="str">
        <f ca="1">D3&amp;" geliri:"</f>
        <v>yil geliri:</v>
      </c>
      <c r="F6" t="e">
        <f ca="1">TEXT(INDEX('Aylık Üniversite Bütçesi'!$C$37:$O$37,,SelectedPeriodColumn),"#.## ₺")</f>
        <v>#VALUE!</v>
      </c>
    </row>
    <row r="7" spans="1:16" x14ac:dyDescent="0.3">
      <c r="D7" t="str">
        <f ca="1">D3&amp;" gideri:"</f>
        <v>yil gideri:</v>
      </c>
      <c r="F7" t="e">
        <f ca="1">TEXT(INDEX('Aylık Üniversite Bütçesi'!$C$72:$O$72,,SelectedPeriodColumn),"#.## ₺")</f>
        <v>#VALUE!</v>
      </c>
    </row>
    <row r="8" spans="1:16" x14ac:dyDescent="0.3">
      <c r="D8" t="str">
        <f ca="1">D3&amp;" nakit akışı:"</f>
        <v>yil nakit akışı:</v>
      </c>
      <c r="E8" s="7">
        <f>INDEX('Aylık Üniversite Bütçesi'!C28:O28,ScrollBarValue)</f>
        <v>169</v>
      </c>
      <c r="F8" t="str">
        <f>TEXT(E8,"#.## ₺")</f>
        <v>169 ₺</v>
      </c>
    </row>
    <row r="12" spans="1:16" x14ac:dyDescent="0.3">
      <c r="D12" s="7" t="e">
        <f ca="1">LOWER('Aylık Üniversite Bütçesi'!C27)</f>
        <v>#VALUE!</v>
      </c>
      <c r="E12" s="7" t="e">
        <f ca="1">LOWER('Aylık Üniversite Bütçesi'!D27)</f>
        <v>#VALUE!</v>
      </c>
      <c r="F12" s="7" t="e">
        <f ca="1">LOWER('Aylık Üniversite Bütçesi'!E27)</f>
        <v>#VALUE!</v>
      </c>
      <c r="G12" s="7" t="e">
        <f ca="1">LOWER('Aylık Üniversite Bütçesi'!F27)</f>
        <v>#VALUE!</v>
      </c>
      <c r="H12" s="7" t="e">
        <f ca="1">LOWER('Aylık Üniversite Bütçesi'!G27)</f>
        <v>#VALUE!</v>
      </c>
      <c r="I12" s="7" t="e">
        <f ca="1">LOWER('Aylık Üniversite Bütçesi'!H27)</f>
        <v>#VALUE!</v>
      </c>
      <c r="J12" s="7" t="e">
        <f ca="1">LOWER('Aylık Üniversite Bütçesi'!I27)</f>
        <v>#VALUE!</v>
      </c>
      <c r="K12" s="7" t="e">
        <f ca="1">LOWER('Aylık Üniversite Bütçesi'!J27)</f>
        <v>#VALUE!</v>
      </c>
      <c r="L12" s="7" t="e">
        <f ca="1">LOWER('Aylık Üniversite Bütçesi'!K27)</f>
        <v>#VALUE!</v>
      </c>
      <c r="M12" s="7" t="e">
        <f ca="1">LOWER('Aylık Üniversite Bütçesi'!L27)</f>
        <v>#VALUE!</v>
      </c>
      <c r="N12" s="7" t="e">
        <f ca="1">LOWER('Aylık Üniversite Bütçesi'!M27)</f>
        <v>#VALUE!</v>
      </c>
      <c r="O12" s="7" t="e">
        <f ca="1">LOWER('Aylık Üniversite Bütçesi'!N27)</f>
        <v>#VALUE!</v>
      </c>
      <c r="P12" s="7" t="str">
        <f>LOWER('Aylık Üniversite Bütçesi'!O27)</f>
        <v xml:space="preserve">yıl  </v>
      </c>
    </row>
    <row r="13" spans="1:16" x14ac:dyDescent="0.3">
      <c r="C13" s="2" t="s">
        <v>36</v>
      </c>
      <c r="D13" s="3">
        <v>1</v>
      </c>
    </row>
    <row r="14" spans="1:16" x14ac:dyDescent="0.3">
      <c r="C14" s="2" t="s">
        <v>37</v>
      </c>
      <c r="D14" s="7" t="e">
        <f ca="1">IF(SelectedPeriod='Aylık Üniversite Bütçesi'!C$31,IF('Aylık Üniversite Bütçesi'!$C$28:$O$28&gt;=0,'Aylık Üniversite Bütçesi'!$C$28:$O$28,NA()),NA())</f>
        <v>#VALUE!</v>
      </c>
      <c r="E14" s="7" t="e">
        <f ca="1">IF(SelectedPeriod='Aylık Üniversite Bütçesi'!D$31,IF('Aylık Üniversite Bütçesi'!$C$28:$O$28&gt;=0,'Aylık Üniversite Bütçesi'!$C$28:$O$28,NA()),NA())</f>
        <v>#VALUE!</v>
      </c>
      <c r="F14" s="7" t="e">
        <f ca="1">IF(SelectedPeriod='Aylık Üniversite Bütçesi'!E$31,IF('Aylık Üniversite Bütçesi'!$C$28:$O$28&gt;=0,'Aylık Üniversite Bütçesi'!$C$28:$O$28,NA()),NA())</f>
        <v>#VALUE!</v>
      </c>
      <c r="G14" s="7" t="e">
        <f ca="1">IF(SelectedPeriod='Aylık Üniversite Bütçesi'!F$31,IF('Aylık Üniversite Bütçesi'!$C$28:$O$28&gt;=0,'Aylık Üniversite Bütçesi'!$C$28:$O$28,NA()),NA())</f>
        <v>#VALUE!</v>
      </c>
      <c r="H14" s="7" t="e">
        <f ca="1">IF(SelectedPeriod='Aylık Üniversite Bütçesi'!G$31,IF('Aylık Üniversite Bütçesi'!$C$28:$O$28&gt;=0,'Aylık Üniversite Bütçesi'!$C$28:$O$28,NA()),NA())</f>
        <v>#VALUE!</v>
      </c>
      <c r="I14" s="7" t="e">
        <f ca="1">IF(SelectedPeriod='Aylık Üniversite Bütçesi'!H$31,IF('Aylık Üniversite Bütçesi'!$C$28:$O$28&gt;=0,'Aylık Üniversite Bütçesi'!$C$28:$O$28,NA()),NA())</f>
        <v>#VALUE!</v>
      </c>
      <c r="J14" s="7" t="e">
        <f ca="1">IF(SelectedPeriod='Aylık Üniversite Bütçesi'!I$31,IF('Aylık Üniversite Bütçesi'!$C$28:$O$28&gt;=0,'Aylık Üniversite Bütçesi'!$C$28:$O$28,NA()),NA())</f>
        <v>#VALUE!</v>
      </c>
      <c r="K14" s="7" t="e">
        <f ca="1">IF(SelectedPeriod='Aylık Üniversite Bütçesi'!J$31,IF('Aylık Üniversite Bütçesi'!$C$28:$O$28&gt;=0,'Aylık Üniversite Bütçesi'!$C$28:$O$28,NA()),NA())</f>
        <v>#VALUE!</v>
      </c>
      <c r="L14" s="7" t="e">
        <f ca="1">IF(SelectedPeriod='Aylık Üniversite Bütçesi'!K$31,IF('Aylık Üniversite Bütçesi'!$C$28:$O$28&gt;=0,'Aylık Üniversite Bütçesi'!$C$28:$O$28,NA()),NA())</f>
        <v>#VALUE!</v>
      </c>
      <c r="M14" s="7" t="e">
        <f ca="1">IF(SelectedPeriod='Aylık Üniversite Bütçesi'!L$31,IF('Aylık Üniversite Bütçesi'!$C$28:$O$28&gt;=0,'Aylık Üniversite Bütçesi'!$C$28:$O$28,NA()),NA())</f>
        <v>#VALUE!</v>
      </c>
      <c r="N14" s="7" t="e">
        <f ca="1">IF(SelectedPeriod='Aylık Üniversite Bütçesi'!M$31,IF('Aylık Üniversite Bütçesi'!$C$28:$O$28&gt;=0,'Aylık Üniversite Bütçesi'!$C$28:$O$28,NA()),NA())</f>
        <v>#VALUE!</v>
      </c>
      <c r="O14" s="7" t="e">
        <f ca="1">IF(SelectedPeriod='Aylık Üniversite Bütçesi'!N$31,IF('Aylık Üniversite Bütçesi'!$C$28:$O$28&gt;=0,'Aylık Üniversite Bütçesi'!$C$28:$O$28,NA()),NA())</f>
        <v>#VALUE!</v>
      </c>
      <c r="P14" s="7" t="e">
        <f ca="1">IF(SelectedPeriod='Aylık Üniversite Bütçesi'!O$31,IF('Aylık Üniversite Bütçesi'!$C$28:$O$28&gt;=0,'Aylık Üniversite Bütçesi'!$C$28:$O$28,NA()),NA())</f>
        <v>#VALUE!</v>
      </c>
    </row>
    <row r="15" spans="1:16" x14ac:dyDescent="0.3">
      <c r="C15" s="2" t="s">
        <v>38</v>
      </c>
      <c r="D15" s="7" t="e">
        <f ca="1">IF(SelectedPeriod='Aylık Üniversite Bütçesi'!C$31,IF('Aylık Üniversite Bütçesi'!$C$28:$O$28&lt;0,'Aylık Üniversite Bütçesi'!$C$28:$O$28,NA()),NA())</f>
        <v>#VALUE!</v>
      </c>
      <c r="E15" s="7" t="e">
        <f ca="1">IF(SelectedPeriod='Aylık Üniversite Bütçesi'!D$31,IF('Aylık Üniversite Bütçesi'!$C$28:$O$28&lt;0,'Aylık Üniversite Bütçesi'!$C$28:$O$28,NA()),NA())</f>
        <v>#VALUE!</v>
      </c>
      <c r="F15" s="7" t="e">
        <f ca="1">IF(SelectedPeriod='Aylık Üniversite Bütçesi'!E$31,IF('Aylık Üniversite Bütçesi'!$C$28:$O$28&lt;0,'Aylık Üniversite Bütçesi'!$C$28:$O$28,NA()),NA())</f>
        <v>#VALUE!</v>
      </c>
      <c r="G15" s="7" t="e">
        <f ca="1">IF(SelectedPeriod='Aylık Üniversite Bütçesi'!F$31,IF('Aylık Üniversite Bütçesi'!$C$28:$O$28&lt;0,'Aylık Üniversite Bütçesi'!$C$28:$O$28,NA()),NA())</f>
        <v>#VALUE!</v>
      </c>
      <c r="H15" s="7" t="e">
        <f ca="1">IF(SelectedPeriod='Aylık Üniversite Bütçesi'!G$31,IF('Aylık Üniversite Bütçesi'!$C$28:$O$28&lt;0,'Aylık Üniversite Bütçesi'!$C$28:$O$28,NA()),NA())</f>
        <v>#VALUE!</v>
      </c>
      <c r="I15" s="7" t="e">
        <f ca="1">IF(SelectedPeriod='Aylık Üniversite Bütçesi'!H$31,IF('Aylık Üniversite Bütçesi'!$C$28:$O$28&lt;0,'Aylık Üniversite Bütçesi'!$C$28:$O$28,NA()),NA())</f>
        <v>#VALUE!</v>
      </c>
      <c r="J15" s="7" t="e">
        <f ca="1">IF(SelectedPeriod='Aylık Üniversite Bütçesi'!I$31,IF('Aylık Üniversite Bütçesi'!$C$28:$O$28&lt;0,'Aylık Üniversite Bütçesi'!$C$28:$O$28,NA()),NA())</f>
        <v>#VALUE!</v>
      </c>
      <c r="K15" s="7" t="e">
        <f ca="1">IF(SelectedPeriod='Aylık Üniversite Bütçesi'!J$31,IF('Aylık Üniversite Bütçesi'!$C$28:$O$28&lt;0,'Aylık Üniversite Bütçesi'!$C$28:$O$28,NA()),NA())</f>
        <v>#VALUE!</v>
      </c>
      <c r="L15" s="7" t="e">
        <f ca="1">IF(SelectedPeriod='Aylık Üniversite Bütçesi'!K$31,IF('Aylık Üniversite Bütçesi'!$C$28:$O$28&lt;0,'Aylık Üniversite Bütçesi'!$C$28:$O$28,NA()),NA())</f>
        <v>#VALUE!</v>
      </c>
      <c r="M15" s="7" t="e">
        <f ca="1">IF(SelectedPeriod='Aylık Üniversite Bütçesi'!L$31,IF('Aylık Üniversite Bütçesi'!$C$28:$O$28&lt;0,'Aylık Üniversite Bütçesi'!$C$28:$O$28,NA()),NA())</f>
        <v>#VALUE!</v>
      </c>
      <c r="N15" s="7" t="e">
        <f ca="1">IF(SelectedPeriod='Aylık Üniversite Bütçesi'!M$31,IF('Aylık Üniversite Bütçesi'!$C$28:$O$28&lt;0,'Aylık Üniversite Bütçesi'!$C$28:$O$28,NA()),NA())</f>
        <v>#VALUE!</v>
      </c>
      <c r="O15" s="7" t="e">
        <f ca="1">IF(SelectedPeriod='Aylık Üniversite Bütçesi'!N$31,IF('Aylık Üniversite Bütçesi'!$C$28:$O$28&lt;0,'Aylık Üniversite Bütçesi'!$C$28:$O$28,NA()),NA())</f>
        <v>#VALUE!</v>
      </c>
      <c r="P15" s="7" t="e">
        <f ca="1">IF(SelectedPeriod='Aylık Üniversite Bütçesi'!O$31,IF('Aylık Üniversite Bütçesi'!$C$28:$O$28&lt;0,'Aylık Üniversite Bütçesi'!$C$28:$O$28,NA()),NA())</f>
        <v>#VALUE!</v>
      </c>
    </row>
    <row r="18" spans="3:4" x14ac:dyDescent="0.3">
      <c r="C18" s="9" t="s">
        <v>39</v>
      </c>
      <c r="D18" s="1"/>
    </row>
    <row r="19" spans="3:4" x14ac:dyDescent="0.3">
      <c r="C19" t="s">
        <v>17</v>
      </c>
      <c r="D19" s="8" t="e">
        <f ca="1">'Aylık Üniversite Bütçesi'!P32</f>
        <v>#VALUE!</v>
      </c>
    </row>
    <row r="20" spans="3:4" x14ac:dyDescent="0.3">
      <c r="C20" t="s">
        <v>18</v>
      </c>
      <c r="D20" s="8" t="e">
        <f ca="1">'Aylık Üniversite Bütçesi'!P33</f>
        <v>#VALUE!</v>
      </c>
    </row>
    <row r="21" spans="3:4" x14ac:dyDescent="0.3">
      <c r="C21" t="s">
        <v>19</v>
      </c>
      <c r="D21" s="8" t="e">
        <f ca="1">'Aylık Üniversite Bütçesi'!P34</f>
        <v>#VALUE!</v>
      </c>
    </row>
    <row r="22" spans="3:4" x14ac:dyDescent="0.3">
      <c r="C22" t="s">
        <v>20</v>
      </c>
      <c r="D22" s="8" t="e">
        <f ca="1">'Aylık Üniversite Bütçesi'!P35</f>
        <v>#VALUE!</v>
      </c>
    </row>
    <row r="23" spans="3:4" x14ac:dyDescent="0.3">
      <c r="C23" t="s">
        <v>21</v>
      </c>
      <c r="D23" s="8" t="e">
        <f ca="1">'Aylık Üniversite Bütçesi'!P36</f>
        <v>#VALUE!</v>
      </c>
    </row>
  </sheetData>
  <printOptions horizontalCentered="1"/>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Başlangıç</vt:lpstr>
      <vt:lpstr>Aylık Üniversite Bütçesi</vt:lpstr>
      <vt:lpstr>chart_calcs</vt:lpstr>
      <vt:lpstr>income_percent_selected_period</vt:lpstr>
      <vt:lpstr>PercentsExpense</vt:lpstr>
      <vt:lpstr>PercentsIncome</vt:lpstr>
      <vt:lpstr>Periods</vt:lpstr>
      <vt:lpstr>ScrollBarValue</vt:lpstr>
      <vt:lpstr>SelectedStartMonth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2019-04-10T23:28:38Z</dcterms:created>
  <dcterms:modified xsi:type="dcterms:W3CDTF">2019-06-12T03:21:02Z</dcterms:modified>
</cp:coreProperties>
</file>

<file path=docProps/custom.xml><?xml version="1.0" encoding="utf-8"?>
<Properties xmlns="http://schemas.openxmlformats.org/officeDocument/2006/custom-properties" xmlns:vt="http://schemas.openxmlformats.org/officeDocument/2006/docPropsVTypes"/>
</file>