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mc:AlternateContent xmlns:mc="http://schemas.openxmlformats.org/markup-compatibility/2006">
    <mc:Choice Requires="x15">
      <x15ac:absPath xmlns:x15ac="http://schemas.microsoft.com/office/spreadsheetml/2010/11/ac" url="\\10.20.1.31\personal\_PubMed\Templates\13_Accessibility_batch12\04_PreDTP_Done\sl-SL\"/>
    </mc:Choice>
  </mc:AlternateContent>
  <bookViews>
    <workbookView xWindow="0" yWindow="0" windowWidth="28740" windowHeight="11850"/>
  </bookViews>
  <sheets>
    <sheet name="Kalkulator hipoteke" sheetId="1" r:id="rId1"/>
    <sheet name="Tabela z amortizacijo" sheetId="2" r:id="rId2"/>
  </sheets>
  <definedNames>
    <definedName name="ColumnTitle1">'Kalkulator hipoteke'!$B$3</definedName>
    <definedName name="ColumnTitle2">Amortizacija[[#Headers],[št.]]</definedName>
    <definedName name="HeaderRow">ROW('Tabela z amortizacijo'!$B$3:$J$3)</definedName>
    <definedName name="LastRow">COUNTIF('Tabela z amortizacijo'!$C$4:$C$363,"&gt;1")+HeaderRow</definedName>
    <definedName name="LoanIsGood">('Kalkulator hipoteke'!$C$5*'Kalkulator hipoteke'!$C$6*'Kalkulator hipoteke'!$C$7)&gt;0</definedName>
    <definedName name="LoanStart">'Kalkulator hipoteke'!$C$8</definedName>
    <definedName name="Mesečni_obrok_posojila">'Kalkulator hipoteke'!$E$4</definedName>
    <definedName name="NoPaymentsRemaining">'Tabela z amortizacijo'!$J$4:$J$363</definedName>
    <definedName name="obresti">'Tabela z amortizacijo'!$E$4:$E$363</definedName>
    <definedName name="Obrestna_mera">'Kalkulator hipoteke'!$C$5</definedName>
    <definedName name="PaymentDurationIncreaseDecrease">INT(NPER(Obrestna_mera/12,-Mesečni_obrok_posojila*VLOOKUP(PaymentPercentage,PaymentScenarios,2,FALSE),Znesek_posojila))</definedName>
    <definedName name="PercentageIncreaseDecrease">1-PaymentDurationIncreaseDecrease/Trajanje_posojila</definedName>
    <definedName name="PropertyTaxAmount">'Kalkulator hipoteke'!$E$8</definedName>
    <definedName name="skupaj_plačanih_obresti">'Kalkulator hipoteke'!$E$7</definedName>
    <definedName name="skupni_znesek_posojila">'Tabela z amortizacijo'!$E$4:$F$363</definedName>
    <definedName name="splačila_skupaj">'Tabela z amortizacijo'!$H$4:$H$363</definedName>
    <definedName name="_xlnm.Print_Titles" localSheetId="1">'Tabela z amortizacijo'!$3:$3</definedName>
    <definedName name="Trajanje_posojila">'Kalkulator hipoteke'!$C$6</definedName>
    <definedName name="ValueOfHome">'Kalkulator hipoteke'!$C$4</definedName>
    <definedName name="ValuesEntered">IF(Znesek_posojila*(LEN(Obrestna_mera)&gt;0)*Trajanje_posojila*LoanStart*(LEN(PropertyTaxAmount)&gt;0)&gt;0,1,0)</definedName>
    <definedName name="Znesek_posojila">'Kalkulator hipoteke'!$C$7</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4" i="2" l="1"/>
  <c r="E4" i="1" l="1"/>
  <c r="C8" i="1" l="1"/>
  <c r="E4" i="2" l="1"/>
  <c r="D2" i="1"/>
  <c r="B363" i="2"/>
  <c r="B362" i="2"/>
  <c r="B361" i="2"/>
  <c r="B360" i="2"/>
  <c r="B359" i="2"/>
  <c r="B358" i="2"/>
  <c r="B357" i="2"/>
  <c r="B356" i="2"/>
  <c r="B355" i="2"/>
  <c r="B354" i="2"/>
  <c r="B353" i="2"/>
  <c r="B352" i="2"/>
  <c r="B351" i="2"/>
  <c r="B350" i="2"/>
  <c r="B349" i="2"/>
  <c r="B348" i="2"/>
  <c r="B347" i="2"/>
  <c r="B346" i="2"/>
  <c r="B345" i="2"/>
  <c r="B344" i="2"/>
  <c r="B343" i="2"/>
  <c r="B342" i="2"/>
  <c r="B341" i="2"/>
  <c r="B340" i="2"/>
  <c r="B339" i="2"/>
  <c r="B338" i="2"/>
  <c r="B337" i="2"/>
  <c r="B336" i="2"/>
  <c r="B335" i="2"/>
  <c r="B334" i="2"/>
  <c r="B333" i="2"/>
  <c r="B332" i="2"/>
  <c r="B331" i="2"/>
  <c r="B330" i="2"/>
  <c r="B329" i="2"/>
  <c r="B328" i="2"/>
  <c r="B327" i="2"/>
  <c r="B326" i="2"/>
  <c r="B325" i="2"/>
  <c r="B324" i="2"/>
  <c r="B323" i="2"/>
  <c r="B322" i="2"/>
  <c r="B321" i="2"/>
  <c r="B320" i="2"/>
  <c r="B319" i="2"/>
  <c r="B318" i="2"/>
  <c r="B317" i="2"/>
  <c r="B316" i="2"/>
  <c r="B315" i="2"/>
  <c r="B314" i="2"/>
  <c r="B313" i="2"/>
  <c r="B312" i="2"/>
  <c r="B311" i="2"/>
  <c r="B310" i="2"/>
  <c r="B309" i="2"/>
  <c r="B308" i="2"/>
  <c r="B307" i="2"/>
  <c r="B306" i="2"/>
  <c r="B305" i="2"/>
  <c r="B304" i="2"/>
  <c r="B303" i="2"/>
  <c r="B302" i="2"/>
  <c r="B301" i="2"/>
  <c r="B300" i="2"/>
  <c r="B299" i="2"/>
  <c r="B298" i="2"/>
  <c r="B297" i="2"/>
  <c r="B296" i="2"/>
  <c r="B295" i="2"/>
  <c r="B294" i="2"/>
  <c r="B293" i="2"/>
  <c r="B292" i="2"/>
  <c r="B291" i="2"/>
  <c r="B290" i="2"/>
  <c r="B289" i="2"/>
  <c r="B288" i="2"/>
  <c r="B287" i="2"/>
  <c r="B286" i="2"/>
  <c r="B285" i="2"/>
  <c r="B284" i="2"/>
  <c r="B283" i="2"/>
  <c r="B282" i="2"/>
  <c r="B281" i="2"/>
  <c r="B280" i="2"/>
  <c r="B279" i="2"/>
  <c r="B278" i="2"/>
  <c r="B277" i="2"/>
  <c r="B276" i="2"/>
  <c r="B275" i="2"/>
  <c r="B274" i="2"/>
  <c r="B273" i="2"/>
  <c r="B272" i="2"/>
  <c r="B271" i="2"/>
  <c r="B270" i="2"/>
  <c r="B269" i="2"/>
  <c r="B268" i="2"/>
  <c r="B267" i="2"/>
  <c r="B266" i="2"/>
  <c r="B265" i="2"/>
  <c r="B264" i="2"/>
  <c r="B263" i="2"/>
  <c r="B262" i="2"/>
  <c r="B261" i="2"/>
  <c r="B260" i="2"/>
  <c r="B259" i="2"/>
  <c r="B258" i="2"/>
  <c r="B257" i="2"/>
  <c r="B256" i="2"/>
  <c r="B255" i="2"/>
  <c r="B254" i="2"/>
  <c r="B253" i="2"/>
  <c r="B252" i="2"/>
  <c r="B251" i="2"/>
  <c r="B250" i="2"/>
  <c r="B249" i="2"/>
  <c r="B248" i="2"/>
  <c r="B247" i="2"/>
  <c r="B246" i="2"/>
  <c r="B245" i="2"/>
  <c r="B244" i="2"/>
  <c r="B243" i="2"/>
  <c r="B242" i="2"/>
  <c r="B241" i="2"/>
  <c r="B240" i="2"/>
  <c r="B239" i="2"/>
  <c r="B238" i="2"/>
  <c r="B237" i="2"/>
  <c r="B236" i="2"/>
  <c r="B235" i="2"/>
  <c r="B234" i="2"/>
  <c r="B233" i="2"/>
  <c r="B232" i="2"/>
  <c r="B231" i="2"/>
  <c r="B230" i="2"/>
  <c r="B229" i="2"/>
  <c r="B228" i="2"/>
  <c r="B227" i="2"/>
  <c r="B226" i="2"/>
  <c r="B225" i="2"/>
  <c r="B224" i="2"/>
  <c r="B223" i="2"/>
  <c r="B222" i="2"/>
  <c r="B221" i="2"/>
  <c r="B220" i="2"/>
  <c r="B219" i="2"/>
  <c r="B218" i="2"/>
  <c r="B217" i="2"/>
  <c r="B216" i="2"/>
  <c r="B215" i="2"/>
  <c r="B214" i="2"/>
  <c r="B213" i="2"/>
  <c r="B212" i="2"/>
  <c r="B211" i="2"/>
  <c r="B210" i="2"/>
  <c r="B209" i="2"/>
  <c r="B208" i="2"/>
  <c r="B207" i="2"/>
  <c r="B206" i="2"/>
  <c r="B205" i="2"/>
  <c r="B204" i="2"/>
  <c r="B203" i="2"/>
  <c r="B202" i="2"/>
  <c r="B201" i="2"/>
  <c r="B200" i="2"/>
  <c r="B199" i="2"/>
  <c r="B198" i="2"/>
  <c r="B197" i="2"/>
  <c r="B196" i="2"/>
  <c r="B195" i="2"/>
  <c r="B194" i="2"/>
  <c r="B193" i="2"/>
  <c r="B192" i="2"/>
  <c r="B191" i="2"/>
  <c r="B190" i="2"/>
  <c r="B189" i="2"/>
  <c r="B188" i="2"/>
  <c r="B187" i="2"/>
  <c r="B186" i="2"/>
  <c r="B185" i="2"/>
  <c r="B184" i="2"/>
  <c r="B183" i="2"/>
  <c r="B182" i="2"/>
  <c r="B181" i="2"/>
  <c r="B180" i="2"/>
  <c r="B179" i="2"/>
  <c r="B178" i="2"/>
  <c r="B177" i="2"/>
  <c r="B176" i="2"/>
  <c r="B175" i="2"/>
  <c r="B174" i="2"/>
  <c r="B173" i="2"/>
  <c r="B172" i="2"/>
  <c r="B171" i="2"/>
  <c r="B170" i="2"/>
  <c r="B169" i="2"/>
  <c r="B168" i="2"/>
  <c r="B167" i="2"/>
  <c r="B166" i="2"/>
  <c r="B165" i="2"/>
  <c r="B164" i="2"/>
  <c r="B163" i="2"/>
  <c r="B162" i="2"/>
  <c r="B161" i="2"/>
  <c r="B160" i="2"/>
  <c r="B159" i="2"/>
  <c r="B158" i="2"/>
  <c r="B157" i="2"/>
  <c r="B156" i="2"/>
  <c r="B155" i="2"/>
  <c r="B154" i="2"/>
  <c r="B153" i="2"/>
  <c r="B152" i="2"/>
  <c r="B151" i="2"/>
  <c r="B150" i="2"/>
  <c r="B149" i="2"/>
  <c r="B148" i="2"/>
  <c r="B147" i="2"/>
  <c r="B146" i="2"/>
  <c r="B145" i="2"/>
  <c r="B144" i="2"/>
  <c r="B143" i="2"/>
  <c r="B142" i="2"/>
  <c r="B141" i="2"/>
  <c r="B140" i="2"/>
  <c r="B139" i="2"/>
  <c r="B138" i="2"/>
  <c r="B137" i="2"/>
  <c r="B136" i="2"/>
  <c r="B135" i="2"/>
  <c r="B134" i="2"/>
  <c r="B133" i="2"/>
  <c r="B132" i="2"/>
  <c r="B131" i="2"/>
  <c r="B130" i="2"/>
  <c r="B129" i="2"/>
  <c r="B128" i="2"/>
  <c r="B127" i="2"/>
  <c r="B126" i="2"/>
  <c r="B125" i="2"/>
  <c r="B124" i="2"/>
  <c r="B123" i="2"/>
  <c r="B122" i="2"/>
  <c r="B121" i="2"/>
  <c r="B120" i="2"/>
  <c r="B119" i="2"/>
  <c r="B118" i="2"/>
  <c r="B117" i="2"/>
  <c r="B116" i="2"/>
  <c r="B115" i="2"/>
  <c r="B114" i="2"/>
  <c r="B113" i="2"/>
  <c r="B112" i="2"/>
  <c r="B111" i="2"/>
  <c r="B110" i="2"/>
  <c r="B109" i="2"/>
  <c r="B108" i="2"/>
  <c r="B107" i="2"/>
  <c r="B106" i="2"/>
  <c r="B105" i="2"/>
  <c r="B104" i="2"/>
  <c r="B103" i="2"/>
  <c r="B102" i="2"/>
  <c r="B101" i="2"/>
  <c r="B100" i="2"/>
  <c r="B99" i="2"/>
  <c r="B98" i="2"/>
  <c r="B97" i="2"/>
  <c r="B96" i="2"/>
  <c r="B95" i="2"/>
  <c r="B94" i="2"/>
  <c r="B93" i="2"/>
  <c r="B92" i="2"/>
  <c r="B91" i="2"/>
  <c r="B90" i="2"/>
  <c r="B89" i="2"/>
  <c r="B88" i="2"/>
  <c r="B87" i="2"/>
  <c r="B86" i="2"/>
  <c r="B85" i="2"/>
  <c r="B84" i="2"/>
  <c r="B83" i="2"/>
  <c r="B82" i="2"/>
  <c r="B81" i="2"/>
  <c r="B80" i="2"/>
  <c r="B79" i="2"/>
  <c r="B78" i="2"/>
  <c r="B77" i="2"/>
  <c r="B76" i="2"/>
  <c r="B75" i="2"/>
  <c r="B74" i="2"/>
  <c r="B73" i="2"/>
  <c r="B72" i="2"/>
  <c r="B71" i="2"/>
  <c r="B70" i="2"/>
  <c r="B69" i="2"/>
  <c r="B68" i="2"/>
  <c r="B67" i="2"/>
  <c r="B66" i="2"/>
  <c r="B65" i="2"/>
  <c r="B64" i="2"/>
  <c r="B63" i="2"/>
  <c r="B62" i="2"/>
  <c r="B61" i="2"/>
  <c r="B60" i="2"/>
  <c r="B59" i="2"/>
  <c r="B58" i="2"/>
  <c r="B57" i="2"/>
  <c r="B56" i="2"/>
  <c r="B55" i="2"/>
  <c r="B54" i="2"/>
  <c r="B53" i="2"/>
  <c r="B52" i="2"/>
  <c r="B51" i="2"/>
  <c r="B50" i="2"/>
  <c r="B49" i="2"/>
  <c r="B48" i="2"/>
  <c r="B47" i="2"/>
  <c r="B46" i="2"/>
  <c r="B45" i="2"/>
  <c r="B44" i="2"/>
  <c r="B43" i="2"/>
  <c r="B42" i="2"/>
  <c r="B41" i="2"/>
  <c r="B40" i="2"/>
  <c r="B39" i="2"/>
  <c r="B38" i="2"/>
  <c r="B37" i="2"/>
  <c r="B36" i="2"/>
  <c r="B35" i="2"/>
  <c r="B34" i="2"/>
  <c r="B33" i="2"/>
  <c r="B32" i="2"/>
  <c r="B31" i="2"/>
  <c r="B30" i="2"/>
  <c r="B29" i="2"/>
  <c r="B28" i="2"/>
  <c r="B27" i="2"/>
  <c r="B26" i="2"/>
  <c r="B25" i="2"/>
  <c r="B24" i="2"/>
  <c r="B23" i="2"/>
  <c r="B22" i="2"/>
  <c r="B21" i="2"/>
  <c r="B20" i="2"/>
  <c r="B19" i="2"/>
  <c r="B18" i="2"/>
  <c r="B17" i="2"/>
  <c r="B16" i="2"/>
  <c r="B15" i="2"/>
  <c r="B14" i="2"/>
  <c r="B13" i="2"/>
  <c r="B12" i="2"/>
  <c r="B11" i="2"/>
  <c r="B10" i="2"/>
  <c r="B9" i="2"/>
  <c r="B8" i="2"/>
  <c r="B7" i="2"/>
  <c r="B6" i="2"/>
  <c r="B5" i="2"/>
  <c r="B4" i="2"/>
  <c r="C4" i="2" s="1"/>
  <c r="F4" i="2" l="1"/>
  <c r="I4" i="2" s="1"/>
  <c r="C5" i="2" s="1"/>
  <c r="G4" i="2"/>
  <c r="G5" i="2" l="1"/>
  <c r="D5" i="2"/>
  <c r="H4" i="2"/>
  <c r="F5" i="2" l="1"/>
  <c r="I5" i="2" s="1"/>
  <c r="C6" i="2" s="1"/>
  <c r="G6" i="2" l="1"/>
  <c r="D6" i="2"/>
  <c r="F6" i="2" l="1"/>
  <c r="I6" i="2" s="1"/>
  <c r="C7" i="2" s="1"/>
  <c r="G7" i="2" l="1"/>
  <c r="D7" i="2"/>
  <c r="F7" i="2" s="1"/>
  <c r="I7" i="2" s="1"/>
  <c r="C8" i="2" l="1"/>
  <c r="G8" i="2" l="1"/>
  <c r="D8" i="2"/>
  <c r="F8" i="2" s="1"/>
  <c r="I8" i="2" s="1"/>
  <c r="C9" i="2" l="1"/>
  <c r="G9" i="2" l="1"/>
  <c r="D9" i="2"/>
  <c r="F9" i="2" s="1"/>
  <c r="I9" i="2" s="1"/>
  <c r="C10" i="2" l="1"/>
  <c r="G10" i="2" l="1"/>
  <c r="D10" i="2"/>
  <c r="F10" i="2" s="1"/>
  <c r="I10" i="2" s="1"/>
  <c r="C11" i="2" l="1"/>
  <c r="G11" i="2" l="1"/>
  <c r="D11" i="2"/>
  <c r="F11" i="2" s="1"/>
  <c r="I11" i="2" s="1"/>
  <c r="C12" i="2" l="1"/>
  <c r="G12" i="2" l="1"/>
  <c r="D12" i="2"/>
  <c r="F12" i="2" s="1"/>
  <c r="I12" i="2" s="1"/>
  <c r="C13" i="2" l="1"/>
  <c r="G13" i="2" l="1"/>
  <c r="D13" i="2"/>
  <c r="F13" i="2" s="1"/>
  <c r="I13" i="2" s="1"/>
  <c r="C14" i="2" l="1"/>
  <c r="G14" i="2" l="1"/>
  <c r="D14" i="2"/>
  <c r="F14" i="2" l="1"/>
  <c r="I14" i="2" s="1"/>
  <c r="C15" i="2" s="1"/>
  <c r="G15" i="2" l="1"/>
  <c r="D15" i="2"/>
  <c r="F15" i="2" l="1"/>
  <c r="I15" i="2" s="1"/>
  <c r="C16" i="2" s="1"/>
  <c r="G16" i="2" l="1"/>
  <c r="D16" i="2"/>
  <c r="F16" i="2" l="1"/>
  <c r="I16" i="2" s="1"/>
  <c r="C17" i="2" s="1"/>
  <c r="G17" i="2" l="1"/>
  <c r="D17" i="2"/>
  <c r="F17" i="2" l="1"/>
  <c r="I17" i="2" s="1"/>
  <c r="C18" i="2" s="1"/>
  <c r="G18" i="2" l="1"/>
  <c r="D18" i="2"/>
  <c r="F18" i="2" l="1"/>
  <c r="I18" i="2" s="1"/>
  <c r="C19" i="2" s="1"/>
  <c r="G19" i="2" l="1"/>
  <c r="D19" i="2"/>
  <c r="F19" i="2" l="1"/>
  <c r="I19" i="2" s="1"/>
  <c r="C20" i="2" s="1"/>
  <c r="G20" i="2" l="1"/>
  <c r="D20" i="2"/>
  <c r="F20" i="2" l="1"/>
  <c r="I20" i="2" s="1"/>
  <c r="C21" i="2" s="1"/>
  <c r="G21" i="2" l="1"/>
  <c r="D21" i="2"/>
  <c r="F21" i="2" l="1"/>
  <c r="I21" i="2" s="1"/>
  <c r="C22" i="2" s="1"/>
  <c r="G22" i="2" l="1"/>
  <c r="D22" i="2"/>
  <c r="F22" i="2" l="1"/>
  <c r="I22" i="2" s="1"/>
  <c r="C23" i="2" s="1"/>
  <c r="G23" i="2" l="1"/>
  <c r="D23" i="2"/>
  <c r="F23" i="2" l="1"/>
  <c r="I23" i="2" s="1"/>
  <c r="C24" i="2" s="1"/>
  <c r="G24" i="2" l="1"/>
  <c r="D24" i="2"/>
  <c r="F24" i="2" l="1"/>
  <c r="I24" i="2" s="1"/>
  <c r="C25" i="2" s="1"/>
  <c r="G25" i="2" l="1"/>
  <c r="D25" i="2"/>
  <c r="F25" i="2" l="1"/>
  <c r="I25" i="2" s="1"/>
  <c r="C26" i="2" s="1"/>
  <c r="D26" i="2" l="1"/>
  <c r="G26" i="2"/>
  <c r="F26" i="2"/>
  <c r="I26" i="2" s="1"/>
  <c r="C27" i="2" l="1"/>
  <c r="D27" i="2" l="1"/>
  <c r="G27" i="2"/>
  <c r="F27" i="2"/>
  <c r="I27" i="2" s="1"/>
  <c r="C28" i="2" l="1"/>
  <c r="D28" i="2" l="1"/>
  <c r="F28" i="2" s="1"/>
  <c r="I28" i="2" s="1"/>
  <c r="G28" i="2"/>
  <c r="C29" i="2" l="1"/>
  <c r="D29" i="2" l="1"/>
  <c r="G29" i="2"/>
  <c r="F29" i="2"/>
  <c r="I29" i="2" s="1"/>
  <c r="C30" i="2" l="1"/>
  <c r="D30" i="2" l="1"/>
  <c r="G30" i="2"/>
  <c r="F30" i="2"/>
  <c r="I30" i="2" s="1"/>
  <c r="C31" i="2" l="1"/>
  <c r="D31" i="2" l="1"/>
  <c r="G31" i="2"/>
  <c r="F31" i="2"/>
  <c r="I31" i="2" s="1"/>
  <c r="C32" i="2" l="1"/>
  <c r="D32" i="2" l="1"/>
  <c r="G32" i="2"/>
  <c r="F32" i="2"/>
  <c r="I32" i="2" s="1"/>
  <c r="C33" i="2" l="1"/>
  <c r="D33" i="2" l="1"/>
  <c r="G33" i="2"/>
  <c r="F33" i="2"/>
  <c r="I33" i="2" s="1"/>
  <c r="C34" i="2" l="1"/>
  <c r="D34" i="2" l="1"/>
  <c r="F34" i="2" s="1"/>
  <c r="I34" i="2" s="1"/>
  <c r="G34" i="2"/>
  <c r="C35" i="2" l="1"/>
  <c r="D35" i="2" l="1"/>
  <c r="G35" i="2"/>
  <c r="F35" i="2"/>
  <c r="I35" i="2" s="1"/>
  <c r="C36" i="2" l="1"/>
  <c r="D36" i="2" l="1"/>
  <c r="G36" i="2"/>
  <c r="F36" i="2"/>
  <c r="I36" i="2" s="1"/>
  <c r="C37" i="2" l="1"/>
  <c r="D37" i="2" l="1"/>
  <c r="G37" i="2"/>
  <c r="F37" i="2"/>
  <c r="I37" i="2" s="1"/>
  <c r="C38" i="2" l="1"/>
  <c r="D38" i="2" l="1"/>
  <c r="G38" i="2"/>
  <c r="F38" i="2"/>
  <c r="I38" i="2" s="1"/>
  <c r="C39" i="2" l="1"/>
  <c r="D39" i="2" l="1"/>
  <c r="G39" i="2"/>
  <c r="F39" i="2"/>
  <c r="I39" i="2" s="1"/>
  <c r="C40" i="2" l="1"/>
  <c r="D40" i="2" l="1"/>
  <c r="F40" i="2" s="1"/>
  <c r="I40" i="2" s="1"/>
  <c r="G40" i="2"/>
  <c r="C41" i="2" l="1"/>
  <c r="D41" i="2" l="1"/>
  <c r="G41" i="2"/>
  <c r="F41" i="2"/>
  <c r="I41" i="2" s="1"/>
  <c r="C42" i="2" l="1"/>
  <c r="D42" i="2" l="1"/>
  <c r="G42" i="2"/>
  <c r="F42" i="2"/>
  <c r="I42" i="2" s="1"/>
  <c r="C43" i="2" l="1"/>
  <c r="D43" i="2" l="1"/>
  <c r="G43" i="2"/>
  <c r="F43" i="2"/>
  <c r="I43" i="2" s="1"/>
  <c r="C44" i="2" l="1"/>
  <c r="D44" i="2" l="1"/>
  <c r="G44" i="2"/>
  <c r="F44" i="2"/>
  <c r="I44" i="2" s="1"/>
  <c r="C45" i="2" l="1"/>
  <c r="D45" i="2" l="1"/>
  <c r="G45" i="2"/>
  <c r="F45" i="2"/>
  <c r="I45" i="2" s="1"/>
  <c r="C46" i="2" l="1"/>
  <c r="D46" i="2" l="1"/>
  <c r="G46" i="2"/>
  <c r="F46" i="2"/>
  <c r="I46" i="2" s="1"/>
  <c r="C47" i="2" l="1"/>
  <c r="D47" i="2" l="1"/>
  <c r="G47" i="2"/>
  <c r="F47" i="2"/>
  <c r="I47" i="2" s="1"/>
  <c r="C48" i="2" l="1"/>
  <c r="D48" i="2" l="1"/>
  <c r="G48" i="2"/>
  <c r="F48" i="2"/>
  <c r="I48" i="2" s="1"/>
  <c r="C49" i="2" l="1"/>
  <c r="D49" i="2" l="1"/>
  <c r="G49" i="2"/>
  <c r="F49" i="2"/>
  <c r="I49" i="2" s="1"/>
  <c r="C50" i="2" l="1"/>
  <c r="D50" i="2" l="1"/>
  <c r="G50" i="2"/>
  <c r="F50" i="2"/>
  <c r="I50" i="2" s="1"/>
  <c r="C51" i="2" l="1"/>
  <c r="D51" i="2" l="1"/>
  <c r="G51" i="2"/>
  <c r="F51" i="2"/>
  <c r="I51" i="2" s="1"/>
  <c r="C52" i="2" l="1"/>
  <c r="D52" i="2" l="1"/>
  <c r="G52" i="2"/>
  <c r="F52" i="2"/>
  <c r="I52" i="2" s="1"/>
  <c r="C53" i="2" l="1"/>
  <c r="D53" i="2" l="1"/>
  <c r="G53" i="2"/>
  <c r="F53" i="2"/>
  <c r="I53" i="2" s="1"/>
  <c r="C54" i="2" l="1"/>
  <c r="D54" i="2" l="1"/>
  <c r="G54" i="2"/>
  <c r="F54" i="2"/>
  <c r="I54" i="2" s="1"/>
  <c r="C55" i="2" l="1"/>
  <c r="D55" i="2" l="1"/>
  <c r="G55" i="2"/>
  <c r="F55" i="2"/>
  <c r="I55" i="2" s="1"/>
  <c r="C56" i="2" l="1"/>
  <c r="D56" i="2" l="1"/>
  <c r="G56" i="2"/>
  <c r="F56" i="2"/>
  <c r="I56" i="2" s="1"/>
  <c r="C57" i="2" l="1"/>
  <c r="D57" i="2" l="1"/>
  <c r="G57" i="2"/>
  <c r="F57" i="2"/>
  <c r="I57" i="2" s="1"/>
  <c r="C58" i="2" l="1"/>
  <c r="D58" i="2" l="1"/>
  <c r="F58" i="2" s="1"/>
  <c r="I58" i="2" s="1"/>
  <c r="G58" i="2"/>
  <c r="C59" i="2" l="1"/>
  <c r="D59" i="2" l="1"/>
  <c r="F59" i="2" s="1"/>
  <c r="G59" i="2"/>
  <c r="I59" i="2" l="1"/>
  <c r="C60" i="2" s="1"/>
  <c r="D60" i="2" l="1"/>
  <c r="F60" i="2" s="1"/>
  <c r="G60" i="2"/>
  <c r="I60" i="2" l="1"/>
  <c r="C61" i="2" s="1"/>
  <c r="D61" i="2" l="1"/>
  <c r="F61" i="2" s="1"/>
  <c r="I61" i="2" s="1"/>
  <c r="G61" i="2"/>
  <c r="C62" i="2" l="1"/>
  <c r="D62" i="2" l="1"/>
  <c r="F62" i="2" s="1"/>
  <c r="I62" i="2" s="1"/>
  <c r="G62" i="2"/>
  <c r="C63" i="2" l="1"/>
  <c r="D63" i="2" l="1"/>
  <c r="F63" i="2" s="1"/>
  <c r="I63" i="2" s="1"/>
  <c r="G63" i="2"/>
  <c r="C64" i="2" l="1"/>
  <c r="D64" i="2" l="1"/>
  <c r="F64" i="2" s="1"/>
  <c r="I64" i="2" s="1"/>
  <c r="G64" i="2"/>
  <c r="C65" i="2" l="1"/>
  <c r="D65" i="2" l="1"/>
  <c r="F65" i="2" s="1"/>
  <c r="I65" i="2" s="1"/>
  <c r="G65" i="2"/>
  <c r="C66" i="2" l="1"/>
  <c r="D66" i="2" l="1"/>
  <c r="G66" i="2"/>
  <c r="F66" i="2"/>
  <c r="I66" i="2" s="1"/>
  <c r="C67" i="2" l="1"/>
  <c r="D67" i="2" l="1"/>
  <c r="F67" i="2" s="1"/>
  <c r="G67" i="2"/>
  <c r="I67" i="2" l="1"/>
  <c r="C68" i="2" s="1"/>
  <c r="D68" i="2" l="1"/>
  <c r="F68" i="2" s="1"/>
  <c r="I68" i="2" s="1"/>
  <c r="G68" i="2"/>
  <c r="C69" i="2" l="1"/>
  <c r="D69" i="2" l="1"/>
  <c r="F69" i="2" s="1"/>
  <c r="I69" i="2" s="1"/>
  <c r="G69" i="2"/>
  <c r="C70" i="2" l="1"/>
  <c r="D70" i="2" l="1"/>
  <c r="F70" i="2" s="1"/>
  <c r="G70" i="2"/>
  <c r="I70" i="2" l="1"/>
  <c r="C71" i="2" s="1"/>
  <c r="D71" i="2" l="1"/>
  <c r="F71" i="2" s="1"/>
  <c r="G71" i="2"/>
  <c r="I71" i="2" l="1"/>
  <c r="C72" i="2" s="1"/>
  <c r="D72" i="2" l="1"/>
  <c r="F72" i="2" s="1"/>
  <c r="G72" i="2"/>
  <c r="I72" i="2" l="1"/>
  <c r="C73" i="2" s="1"/>
  <c r="D73" i="2" l="1"/>
  <c r="F73" i="2" s="1"/>
  <c r="I73" i="2" s="1"/>
  <c r="G73" i="2"/>
  <c r="C74" i="2" l="1"/>
  <c r="D74" i="2" l="1"/>
  <c r="F74" i="2" s="1"/>
  <c r="I74" i="2" s="1"/>
  <c r="G74" i="2"/>
  <c r="C75" i="2" l="1"/>
  <c r="D75" i="2" l="1"/>
  <c r="F75" i="2" s="1"/>
  <c r="I75" i="2" s="1"/>
  <c r="G75" i="2"/>
  <c r="C76" i="2" l="1"/>
  <c r="D76" i="2" l="1"/>
  <c r="F76" i="2" s="1"/>
  <c r="I76" i="2" s="1"/>
  <c r="G76" i="2"/>
  <c r="C77" i="2" l="1"/>
  <c r="D77" i="2" l="1"/>
  <c r="F77" i="2" s="1"/>
  <c r="I77" i="2" s="1"/>
  <c r="G77" i="2"/>
  <c r="C78" i="2" l="1"/>
  <c r="D78" i="2" l="1"/>
  <c r="F78" i="2" s="1"/>
  <c r="I78" i="2" s="1"/>
  <c r="G78" i="2"/>
  <c r="C79" i="2" l="1"/>
  <c r="D79" i="2" l="1"/>
  <c r="F79" i="2" s="1"/>
  <c r="I79" i="2" s="1"/>
  <c r="G79" i="2"/>
  <c r="C80" i="2" l="1"/>
  <c r="D80" i="2" l="1"/>
  <c r="F80" i="2" s="1"/>
  <c r="I80" i="2" s="1"/>
  <c r="G80" i="2"/>
  <c r="C81" i="2" l="1"/>
  <c r="D81" i="2" l="1"/>
  <c r="F81" i="2" s="1"/>
  <c r="I81" i="2" s="1"/>
  <c r="G81" i="2"/>
  <c r="C82" i="2" l="1"/>
  <c r="D82" i="2" l="1"/>
  <c r="F82" i="2" s="1"/>
  <c r="G82" i="2"/>
  <c r="I82" i="2" l="1"/>
  <c r="C83" i="2" s="1"/>
  <c r="D83" i="2" l="1"/>
  <c r="F83" i="2" s="1"/>
  <c r="I83" i="2" s="1"/>
  <c r="G83" i="2"/>
  <c r="C84" i="2" l="1"/>
  <c r="D84" i="2" l="1"/>
  <c r="F84" i="2" s="1"/>
  <c r="I84" i="2" s="1"/>
  <c r="G84" i="2"/>
  <c r="C85" i="2" l="1"/>
  <c r="D85" i="2" l="1"/>
  <c r="G85" i="2"/>
  <c r="F85" i="2"/>
  <c r="I85" i="2" s="1"/>
  <c r="C86" i="2" l="1"/>
  <c r="D86" i="2" l="1"/>
  <c r="G86" i="2"/>
  <c r="F86" i="2"/>
  <c r="I86" i="2" s="1"/>
  <c r="C87" i="2" l="1"/>
  <c r="D87" i="2" l="1"/>
  <c r="G87" i="2"/>
  <c r="F87" i="2"/>
  <c r="I87" i="2" s="1"/>
  <c r="C88" i="2" l="1"/>
  <c r="D88" i="2" l="1"/>
  <c r="G88" i="2"/>
  <c r="F88" i="2"/>
  <c r="I88" i="2" s="1"/>
  <c r="C89" i="2" l="1"/>
  <c r="D89" i="2" l="1"/>
  <c r="G89" i="2"/>
  <c r="F89" i="2"/>
  <c r="I89" i="2" s="1"/>
  <c r="C90" i="2" l="1"/>
  <c r="D90" i="2" l="1"/>
  <c r="F90" i="2" s="1"/>
  <c r="I90" i="2" s="1"/>
  <c r="G90" i="2"/>
  <c r="C91" i="2" l="1"/>
  <c r="D91" i="2" l="1"/>
  <c r="F91" i="2" s="1"/>
  <c r="G91" i="2"/>
  <c r="I91" i="2" l="1"/>
  <c r="C92" i="2" s="1"/>
  <c r="D92" i="2" l="1"/>
  <c r="F92" i="2" s="1"/>
  <c r="I92" i="2" s="1"/>
  <c r="G92" i="2"/>
  <c r="C93" i="2" l="1"/>
  <c r="D93" i="2" l="1"/>
  <c r="G93" i="2"/>
  <c r="F93" i="2"/>
  <c r="I93" i="2" s="1"/>
  <c r="C94" i="2" l="1"/>
  <c r="D94" i="2" l="1"/>
  <c r="G94" i="2"/>
  <c r="F94" i="2"/>
  <c r="I94" i="2" s="1"/>
  <c r="C95" i="2" l="1"/>
  <c r="D95" i="2" l="1"/>
  <c r="G95" i="2"/>
  <c r="F95" i="2"/>
  <c r="I95" i="2" s="1"/>
  <c r="C96" i="2" l="1"/>
  <c r="D96" i="2" l="1"/>
  <c r="G96" i="2"/>
  <c r="F96" i="2"/>
  <c r="I96" i="2" s="1"/>
  <c r="C97" i="2" l="1"/>
  <c r="D97" i="2" l="1"/>
  <c r="F97" i="2" s="1"/>
  <c r="I97" i="2" s="1"/>
  <c r="G97" i="2"/>
  <c r="C98" i="2" l="1"/>
  <c r="D98" i="2" l="1"/>
  <c r="F98" i="2" s="1"/>
  <c r="I98" i="2" s="1"/>
  <c r="G98" i="2"/>
  <c r="C99" i="2" l="1"/>
  <c r="D99" i="2" l="1"/>
  <c r="F99" i="2" s="1"/>
  <c r="I99" i="2" s="1"/>
  <c r="G99" i="2"/>
  <c r="C100" i="2" l="1"/>
  <c r="D100" i="2" l="1"/>
  <c r="F100" i="2" s="1"/>
  <c r="I100" i="2" s="1"/>
  <c r="G100" i="2"/>
  <c r="C101" i="2" l="1"/>
  <c r="D101" i="2" l="1"/>
  <c r="F101" i="2" s="1"/>
  <c r="G101" i="2"/>
  <c r="I101" i="2" l="1"/>
  <c r="C102" i="2" s="1"/>
  <c r="D102" i="2" l="1"/>
  <c r="F102" i="2" s="1"/>
  <c r="I102" i="2" s="1"/>
  <c r="G102" i="2"/>
  <c r="C103" i="2" l="1"/>
  <c r="D103" i="2" l="1"/>
  <c r="F103" i="2" s="1"/>
  <c r="I103" i="2" s="1"/>
  <c r="G103" i="2"/>
  <c r="C104" i="2" l="1"/>
  <c r="D104" i="2" l="1"/>
  <c r="F104" i="2" s="1"/>
  <c r="I104" i="2" s="1"/>
  <c r="G104" i="2"/>
  <c r="C105" i="2" l="1"/>
  <c r="D105" i="2" l="1"/>
  <c r="F105" i="2" s="1"/>
  <c r="G105" i="2"/>
  <c r="I105" i="2" l="1"/>
  <c r="C106" i="2" s="1"/>
  <c r="D106" i="2" l="1"/>
  <c r="F106" i="2" s="1"/>
  <c r="I106" i="2" s="1"/>
  <c r="G106" i="2"/>
  <c r="C107" i="2" l="1"/>
  <c r="D107" i="2" l="1"/>
  <c r="F107" i="2" s="1"/>
  <c r="G107" i="2"/>
  <c r="I107" i="2" l="1"/>
  <c r="C108" i="2" s="1"/>
  <c r="D108" i="2" l="1"/>
  <c r="F108" i="2" s="1"/>
  <c r="I108" i="2" s="1"/>
  <c r="G108" i="2"/>
  <c r="C109" i="2" l="1"/>
  <c r="D109" i="2" l="1"/>
  <c r="F109" i="2" s="1"/>
  <c r="G109" i="2"/>
  <c r="I109" i="2" l="1"/>
  <c r="C110" i="2" s="1"/>
  <c r="D110" i="2" l="1"/>
  <c r="F110" i="2" s="1"/>
  <c r="G110" i="2"/>
  <c r="I110" i="2" l="1"/>
  <c r="C111" i="2" s="1"/>
  <c r="D111" i="2" l="1"/>
  <c r="G111" i="2"/>
  <c r="F111" i="2"/>
  <c r="I111" i="2" s="1"/>
  <c r="C112" i="2" l="1"/>
  <c r="D112" i="2" l="1"/>
  <c r="F112" i="2" s="1"/>
  <c r="G112" i="2"/>
  <c r="I112" i="2" l="1"/>
  <c r="C113" i="2" s="1"/>
  <c r="D113" i="2" l="1"/>
  <c r="G113" i="2"/>
  <c r="F113" i="2"/>
  <c r="I113" i="2" s="1"/>
  <c r="C114" i="2" l="1"/>
  <c r="D114" i="2" l="1"/>
  <c r="F114" i="2" s="1"/>
  <c r="I114" i="2" s="1"/>
  <c r="G114" i="2"/>
  <c r="C115" i="2" l="1"/>
  <c r="D115" i="2" l="1"/>
  <c r="G115" i="2"/>
  <c r="F115" i="2"/>
  <c r="I115" i="2" s="1"/>
  <c r="C116" i="2" l="1"/>
  <c r="D116" i="2" l="1"/>
  <c r="F116" i="2" s="1"/>
  <c r="G116" i="2"/>
  <c r="I116" i="2" l="1"/>
  <c r="C117" i="2" s="1"/>
  <c r="D117" i="2" l="1"/>
  <c r="G117" i="2"/>
  <c r="F117" i="2"/>
  <c r="I117" i="2" s="1"/>
  <c r="C118" i="2" l="1"/>
  <c r="D118" i="2" l="1"/>
  <c r="G118" i="2"/>
  <c r="F118" i="2"/>
  <c r="I118" i="2" s="1"/>
  <c r="C119" i="2" l="1"/>
  <c r="D119" i="2" l="1"/>
  <c r="G119" i="2"/>
  <c r="F119" i="2"/>
  <c r="I119" i="2" s="1"/>
  <c r="C120" i="2" l="1"/>
  <c r="D120" i="2" l="1"/>
  <c r="F120" i="2" s="1"/>
  <c r="I120" i="2" s="1"/>
  <c r="G120" i="2"/>
  <c r="C121" i="2" l="1"/>
  <c r="D121" i="2" l="1"/>
  <c r="F121" i="2" s="1"/>
  <c r="I121" i="2" s="1"/>
  <c r="G121" i="2"/>
  <c r="C122" i="2" l="1"/>
  <c r="G122" i="2" l="1"/>
  <c r="D122" i="2"/>
  <c r="F122" i="2" l="1"/>
  <c r="I122" i="2" s="1"/>
  <c r="C123" i="2" s="1"/>
  <c r="G123" i="2" l="1"/>
  <c r="D123" i="2"/>
  <c r="F123" i="2" l="1"/>
  <c r="I123" i="2" s="1"/>
  <c r="C124" i="2" s="1"/>
  <c r="G124" i="2" l="1"/>
  <c r="D124" i="2"/>
  <c r="F124" i="2" l="1"/>
  <c r="I124" i="2" s="1"/>
  <c r="C125" i="2" s="1"/>
  <c r="G125" i="2" l="1"/>
  <c r="D125" i="2"/>
  <c r="F125" i="2" l="1"/>
  <c r="I125" i="2" s="1"/>
  <c r="C126" i="2" s="1"/>
  <c r="G126" i="2" l="1"/>
  <c r="D126" i="2"/>
  <c r="F126" i="2" l="1"/>
  <c r="I126" i="2" s="1"/>
  <c r="C127" i="2" s="1"/>
  <c r="G127" i="2" l="1"/>
  <c r="D127" i="2"/>
  <c r="F127" i="2" l="1"/>
  <c r="I127" i="2" s="1"/>
  <c r="C128" i="2" s="1"/>
  <c r="G128" i="2" l="1"/>
  <c r="D128" i="2"/>
  <c r="F128" i="2" l="1"/>
  <c r="I128" i="2" s="1"/>
  <c r="C129" i="2" s="1"/>
  <c r="G129" i="2" l="1"/>
  <c r="D129" i="2"/>
  <c r="F129" i="2" l="1"/>
  <c r="I129" i="2" s="1"/>
  <c r="C130" i="2" s="1"/>
  <c r="G130" i="2" l="1"/>
  <c r="D130" i="2"/>
  <c r="F130" i="2" l="1"/>
  <c r="I130" i="2" s="1"/>
  <c r="C131" i="2" s="1"/>
  <c r="G131" i="2" l="1"/>
  <c r="D131" i="2"/>
  <c r="F131" i="2" l="1"/>
  <c r="I131" i="2" s="1"/>
  <c r="C132" i="2" s="1"/>
  <c r="G132" i="2" l="1"/>
  <c r="D132" i="2"/>
  <c r="F132" i="2" l="1"/>
  <c r="I132" i="2" s="1"/>
  <c r="C133" i="2" s="1"/>
  <c r="G133" i="2" l="1"/>
  <c r="D133" i="2"/>
  <c r="F133" i="2" l="1"/>
  <c r="I133" i="2" s="1"/>
  <c r="C134" i="2" s="1"/>
  <c r="G134" i="2" l="1"/>
  <c r="D134" i="2"/>
  <c r="F134" i="2" l="1"/>
  <c r="I134" i="2" s="1"/>
  <c r="C135" i="2" s="1"/>
  <c r="G135" i="2" l="1"/>
  <c r="D135" i="2"/>
  <c r="F135" i="2" l="1"/>
  <c r="I135" i="2" s="1"/>
  <c r="C136" i="2" s="1"/>
  <c r="G136" i="2" l="1"/>
  <c r="D136" i="2"/>
  <c r="F136" i="2" l="1"/>
  <c r="I136" i="2" s="1"/>
  <c r="C137" i="2" s="1"/>
  <c r="G137" i="2" l="1"/>
  <c r="D137" i="2"/>
  <c r="F137" i="2" l="1"/>
  <c r="I137" i="2" s="1"/>
  <c r="C138" i="2" s="1"/>
  <c r="G138" i="2" l="1"/>
  <c r="D138" i="2"/>
  <c r="F138" i="2" l="1"/>
  <c r="I138" i="2" s="1"/>
  <c r="C139" i="2" s="1"/>
  <c r="G139" i="2" l="1"/>
  <c r="D139" i="2"/>
  <c r="F139" i="2" l="1"/>
  <c r="I139" i="2" s="1"/>
  <c r="C140" i="2" s="1"/>
  <c r="G140" i="2" l="1"/>
  <c r="D140" i="2"/>
  <c r="F140" i="2" l="1"/>
  <c r="I140" i="2" s="1"/>
  <c r="C141" i="2" s="1"/>
  <c r="G141" i="2" l="1"/>
  <c r="D141" i="2"/>
  <c r="F141" i="2" l="1"/>
  <c r="I141" i="2" s="1"/>
  <c r="C142" i="2" s="1"/>
  <c r="G142" i="2" l="1"/>
  <c r="D142" i="2"/>
  <c r="F142" i="2" l="1"/>
  <c r="I142" i="2" s="1"/>
  <c r="C143" i="2" s="1"/>
  <c r="G143" i="2" l="1"/>
  <c r="D143" i="2"/>
  <c r="F143" i="2" l="1"/>
  <c r="I143" i="2" s="1"/>
  <c r="C144" i="2" s="1"/>
  <c r="G144" i="2" l="1"/>
  <c r="D144" i="2"/>
  <c r="F144" i="2" l="1"/>
  <c r="I144" i="2" s="1"/>
  <c r="C145" i="2" s="1"/>
  <c r="G145" i="2" l="1"/>
  <c r="D145" i="2"/>
  <c r="F145" i="2" s="1"/>
  <c r="I145" i="2" s="1"/>
  <c r="C146" i="2" l="1"/>
  <c r="G146" i="2" l="1"/>
  <c r="D146" i="2"/>
  <c r="F146" i="2" s="1"/>
  <c r="I146" i="2" s="1"/>
  <c r="C147" i="2" l="1"/>
  <c r="G147" i="2" l="1"/>
  <c r="D147" i="2"/>
  <c r="F147" i="2" l="1"/>
  <c r="I147" i="2" s="1"/>
  <c r="C148" i="2" s="1"/>
  <c r="G148" i="2" l="1"/>
  <c r="D148" i="2"/>
  <c r="F148" i="2" l="1"/>
  <c r="I148" i="2" s="1"/>
  <c r="C149" i="2" s="1"/>
  <c r="G149" i="2" l="1"/>
  <c r="D149" i="2"/>
  <c r="F149" i="2" l="1"/>
  <c r="I149" i="2" s="1"/>
  <c r="C150" i="2" s="1"/>
  <c r="G150" i="2" l="1"/>
  <c r="D150" i="2"/>
  <c r="F150" i="2" l="1"/>
  <c r="I150" i="2" s="1"/>
  <c r="C151" i="2" s="1"/>
  <c r="G151" i="2" l="1"/>
  <c r="D151" i="2"/>
  <c r="F151" i="2" s="1"/>
  <c r="I151" i="2" l="1"/>
  <c r="C152" i="2" s="1"/>
  <c r="G152" i="2" l="1"/>
  <c r="D152" i="2"/>
  <c r="F152" i="2" l="1"/>
  <c r="I152" i="2" s="1"/>
  <c r="C153" i="2" s="1"/>
  <c r="G153" i="2" l="1"/>
  <c r="D153" i="2"/>
  <c r="F153" i="2" l="1"/>
  <c r="I153" i="2" s="1"/>
  <c r="C154" i="2" s="1"/>
  <c r="G154" i="2" l="1"/>
  <c r="D154" i="2"/>
  <c r="F154" i="2" l="1"/>
  <c r="I154" i="2" s="1"/>
  <c r="C155" i="2" s="1"/>
  <c r="G155" i="2" l="1"/>
  <c r="D155" i="2"/>
  <c r="F155" i="2" l="1"/>
  <c r="I155" i="2" s="1"/>
  <c r="C156" i="2" s="1"/>
  <c r="G156" i="2" l="1"/>
  <c r="D156" i="2"/>
  <c r="F156" i="2" l="1"/>
  <c r="I156" i="2" s="1"/>
  <c r="C157" i="2" s="1"/>
  <c r="G157" i="2" l="1"/>
  <c r="D157" i="2"/>
  <c r="F157" i="2" l="1"/>
  <c r="I157" i="2" s="1"/>
  <c r="C158" i="2" s="1"/>
  <c r="G158" i="2" l="1"/>
  <c r="D158" i="2"/>
  <c r="F158" i="2" l="1"/>
  <c r="I158" i="2" s="1"/>
  <c r="C159" i="2" s="1"/>
  <c r="G159" i="2" l="1"/>
  <c r="D159" i="2"/>
  <c r="F159" i="2" l="1"/>
  <c r="I159" i="2" s="1"/>
  <c r="C160" i="2" s="1"/>
  <c r="G160" i="2" l="1"/>
  <c r="D160" i="2"/>
  <c r="F160" i="2" l="1"/>
  <c r="I160" i="2" s="1"/>
  <c r="C161" i="2" s="1"/>
  <c r="G161" i="2" l="1"/>
  <c r="D161" i="2"/>
  <c r="F161" i="2" l="1"/>
  <c r="I161" i="2" s="1"/>
  <c r="C162" i="2" s="1"/>
  <c r="G162" i="2" l="1"/>
  <c r="D162" i="2"/>
  <c r="F162" i="2" l="1"/>
  <c r="I162" i="2" s="1"/>
  <c r="C163" i="2" s="1"/>
  <c r="G163" i="2" l="1"/>
  <c r="D163" i="2"/>
  <c r="F163" i="2" l="1"/>
  <c r="I163" i="2" s="1"/>
  <c r="C164" i="2" s="1"/>
  <c r="G164" i="2" l="1"/>
  <c r="D164" i="2"/>
  <c r="F164" i="2" l="1"/>
  <c r="I164" i="2" s="1"/>
  <c r="C165" i="2" s="1"/>
  <c r="G165" i="2" l="1"/>
  <c r="D165" i="2"/>
  <c r="F165" i="2" l="1"/>
  <c r="I165" i="2" s="1"/>
  <c r="C166" i="2" s="1"/>
  <c r="G166" i="2" l="1"/>
  <c r="D166" i="2"/>
  <c r="F166" i="2" l="1"/>
  <c r="I166" i="2" s="1"/>
  <c r="C167" i="2" s="1"/>
  <c r="G167" i="2" l="1"/>
  <c r="D167" i="2"/>
  <c r="F167" i="2" l="1"/>
  <c r="I167" i="2" s="1"/>
  <c r="C168" i="2" s="1"/>
  <c r="G168" i="2" l="1"/>
  <c r="D168" i="2"/>
  <c r="F168" i="2" s="1"/>
  <c r="I168" i="2" s="1"/>
  <c r="C169" i="2" l="1"/>
  <c r="G169" i="2" l="1"/>
  <c r="D169" i="2"/>
  <c r="F169" i="2" s="1"/>
  <c r="I169" i="2" l="1"/>
  <c r="C170" i="2" s="1"/>
  <c r="G170" i="2" l="1"/>
  <c r="D170" i="2"/>
  <c r="F170" i="2" s="1"/>
  <c r="I170" i="2" l="1"/>
  <c r="C171" i="2" s="1"/>
  <c r="G171" i="2" l="1"/>
  <c r="D171" i="2"/>
  <c r="F171" i="2" s="1"/>
  <c r="I171" i="2" l="1"/>
  <c r="C172" i="2" s="1"/>
  <c r="G172" i="2" l="1"/>
  <c r="D172" i="2"/>
  <c r="F172" i="2" l="1"/>
  <c r="I172" i="2" s="1"/>
  <c r="C173" i="2" s="1"/>
  <c r="G173" i="2" l="1"/>
  <c r="D173" i="2"/>
  <c r="F173" i="2" l="1"/>
  <c r="I173" i="2" s="1"/>
  <c r="C174" i="2" s="1"/>
  <c r="G174" i="2" l="1"/>
  <c r="D174" i="2"/>
  <c r="F174" i="2" l="1"/>
  <c r="I174" i="2" s="1"/>
  <c r="C175" i="2" s="1"/>
  <c r="G175" i="2" l="1"/>
  <c r="D175" i="2"/>
  <c r="F175" i="2" l="1"/>
  <c r="I175" i="2" s="1"/>
  <c r="C176" i="2" s="1"/>
  <c r="G176" i="2" l="1"/>
  <c r="D176" i="2"/>
  <c r="F176" i="2" l="1"/>
  <c r="I176" i="2" s="1"/>
  <c r="C177" i="2" s="1"/>
  <c r="G177" i="2" l="1"/>
  <c r="D177" i="2"/>
  <c r="F177" i="2" s="1"/>
  <c r="I177" i="2" s="1"/>
  <c r="C178" i="2" l="1"/>
  <c r="G178" i="2" l="1"/>
  <c r="D178" i="2"/>
  <c r="F178" i="2" s="1"/>
  <c r="I178" i="2" l="1"/>
  <c r="C179" i="2" s="1"/>
  <c r="G179" i="2" l="1"/>
  <c r="D179" i="2"/>
  <c r="F179" i="2" s="1"/>
  <c r="I179" i="2" l="1"/>
  <c r="C180" i="2" s="1"/>
  <c r="G180" i="2" l="1"/>
  <c r="D180" i="2"/>
  <c r="F180" i="2" s="1"/>
  <c r="I180" i="2" l="1"/>
  <c r="C181" i="2" s="1"/>
  <c r="G181" i="2" l="1"/>
  <c r="D181" i="2"/>
  <c r="F181" i="2" s="1"/>
  <c r="I181" i="2" l="1"/>
  <c r="C182" i="2" s="1"/>
  <c r="G182" i="2" l="1"/>
  <c r="D182" i="2"/>
  <c r="F182" i="2" s="1"/>
  <c r="I182" i="2" l="1"/>
  <c r="C183" i="2" s="1"/>
  <c r="G183" i="2" l="1"/>
  <c r="D183" i="2"/>
  <c r="F183" i="2" s="1"/>
  <c r="I183" i="2" l="1"/>
  <c r="C184" i="2" s="1"/>
  <c r="G184" i="2" l="1"/>
  <c r="D184" i="2"/>
  <c r="F184" i="2" s="1"/>
  <c r="I184" i="2" s="1"/>
  <c r="C185" i="2" l="1"/>
  <c r="G185" i="2" l="1"/>
  <c r="D185" i="2"/>
  <c r="F185" i="2" l="1"/>
  <c r="I185" i="2" s="1"/>
  <c r="C186" i="2" s="1"/>
  <c r="G186" i="2" l="1"/>
  <c r="D186" i="2"/>
  <c r="F186" i="2" l="1"/>
  <c r="I186" i="2" s="1"/>
  <c r="C187" i="2" s="1"/>
  <c r="G187" i="2" l="1"/>
  <c r="D187" i="2"/>
  <c r="F187" i="2" l="1"/>
  <c r="I187" i="2" s="1"/>
  <c r="C188" i="2" s="1"/>
  <c r="G188" i="2" l="1"/>
  <c r="D188" i="2"/>
  <c r="F188" i="2" s="1"/>
  <c r="I188" i="2" l="1"/>
  <c r="C189" i="2" s="1"/>
  <c r="G189" i="2" l="1"/>
  <c r="D189" i="2"/>
  <c r="F189" i="2" s="1"/>
  <c r="I189" i="2" l="1"/>
  <c r="C190" i="2" s="1"/>
  <c r="G190" i="2" l="1"/>
  <c r="D190" i="2"/>
  <c r="F190" i="2" s="1"/>
  <c r="I190" i="2" l="1"/>
  <c r="C191" i="2" s="1"/>
  <c r="G191" i="2" l="1"/>
  <c r="D191" i="2"/>
  <c r="F191" i="2" s="1"/>
  <c r="I191" i="2" l="1"/>
  <c r="C192" i="2" s="1"/>
  <c r="G192" i="2" l="1"/>
  <c r="D192" i="2"/>
  <c r="F192" i="2" s="1"/>
  <c r="I192" i="2" l="1"/>
  <c r="C193" i="2" s="1"/>
  <c r="G193" i="2" l="1"/>
  <c r="D193" i="2"/>
  <c r="F193" i="2" s="1"/>
  <c r="I193" i="2" l="1"/>
  <c r="C194" i="2" s="1"/>
  <c r="G194" i="2" l="1"/>
  <c r="D194" i="2"/>
  <c r="F194" i="2" s="1"/>
  <c r="I194" i="2" l="1"/>
  <c r="C195" i="2" s="1"/>
  <c r="G195" i="2" l="1"/>
  <c r="D195" i="2"/>
  <c r="F195" i="2" s="1"/>
  <c r="I195" i="2" l="1"/>
  <c r="C196" i="2" s="1"/>
  <c r="G196" i="2" l="1"/>
  <c r="D196" i="2"/>
  <c r="F196" i="2" s="1"/>
  <c r="I196" i="2" l="1"/>
  <c r="C197" i="2" s="1"/>
  <c r="G197" i="2" l="1"/>
  <c r="D197" i="2"/>
  <c r="F197" i="2" s="1"/>
  <c r="I197" i="2" l="1"/>
  <c r="C198" i="2" s="1"/>
  <c r="G198" i="2" l="1"/>
  <c r="D198" i="2"/>
  <c r="F198" i="2" s="1"/>
  <c r="I198" i="2" l="1"/>
  <c r="C199" i="2" s="1"/>
  <c r="G199" i="2" l="1"/>
  <c r="D199" i="2"/>
  <c r="F199" i="2" s="1"/>
  <c r="I199" i="2" l="1"/>
  <c r="C200" i="2" s="1"/>
  <c r="G200" i="2" l="1"/>
  <c r="D200" i="2"/>
  <c r="F200" i="2" s="1"/>
  <c r="I200" i="2" l="1"/>
  <c r="C201" i="2" s="1"/>
  <c r="G201" i="2" l="1"/>
  <c r="D201" i="2"/>
  <c r="F201" i="2" s="1"/>
  <c r="I201" i="2" l="1"/>
  <c r="C202" i="2" s="1"/>
  <c r="G202" i="2" l="1"/>
  <c r="D202" i="2"/>
  <c r="F202" i="2" s="1"/>
  <c r="I202" i="2" l="1"/>
  <c r="C203" i="2" s="1"/>
  <c r="G203" i="2" l="1"/>
  <c r="D203" i="2"/>
  <c r="F203" i="2" s="1"/>
  <c r="I203" i="2" l="1"/>
  <c r="C204" i="2" s="1"/>
  <c r="G204" i="2" l="1"/>
  <c r="D204" i="2"/>
  <c r="F204" i="2" s="1"/>
  <c r="I204" i="2" l="1"/>
  <c r="C205" i="2" s="1"/>
  <c r="G205" i="2" l="1"/>
  <c r="D205" i="2"/>
  <c r="F205" i="2" l="1"/>
  <c r="I205" i="2" s="1"/>
  <c r="C206" i="2" l="1"/>
  <c r="G206" i="2" l="1"/>
  <c r="D206" i="2"/>
  <c r="F206" i="2" l="1"/>
  <c r="I206" i="2" s="1"/>
  <c r="C207" i="2" l="1"/>
  <c r="G207" i="2" l="1"/>
  <c r="D207" i="2"/>
  <c r="F207" i="2" s="1"/>
  <c r="I207" i="2" l="1"/>
  <c r="C208" i="2" s="1"/>
  <c r="G208" i="2" l="1"/>
  <c r="D208" i="2"/>
  <c r="F208" i="2" s="1"/>
  <c r="I208" i="2" l="1"/>
  <c r="C209" i="2" s="1"/>
  <c r="G209" i="2" l="1"/>
  <c r="D209" i="2"/>
  <c r="F209" i="2" s="1"/>
  <c r="I209" i="2" l="1"/>
  <c r="C210" i="2" s="1"/>
  <c r="G210" i="2" l="1"/>
  <c r="D210" i="2"/>
  <c r="F210" i="2" s="1"/>
  <c r="I210" i="2" l="1"/>
  <c r="C211" i="2" s="1"/>
  <c r="G211" i="2" l="1"/>
  <c r="D211" i="2"/>
  <c r="F211" i="2" s="1"/>
  <c r="I211" i="2" l="1"/>
  <c r="C212" i="2" s="1"/>
  <c r="G212" i="2" l="1"/>
  <c r="D212" i="2"/>
  <c r="F212" i="2" s="1"/>
  <c r="I212" i="2" l="1"/>
  <c r="C213" i="2" s="1"/>
  <c r="G213" i="2" l="1"/>
  <c r="D213" i="2"/>
  <c r="F213" i="2" l="1"/>
  <c r="I213" i="2" s="1"/>
  <c r="C214" i="2" l="1"/>
  <c r="G214" i="2" l="1"/>
  <c r="D214" i="2"/>
  <c r="F214" i="2" l="1"/>
  <c r="I214" i="2" s="1"/>
  <c r="C215" i="2" l="1"/>
  <c r="G215" i="2" l="1"/>
  <c r="D215" i="2"/>
  <c r="F215" i="2" l="1"/>
  <c r="I215" i="2" s="1"/>
  <c r="C216" i="2" l="1"/>
  <c r="G216" i="2" l="1"/>
  <c r="D216" i="2"/>
  <c r="F216" i="2" l="1"/>
  <c r="I216" i="2" s="1"/>
  <c r="C217" i="2" l="1"/>
  <c r="G217" i="2" l="1"/>
  <c r="D217" i="2"/>
  <c r="F217" i="2" l="1"/>
  <c r="I217" i="2" s="1"/>
  <c r="C218" i="2" l="1"/>
  <c r="G218" i="2" l="1"/>
  <c r="D218" i="2"/>
  <c r="F218" i="2" s="1"/>
  <c r="I218" i="2" l="1"/>
  <c r="C219" i="2" s="1"/>
  <c r="G219" i="2" l="1"/>
  <c r="D219" i="2"/>
  <c r="F219" i="2" s="1"/>
  <c r="I219" i="2" l="1"/>
  <c r="C220" i="2" s="1"/>
  <c r="G220" i="2" l="1"/>
  <c r="D220" i="2"/>
  <c r="F220" i="2" l="1"/>
  <c r="I220" i="2" s="1"/>
  <c r="C221" i="2" l="1"/>
  <c r="G221" i="2" l="1"/>
  <c r="D221" i="2"/>
  <c r="F221" i="2" l="1"/>
  <c r="I221" i="2" s="1"/>
  <c r="C222" i="2" l="1"/>
  <c r="G222" i="2" l="1"/>
  <c r="D222" i="2"/>
  <c r="F222" i="2" s="1"/>
  <c r="I222" i="2" l="1"/>
  <c r="C223" i="2" s="1"/>
  <c r="G223" i="2" l="1"/>
  <c r="D223" i="2"/>
  <c r="F223" i="2" s="1"/>
  <c r="I223" i="2" l="1"/>
  <c r="C224" i="2" s="1"/>
  <c r="G224" i="2" l="1"/>
  <c r="D224" i="2"/>
  <c r="F224" i="2" s="1"/>
  <c r="I224" i="2" l="1"/>
  <c r="C225" i="2" s="1"/>
  <c r="G225" i="2" l="1"/>
  <c r="D225" i="2"/>
  <c r="F225" i="2" l="1"/>
  <c r="I225" i="2" s="1"/>
  <c r="C226" i="2" l="1"/>
  <c r="G226" i="2" l="1"/>
  <c r="D226" i="2"/>
  <c r="F226" i="2" l="1"/>
  <c r="I226" i="2" s="1"/>
  <c r="C227" i="2" l="1"/>
  <c r="G227" i="2" l="1"/>
  <c r="D227" i="2"/>
  <c r="F227" i="2" s="1"/>
  <c r="I227" i="2" l="1"/>
  <c r="C228" i="2" s="1"/>
  <c r="G228" i="2" l="1"/>
  <c r="D228" i="2"/>
  <c r="F228" i="2" l="1"/>
  <c r="I228" i="2" s="1"/>
  <c r="C229" i="2" l="1"/>
  <c r="G229" i="2" l="1"/>
  <c r="D229" i="2"/>
  <c r="F229" i="2" l="1"/>
  <c r="I229" i="2" s="1"/>
  <c r="C230" i="2" l="1"/>
  <c r="G230" i="2" l="1"/>
  <c r="D230" i="2"/>
  <c r="F230" i="2" s="1"/>
  <c r="I230" i="2" l="1"/>
  <c r="C231" i="2" s="1"/>
  <c r="G231" i="2" l="1"/>
  <c r="D231" i="2"/>
  <c r="F231" i="2" s="1"/>
  <c r="I231" i="2" l="1"/>
  <c r="C232" i="2" s="1"/>
  <c r="G232" i="2" l="1"/>
  <c r="D232" i="2"/>
  <c r="F232" i="2" l="1"/>
  <c r="I232" i="2" s="1"/>
  <c r="C233" i="2" l="1"/>
  <c r="G233" i="2" l="1"/>
  <c r="D233" i="2"/>
  <c r="F233" i="2" l="1"/>
  <c r="I233" i="2" s="1"/>
  <c r="C234" i="2" l="1"/>
  <c r="G234" i="2" l="1"/>
  <c r="D234" i="2"/>
  <c r="F234" i="2" l="1"/>
  <c r="I234" i="2" s="1"/>
  <c r="C235" i="2" l="1"/>
  <c r="G235" i="2" l="1"/>
  <c r="D235" i="2"/>
  <c r="F235" i="2" l="1"/>
  <c r="I235" i="2" s="1"/>
  <c r="C236" i="2" l="1"/>
  <c r="G236" i="2" l="1"/>
  <c r="D236" i="2"/>
  <c r="F236" i="2" s="1"/>
  <c r="I236" i="2" l="1"/>
  <c r="C237" i="2" s="1"/>
  <c r="G237" i="2" l="1"/>
  <c r="D237" i="2"/>
  <c r="F237" i="2" s="1"/>
  <c r="I237" i="2" l="1"/>
  <c r="C238" i="2" s="1"/>
  <c r="G238" i="2" l="1"/>
  <c r="D238" i="2"/>
  <c r="F238" i="2" l="1"/>
  <c r="I238" i="2" s="1"/>
  <c r="C239" i="2" l="1"/>
  <c r="G239" i="2" l="1"/>
  <c r="D239" i="2"/>
  <c r="F239" i="2" l="1"/>
  <c r="I239" i="2" s="1"/>
  <c r="C240" i="2" s="1"/>
  <c r="G240" i="2" l="1"/>
  <c r="D240" i="2"/>
  <c r="F240" i="2" s="1"/>
  <c r="I240" i="2" l="1"/>
  <c r="C241" i="2" s="1"/>
  <c r="G241" i="2" l="1"/>
  <c r="D241" i="2"/>
  <c r="F241" i="2" s="1"/>
  <c r="I241" i="2" l="1"/>
  <c r="C242" i="2" s="1"/>
  <c r="G242" i="2" l="1"/>
  <c r="D242" i="2"/>
  <c r="F242" i="2" s="1"/>
  <c r="I242" i="2" l="1"/>
  <c r="C243" i="2" s="1"/>
  <c r="G243" i="2" l="1"/>
  <c r="D243" i="2"/>
  <c r="F243" i="2" s="1"/>
  <c r="I243" i="2" l="1"/>
  <c r="C244" i="2" s="1"/>
  <c r="G244" i="2" l="1"/>
  <c r="D244" i="2"/>
  <c r="F244" i="2" s="1"/>
  <c r="I244" i="2" l="1"/>
  <c r="C245" i="2" s="1"/>
  <c r="G245" i="2" l="1"/>
  <c r="D245" i="2"/>
  <c r="F245" i="2" s="1"/>
  <c r="I245" i="2" l="1"/>
  <c r="C246" i="2" s="1"/>
  <c r="G246" i="2" l="1"/>
  <c r="D246" i="2"/>
  <c r="F246" i="2" s="1"/>
  <c r="I246" i="2" l="1"/>
  <c r="C247" i="2" s="1"/>
  <c r="G247" i="2" l="1"/>
  <c r="D247" i="2"/>
  <c r="F247" i="2" s="1"/>
  <c r="I247" i="2" l="1"/>
  <c r="C248" i="2" s="1"/>
  <c r="G248" i="2" l="1"/>
  <c r="D248" i="2"/>
  <c r="F248" i="2" s="1"/>
  <c r="I248" i="2" l="1"/>
  <c r="C249" i="2" s="1"/>
  <c r="G249" i="2" l="1"/>
  <c r="D249" i="2"/>
  <c r="F249" i="2" s="1"/>
  <c r="I249" i="2" l="1"/>
  <c r="C250" i="2" s="1"/>
  <c r="G250" i="2" l="1"/>
  <c r="D250" i="2"/>
  <c r="F250" i="2" s="1"/>
  <c r="I250" i="2" l="1"/>
  <c r="C251" i="2" s="1"/>
  <c r="G251" i="2" l="1"/>
  <c r="D251" i="2"/>
  <c r="F251" i="2" s="1"/>
  <c r="I251" i="2" l="1"/>
  <c r="C252" i="2" s="1"/>
  <c r="G252" i="2" l="1"/>
  <c r="D252" i="2"/>
  <c r="F252" i="2" s="1"/>
  <c r="I252" i="2" l="1"/>
  <c r="C253" i="2" s="1"/>
  <c r="G253" i="2" l="1"/>
  <c r="D253" i="2"/>
  <c r="F253" i="2" s="1"/>
  <c r="I253" i="2" l="1"/>
  <c r="C254" i="2" s="1"/>
  <c r="G254" i="2" l="1"/>
  <c r="D254" i="2"/>
  <c r="F254" i="2" s="1"/>
  <c r="I254" i="2" l="1"/>
  <c r="C255" i="2" s="1"/>
  <c r="G255" i="2" l="1"/>
  <c r="D255" i="2"/>
  <c r="F255" i="2" s="1"/>
  <c r="I255" i="2" l="1"/>
  <c r="C256" i="2" s="1"/>
  <c r="G256" i="2" l="1"/>
  <c r="D256" i="2"/>
  <c r="F256" i="2" s="1"/>
  <c r="I256" i="2" l="1"/>
  <c r="C257" i="2" s="1"/>
  <c r="G257" i="2" l="1"/>
  <c r="D257" i="2"/>
  <c r="F257" i="2" s="1"/>
  <c r="I257" i="2" l="1"/>
  <c r="C258" i="2" s="1"/>
  <c r="G258" i="2" l="1"/>
  <c r="D258" i="2"/>
  <c r="F258" i="2" s="1"/>
  <c r="I258" i="2" l="1"/>
  <c r="C259" i="2" s="1"/>
  <c r="G259" i="2" l="1"/>
  <c r="D259" i="2"/>
  <c r="F259" i="2" s="1"/>
  <c r="I259" i="2" l="1"/>
  <c r="C260" i="2" s="1"/>
  <c r="G260" i="2" l="1"/>
  <c r="D260" i="2"/>
  <c r="F260" i="2" s="1"/>
  <c r="I260" i="2" l="1"/>
  <c r="C261" i="2" s="1"/>
  <c r="G261" i="2" l="1"/>
  <c r="D261" i="2"/>
  <c r="F261" i="2" s="1"/>
  <c r="I261" i="2" l="1"/>
  <c r="C262" i="2" s="1"/>
  <c r="G262" i="2" l="1"/>
  <c r="D262" i="2"/>
  <c r="F262" i="2" s="1"/>
  <c r="I262" i="2" l="1"/>
  <c r="C263" i="2" s="1"/>
  <c r="G263" i="2" l="1"/>
  <c r="D263" i="2"/>
  <c r="F263" i="2" s="1"/>
  <c r="I263" i="2" l="1"/>
  <c r="C264" i="2" s="1"/>
  <c r="G264" i="2" l="1"/>
  <c r="D264" i="2"/>
  <c r="F264" i="2" s="1"/>
  <c r="I264" i="2" l="1"/>
  <c r="C265" i="2" s="1"/>
  <c r="G265" i="2" l="1"/>
  <c r="D265" i="2"/>
  <c r="F265" i="2" s="1"/>
  <c r="I265" i="2" l="1"/>
  <c r="C266" i="2" s="1"/>
  <c r="G266" i="2" l="1"/>
  <c r="D266" i="2"/>
  <c r="F266" i="2" s="1"/>
  <c r="I266" i="2" l="1"/>
  <c r="C267" i="2" s="1"/>
  <c r="G267" i="2" l="1"/>
  <c r="D267" i="2"/>
  <c r="F267" i="2" s="1"/>
  <c r="I267" i="2" l="1"/>
  <c r="C268" i="2" s="1"/>
  <c r="G268" i="2" l="1"/>
  <c r="D268" i="2"/>
  <c r="F268" i="2" s="1"/>
  <c r="I268" i="2" l="1"/>
  <c r="C269" i="2" s="1"/>
  <c r="G269" i="2" l="1"/>
  <c r="D269" i="2"/>
  <c r="F269" i="2" s="1"/>
  <c r="I269" i="2" l="1"/>
  <c r="C270" i="2" s="1"/>
  <c r="G270" i="2" l="1"/>
  <c r="D270" i="2"/>
  <c r="F270" i="2" s="1"/>
  <c r="I270" i="2" l="1"/>
  <c r="C271" i="2" s="1"/>
  <c r="G271" i="2" l="1"/>
  <c r="D271" i="2"/>
  <c r="F271" i="2" s="1"/>
  <c r="I271" i="2" l="1"/>
  <c r="C272" i="2" s="1"/>
  <c r="G272" i="2" l="1"/>
  <c r="D272" i="2"/>
  <c r="F272" i="2" s="1"/>
  <c r="I272" i="2" l="1"/>
  <c r="C273" i="2" s="1"/>
  <c r="G273" i="2" l="1"/>
  <c r="D273" i="2"/>
  <c r="F273" i="2" s="1"/>
  <c r="I273" i="2" l="1"/>
  <c r="C274" i="2" s="1"/>
  <c r="G274" i="2" l="1"/>
  <c r="D274" i="2"/>
  <c r="F274" i="2" s="1"/>
  <c r="I274" i="2" l="1"/>
  <c r="C275" i="2" s="1"/>
  <c r="G275" i="2" l="1"/>
  <c r="D275" i="2"/>
  <c r="F275" i="2" s="1"/>
  <c r="I275" i="2" l="1"/>
  <c r="C276" i="2" s="1"/>
  <c r="G276" i="2" l="1"/>
  <c r="D276" i="2"/>
  <c r="F276" i="2" s="1"/>
  <c r="I276" i="2" l="1"/>
  <c r="C277" i="2" s="1"/>
  <c r="G277" i="2" l="1"/>
  <c r="D277" i="2"/>
  <c r="F277" i="2" s="1"/>
  <c r="I277" i="2" l="1"/>
  <c r="C278" i="2" s="1"/>
  <c r="G278" i="2" l="1"/>
  <c r="D278" i="2"/>
  <c r="F278" i="2" s="1"/>
  <c r="I278" i="2" l="1"/>
  <c r="C279" i="2" s="1"/>
  <c r="G279" i="2" l="1"/>
  <c r="D279" i="2"/>
  <c r="F279" i="2" s="1"/>
  <c r="I279" i="2" l="1"/>
  <c r="C280" i="2" s="1"/>
  <c r="G280" i="2" l="1"/>
  <c r="D280" i="2"/>
  <c r="F280" i="2" s="1"/>
  <c r="I280" i="2" l="1"/>
  <c r="C281" i="2" s="1"/>
  <c r="G281" i="2" l="1"/>
  <c r="D281" i="2"/>
  <c r="F281" i="2" s="1"/>
  <c r="I281" i="2" l="1"/>
  <c r="C282" i="2" s="1"/>
  <c r="G282" i="2" l="1"/>
  <c r="D282" i="2"/>
  <c r="F282" i="2" s="1"/>
  <c r="I282" i="2" l="1"/>
  <c r="C283" i="2" s="1"/>
  <c r="G283" i="2" l="1"/>
  <c r="D283" i="2"/>
  <c r="F283" i="2" s="1"/>
  <c r="I283" i="2" l="1"/>
  <c r="C284" i="2" s="1"/>
  <c r="G284" i="2" l="1"/>
  <c r="D284" i="2"/>
  <c r="F284" i="2" l="1"/>
  <c r="I284" i="2" s="1"/>
  <c r="C285" i="2" s="1"/>
  <c r="G285" i="2" l="1"/>
  <c r="D285" i="2"/>
  <c r="F285" i="2" l="1"/>
  <c r="I285" i="2" s="1"/>
  <c r="C286" i="2" s="1"/>
  <c r="G286" i="2" l="1"/>
  <c r="D286" i="2"/>
  <c r="F286" i="2" l="1"/>
  <c r="I286" i="2" s="1"/>
  <c r="C287" i="2" s="1"/>
  <c r="G287" i="2" l="1"/>
  <c r="D287" i="2"/>
  <c r="F287" i="2" l="1"/>
  <c r="I287" i="2" s="1"/>
  <c r="C288" i="2" s="1"/>
  <c r="G288" i="2" l="1"/>
  <c r="D288" i="2"/>
  <c r="F288" i="2" l="1"/>
  <c r="I288" i="2" s="1"/>
  <c r="C289" i="2" s="1"/>
  <c r="G289" i="2" l="1"/>
  <c r="D289" i="2"/>
  <c r="F289" i="2" l="1"/>
  <c r="I289" i="2" s="1"/>
  <c r="C290" i="2" s="1"/>
  <c r="G290" i="2" l="1"/>
  <c r="D290" i="2"/>
  <c r="F290" i="2" l="1"/>
  <c r="I290" i="2" s="1"/>
  <c r="C291" i="2" s="1"/>
  <c r="G291" i="2" l="1"/>
  <c r="D291" i="2"/>
  <c r="F291" i="2" l="1"/>
  <c r="I291" i="2" s="1"/>
  <c r="C292" i="2" s="1"/>
  <c r="G292" i="2" l="1"/>
  <c r="D292" i="2"/>
  <c r="F292" i="2" l="1"/>
  <c r="I292" i="2" s="1"/>
  <c r="C293" i="2" s="1"/>
  <c r="G293" i="2" l="1"/>
  <c r="D293" i="2"/>
  <c r="F293" i="2" l="1"/>
  <c r="I293" i="2" s="1"/>
  <c r="C294" i="2" s="1"/>
  <c r="G294" i="2" l="1"/>
  <c r="D294" i="2"/>
  <c r="F294" i="2" l="1"/>
  <c r="I294" i="2" s="1"/>
  <c r="C295" i="2" s="1"/>
  <c r="G295" i="2" l="1"/>
  <c r="D295" i="2"/>
  <c r="F295" i="2" s="1"/>
  <c r="I295" i="2" l="1"/>
  <c r="C296" i="2" s="1"/>
  <c r="G296" i="2" l="1"/>
  <c r="D296" i="2"/>
  <c r="F296" i="2" s="1"/>
  <c r="I296" i="2" l="1"/>
  <c r="C297" i="2" s="1"/>
  <c r="G297" i="2" l="1"/>
  <c r="D297" i="2"/>
  <c r="F297" i="2" s="1"/>
  <c r="I297" i="2" l="1"/>
  <c r="C298" i="2" s="1"/>
  <c r="G298" i="2" l="1"/>
  <c r="D298" i="2"/>
  <c r="F298" i="2" s="1"/>
  <c r="I298" i="2" l="1"/>
  <c r="C299" i="2" s="1"/>
  <c r="G299" i="2" l="1"/>
  <c r="D299" i="2"/>
  <c r="F299" i="2" s="1"/>
  <c r="I299" i="2" l="1"/>
  <c r="C300" i="2" s="1"/>
  <c r="G300" i="2" l="1"/>
  <c r="D300" i="2"/>
  <c r="F300" i="2" s="1"/>
  <c r="I300" i="2" l="1"/>
  <c r="C301" i="2" s="1"/>
  <c r="G301" i="2" l="1"/>
  <c r="D301" i="2"/>
  <c r="F301" i="2" s="1"/>
  <c r="I301" i="2" l="1"/>
  <c r="C302" i="2" s="1"/>
  <c r="G302" i="2" l="1"/>
  <c r="D302" i="2"/>
  <c r="F302" i="2" s="1"/>
  <c r="I302" i="2" l="1"/>
  <c r="C303" i="2" s="1"/>
  <c r="G303" i="2" l="1"/>
  <c r="D303" i="2"/>
  <c r="F303" i="2" s="1"/>
  <c r="I303" i="2" l="1"/>
  <c r="C304" i="2" s="1"/>
  <c r="G304" i="2" l="1"/>
  <c r="D304" i="2"/>
  <c r="F304" i="2" s="1"/>
  <c r="I304" i="2" l="1"/>
  <c r="C305" i="2" s="1"/>
  <c r="G305" i="2" l="1"/>
  <c r="D305" i="2"/>
  <c r="F305" i="2" s="1"/>
  <c r="I305" i="2" l="1"/>
  <c r="C306" i="2" s="1"/>
  <c r="G306" i="2" l="1"/>
  <c r="D306" i="2"/>
  <c r="F306" i="2" s="1"/>
  <c r="I306" i="2" l="1"/>
  <c r="C307" i="2" s="1"/>
  <c r="G307" i="2" l="1"/>
  <c r="D307" i="2"/>
  <c r="F307" i="2" s="1"/>
  <c r="I307" i="2" l="1"/>
  <c r="C308" i="2" s="1"/>
  <c r="G308" i="2" l="1"/>
  <c r="D308" i="2"/>
  <c r="F308" i="2" s="1"/>
  <c r="I308" i="2" l="1"/>
  <c r="C309" i="2" s="1"/>
  <c r="G309" i="2" l="1"/>
  <c r="D309" i="2"/>
  <c r="F309" i="2" s="1"/>
  <c r="I309" i="2" l="1"/>
  <c r="C310" i="2" s="1"/>
  <c r="G310" i="2" l="1"/>
  <c r="D310" i="2"/>
  <c r="F310" i="2" s="1"/>
  <c r="I310" i="2" l="1"/>
  <c r="C311" i="2" s="1"/>
  <c r="G311" i="2" l="1"/>
  <c r="D311" i="2"/>
  <c r="F311" i="2" s="1"/>
  <c r="I311" i="2" l="1"/>
  <c r="C312" i="2" s="1"/>
  <c r="G312" i="2" l="1"/>
  <c r="D312" i="2"/>
  <c r="F312" i="2" s="1"/>
  <c r="I312" i="2" s="1"/>
  <c r="C313" i="2" l="1"/>
  <c r="G313" i="2" l="1"/>
  <c r="D313" i="2"/>
  <c r="F313" i="2" s="1"/>
  <c r="I313" i="2" l="1"/>
  <c r="C314" i="2" s="1"/>
  <c r="G314" i="2" l="1"/>
  <c r="D314" i="2"/>
  <c r="F314" i="2" s="1"/>
  <c r="I314" i="2" l="1"/>
  <c r="C315" i="2" s="1"/>
  <c r="G315" i="2" l="1"/>
  <c r="D315" i="2"/>
  <c r="F315" i="2" s="1"/>
  <c r="I315" i="2" l="1"/>
  <c r="C316" i="2" s="1"/>
  <c r="G316" i="2" l="1"/>
  <c r="D316" i="2"/>
  <c r="F316" i="2" l="1"/>
  <c r="I316" i="2" s="1"/>
  <c r="C317" i="2" s="1"/>
  <c r="G317" i="2" l="1"/>
  <c r="D317" i="2"/>
  <c r="F317" i="2" s="1"/>
  <c r="I317" i="2" l="1"/>
  <c r="C318" i="2" s="1"/>
  <c r="G318" i="2" l="1"/>
  <c r="D318" i="2"/>
  <c r="F318" i="2" s="1"/>
  <c r="I318" i="2" l="1"/>
  <c r="C319" i="2" s="1"/>
  <c r="G319" i="2" l="1"/>
  <c r="D319" i="2"/>
  <c r="F319" i="2" s="1"/>
  <c r="I319" i="2" l="1"/>
  <c r="C320" i="2" s="1"/>
  <c r="G320" i="2" l="1"/>
  <c r="D320" i="2"/>
  <c r="F320" i="2" s="1"/>
  <c r="I320" i="2" l="1"/>
  <c r="C321" i="2" s="1"/>
  <c r="G321" i="2" l="1"/>
  <c r="D321" i="2"/>
  <c r="F321" i="2" s="1"/>
  <c r="I321" i="2" l="1"/>
  <c r="C322" i="2" s="1"/>
  <c r="G322" i="2" l="1"/>
  <c r="D322" i="2"/>
  <c r="F322" i="2" s="1"/>
  <c r="I322" i="2" l="1"/>
  <c r="C323" i="2" s="1"/>
  <c r="G323" i="2" l="1"/>
  <c r="D323" i="2"/>
  <c r="F323" i="2" s="1"/>
  <c r="I323" i="2" l="1"/>
  <c r="C324" i="2" s="1"/>
  <c r="G324" i="2" l="1"/>
  <c r="D324" i="2"/>
  <c r="F324" i="2" s="1"/>
  <c r="I324" i="2" l="1"/>
  <c r="C325" i="2" s="1"/>
  <c r="G325" i="2" l="1"/>
  <c r="D325" i="2"/>
  <c r="F325" i="2" s="1"/>
  <c r="I325" i="2" l="1"/>
  <c r="C326" i="2" s="1"/>
  <c r="G326" i="2" l="1"/>
  <c r="D326" i="2"/>
  <c r="F326" i="2" s="1"/>
  <c r="I326" i="2" l="1"/>
  <c r="C327" i="2" s="1"/>
  <c r="G327" i="2" l="1"/>
  <c r="D327" i="2"/>
  <c r="F327" i="2" s="1"/>
  <c r="I327" i="2" l="1"/>
  <c r="C328" i="2" s="1"/>
  <c r="G328" i="2" l="1"/>
  <c r="D328" i="2"/>
  <c r="F328" i="2" s="1"/>
  <c r="I328" i="2" l="1"/>
  <c r="C329" i="2" s="1"/>
  <c r="G329" i="2" l="1"/>
  <c r="D329" i="2"/>
  <c r="F329" i="2" s="1"/>
  <c r="I329" i="2" l="1"/>
  <c r="C330" i="2" s="1"/>
  <c r="G330" i="2" l="1"/>
  <c r="D330" i="2"/>
  <c r="F330" i="2" s="1"/>
  <c r="I330" i="2" l="1"/>
  <c r="C331" i="2" s="1"/>
  <c r="G331" i="2" l="1"/>
  <c r="D331" i="2"/>
  <c r="F331" i="2" s="1"/>
  <c r="I331" i="2" l="1"/>
  <c r="C332" i="2" s="1"/>
  <c r="G332" i="2" l="1"/>
  <c r="D332" i="2"/>
  <c r="F332" i="2" s="1"/>
  <c r="I332" i="2" l="1"/>
  <c r="C333" i="2" s="1"/>
  <c r="G333" i="2" l="1"/>
  <c r="D333" i="2"/>
  <c r="F333" i="2" s="1"/>
  <c r="I333" i="2" l="1"/>
  <c r="C334" i="2" s="1"/>
  <c r="G334" i="2" l="1"/>
  <c r="D334" i="2"/>
  <c r="F334" i="2" s="1"/>
  <c r="I334" i="2" l="1"/>
  <c r="C335" i="2" s="1"/>
  <c r="G335" i="2" l="1"/>
  <c r="D335" i="2"/>
  <c r="F335" i="2" s="1"/>
  <c r="I335" i="2" l="1"/>
  <c r="C336" i="2" s="1"/>
  <c r="G336" i="2" l="1"/>
  <c r="D336" i="2"/>
  <c r="F336" i="2" s="1"/>
  <c r="I336" i="2" l="1"/>
  <c r="C337" i="2" s="1"/>
  <c r="G337" i="2" l="1"/>
  <c r="D337" i="2"/>
  <c r="F337" i="2" s="1"/>
  <c r="I337" i="2" l="1"/>
  <c r="C338" i="2" s="1"/>
  <c r="G338" i="2" l="1"/>
  <c r="D338" i="2"/>
  <c r="F338" i="2" s="1"/>
  <c r="I338" i="2" l="1"/>
  <c r="C339" i="2" s="1"/>
  <c r="G339" i="2" l="1"/>
  <c r="D339" i="2"/>
  <c r="F339" i="2" s="1"/>
  <c r="I339" i="2" l="1"/>
  <c r="C340" i="2" s="1"/>
  <c r="G340" i="2" l="1"/>
  <c r="D340" i="2"/>
  <c r="F340" i="2" s="1"/>
  <c r="I340" i="2" l="1"/>
  <c r="C341" i="2" s="1"/>
  <c r="G341" i="2" l="1"/>
  <c r="D341" i="2"/>
  <c r="F341" i="2" s="1"/>
  <c r="I341" i="2" l="1"/>
  <c r="C342" i="2" s="1"/>
  <c r="G342" i="2" l="1"/>
  <c r="D342" i="2"/>
  <c r="F342" i="2" s="1"/>
  <c r="I342" i="2" l="1"/>
  <c r="C343" i="2" s="1"/>
  <c r="G343" i="2" l="1"/>
  <c r="D343" i="2"/>
  <c r="F343" i="2" s="1"/>
  <c r="I343" i="2" l="1"/>
  <c r="C344" i="2" s="1"/>
  <c r="G344" i="2" l="1"/>
  <c r="D344" i="2"/>
  <c r="F344" i="2" s="1"/>
  <c r="I344" i="2" l="1"/>
  <c r="C345" i="2" s="1"/>
  <c r="G345" i="2" l="1"/>
  <c r="D345" i="2"/>
  <c r="F345" i="2" s="1"/>
  <c r="I345" i="2" l="1"/>
  <c r="C346" i="2" s="1"/>
  <c r="G346" i="2" l="1"/>
  <c r="D346" i="2"/>
  <c r="F346" i="2" s="1"/>
  <c r="I346" i="2" l="1"/>
  <c r="C347" i="2" s="1"/>
  <c r="G347" i="2" l="1"/>
  <c r="D347" i="2"/>
  <c r="F347" i="2" s="1"/>
  <c r="I347" i="2" l="1"/>
  <c r="C348" i="2" s="1"/>
  <c r="G348" i="2" l="1"/>
  <c r="D348" i="2"/>
  <c r="F348" i="2" s="1"/>
  <c r="I348" i="2" l="1"/>
  <c r="C349" i="2" s="1"/>
  <c r="G349" i="2" l="1"/>
  <c r="D349" i="2"/>
  <c r="F349" i="2" s="1"/>
  <c r="I349" i="2" l="1"/>
  <c r="C350" i="2" s="1"/>
  <c r="G350" i="2" l="1"/>
  <c r="D350" i="2"/>
  <c r="F350" i="2" s="1"/>
  <c r="I350" i="2" l="1"/>
  <c r="C351" i="2" s="1"/>
  <c r="G351" i="2" l="1"/>
  <c r="D351" i="2"/>
  <c r="F351" i="2" s="1"/>
  <c r="I351" i="2" l="1"/>
  <c r="C352" i="2" s="1"/>
  <c r="G352" i="2" l="1"/>
  <c r="D352" i="2"/>
  <c r="F352" i="2" s="1"/>
  <c r="I352" i="2" l="1"/>
  <c r="C353" i="2" s="1"/>
  <c r="G353" i="2" l="1"/>
  <c r="D353" i="2"/>
  <c r="F353" i="2" s="1"/>
  <c r="I353" i="2" l="1"/>
  <c r="C354" i="2" s="1"/>
  <c r="G354" i="2" l="1"/>
  <c r="D354" i="2"/>
  <c r="F354" i="2" s="1"/>
  <c r="I354" i="2" l="1"/>
  <c r="C355" i="2" s="1"/>
  <c r="G355" i="2" l="1"/>
  <c r="D355" i="2"/>
  <c r="F355" i="2" s="1"/>
  <c r="I355" i="2" l="1"/>
  <c r="C356" i="2" s="1"/>
  <c r="G356" i="2" l="1"/>
  <c r="D356" i="2"/>
  <c r="F356" i="2" s="1"/>
  <c r="I356" i="2" l="1"/>
  <c r="C357" i="2" s="1"/>
  <c r="G357" i="2" l="1"/>
  <c r="D357" i="2"/>
  <c r="F357" i="2" s="1"/>
  <c r="I357" i="2" l="1"/>
  <c r="C358" i="2" s="1"/>
  <c r="G358" i="2" l="1"/>
  <c r="D358" i="2"/>
  <c r="F358" i="2" s="1"/>
  <c r="I358" i="2" l="1"/>
  <c r="C359" i="2" s="1"/>
  <c r="G359" i="2" l="1"/>
  <c r="D359" i="2"/>
  <c r="F359" i="2" s="1"/>
  <c r="I359" i="2" l="1"/>
  <c r="C360" i="2" s="1"/>
  <c r="G360" i="2" l="1"/>
  <c r="D360" i="2"/>
  <c r="F360" i="2" s="1"/>
  <c r="I360" i="2" l="1"/>
  <c r="C361" i="2" s="1"/>
  <c r="G361" i="2" l="1"/>
  <c r="D361" i="2"/>
  <c r="F361" i="2" s="1"/>
  <c r="I361" i="2" l="1"/>
  <c r="C362" i="2" s="1"/>
  <c r="G362" i="2" l="1"/>
  <c r="D362" i="2"/>
  <c r="F362" i="2" s="1"/>
  <c r="I362" i="2" l="1"/>
  <c r="C363" i="2" l="1"/>
  <c r="J13" i="2" s="1"/>
  <c r="E13" i="2" s="1"/>
  <c r="H13" i="2" s="1"/>
  <c r="J61" i="2"/>
  <c r="E61" i="2" s="1"/>
  <c r="H61" i="2" s="1"/>
  <c r="J125" i="2"/>
  <c r="E125" i="2" s="1"/>
  <c r="H125" i="2" s="1"/>
  <c r="J177" i="2"/>
  <c r="E177" i="2" s="1"/>
  <c r="H177" i="2" s="1"/>
  <c r="J209" i="2"/>
  <c r="E209" i="2" s="1"/>
  <c r="H209" i="2" s="1"/>
  <c r="J229" i="2"/>
  <c r="E229" i="2" s="1"/>
  <c r="H229" i="2" s="1"/>
  <c r="J245" i="2"/>
  <c r="E245" i="2" s="1"/>
  <c r="H245" i="2" s="1"/>
  <c r="J261" i="2"/>
  <c r="E261" i="2" s="1"/>
  <c r="H261" i="2" s="1"/>
  <c r="J277" i="2"/>
  <c r="E277" i="2" s="1"/>
  <c r="H277" i="2" s="1"/>
  <c r="J293" i="2"/>
  <c r="E293" i="2" s="1"/>
  <c r="H293" i="2" s="1"/>
  <c r="J309" i="2"/>
  <c r="E309" i="2" s="1"/>
  <c r="H309" i="2" s="1"/>
  <c r="J322" i="2"/>
  <c r="E322" i="2" s="1"/>
  <c r="H322" i="2" s="1"/>
  <c r="J330" i="2"/>
  <c r="E330" i="2" s="1"/>
  <c r="H330" i="2" s="1"/>
  <c r="J338" i="2"/>
  <c r="E338" i="2" s="1"/>
  <c r="H338" i="2" s="1"/>
  <c r="J346" i="2"/>
  <c r="E346" i="2" s="1"/>
  <c r="H346" i="2" s="1"/>
  <c r="J354" i="2"/>
  <c r="E354" i="2" s="1"/>
  <c r="H354" i="2" s="1"/>
  <c r="J357" i="2" l="1"/>
  <c r="E357" i="2" s="1"/>
  <c r="H357" i="2" s="1"/>
  <c r="J350" i="2"/>
  <c r="E350" i="2" s="1"/>
  <c r="H350" i="2" s="1"/>
  <c r="J342" i="2"/>
  <c r="E342" i="2" s="1"/>
  <c r="H342" i="2" s="1"/>
  <c r="J334" i="2"/>
  <c r="E334" i="2" s="1"/>
  <c r="H334" i="2" s="1"/>
  <c r="J326" i="2"/>
  <c r="E326" i="2" s="1"/>
  <c r="H326" i="2" s="1"/>
  <c r="J317" i="2"/>
  <c r="E317" i="2" s="1"/>
  <c r="H317" i="2" s="1"/>
  <c r="J301" i="2"/>
  <c r="E301" i="2" s="1"/>
  <c r="H301" i="2" s="1"/>
  <c r="J285" i="2"/>
  <c r="E285" i="2" s="1"/>
  <c r="H285" i="2" s="1"/>
  <c r="J269" i="2"/>
  <c r="E269" i="2" s="1"/>
  <c r="H269" i="2" s="1"/>
  <c r="J253" i="2"/>
  <c r="E253" i="2" s="1"/>
  <c r="H253" i="2" s="1"/>
  <c r="J237" i="2"/>
  <c r="E237" i="2" s="1"/>
  <c r="H237" i="2" s="1"/>
  <c r="J221" i="2"/>
  <c r="E221" i="2" s="1"/>
  <c r="H221" i="2" s="1"/>
  <c r="J193" i="2"/>
  <c r="E193" i="2" s="1"/>
  <c r="H193" i="2" s="1"/>
  <c r="J157" i="2"/>
  <c r="E157" i="2" s="1"/>
  <c r="H157" i="2" s="1"/>
  <c r="J93" i="2"/>
  <c r="E93" i="2" s="1"/>
  <c r="H93" i="2" s="1"/>
  <c r="J29" i="2"/>
  <c r="E29" i="2" s="1"/>
  <c r="H29" i="2" s="1"/>
  <c r="J359" i="2"/>
  <c r="E359" i="2" s="1"/>
  <c r="H359" i="2" s="1"/>
  <c r="J356" i="2"/>
  <c r="E356" i="2" s="1"/>
  <c r="H356" i="2" s="1"/>
  <c r="J352" i="2"/>
  <c r="E352" i="2" s="1"/>
  <c r="H352" i="2" s="1"/>
  <c r="J348" i="2"/>
  <c r="E348" i="2" s="1"/>
  <c r="H348" i="2" s="1"/>
  <c r="J344" i="2"/>
  <c r="E344" i="2" s="1"/>
  <c r="H344" i="2" s="1"/>
  <c r="J340" i="2"/>
  <c r="E340" i="2" s="1"/>
  <c r="H340" i="2" s="1"/>
  <c r="J336" i="2"/>
  <c r="E336" i="2" s="1"/>
  <c r="H336" i="2" s="1"/>
  <c r="J332" i="2"/>
  <c r="E332" i="2" s="1"/>
  <c r="H332" i="2" s="1"/>
  <c r="J328" i="2"/>
  <c r="E328" i="2" s="1"/>
  <c r="H328" i="2" s="1"/>
  <c r="J324" i="2"/>
  <c r="E324" i="2" s="1"/>
  <c r="H324" i="2" s="1"/>
  <c r="J320" i="2"/>
  <c r="E320" i="2" s="1"/>
  <c r="H320" i="2" s="1"/>
  <c r="J313" i="2"/>
  <c r="E313" i="2" s="1"/>
  <c r="H313" i="2" s="1"/>
  <c r="J305" i="2"/>
  <c r="E305" i="2" s="1"/>
  <c r="H305" i="2" s="1"/>
  <c r="J297" i="2"/>
  <c r="E297" i="2" s="1"/>
  <c r="H297" i="2" s="1"/>
  <c r="J289" i="2"/>
  <c r="E289" i="2" s="1"/>
  <c r="H289" i="2" s="1"/>
  <c r="J281" i="2"/>
  <c r="E281" i="2" s="1"/>
  <c r="H281" i="2" s="1"/>
  <c r="J273" i="2"/>
  <c r="E273" i="2" s="1"/>
  <c r="H273" i="2" s="1"/>
  <c r="J265" i="2"/>
  <c r="E265" i="2" s="1"/>
  <c r="H265" i="2" s="1"/>
  <c r="J257" i="2"/>
  <c r="E257" i="2" s="1"/>
  <c r="H257" i="2" s="1"/>
  <c r="J249" i="2"/>
  <c r="E249" i="2" s="1"/>
  <c r="H249" i="2" s="1"/>
  <c r="J241" i="2"/>
  <c r="E241" i="2" s="1"/>
  <c r="H241" i="2" s="1"/>
  <c r="J233" i="2"/>
  <c r="E233" i="2" s="1"/>
  <c r="H233" i="2" s="1"/>
  <c r="J225" i="2"/>
  <c r="E225" i="2" s="1"/>
  <c r="H225" i="2" s="1"/>
  <c r="J217" i="2"/>
  <c r="E217" i="2" s="1"/>
  <c r="H217" i="2" s="1"/>
  <c r="J201" i="2"/>
  <c r="E201" i="2" s="1"/>
  <c r="H201" i="2" s="1"/>
  <c r="J185" i="2"/>
  <c r="E185" i="2" s="1"/>
  <c r="H185" i="2" s="1"/>
  <c r="J169" i="2"/>
  <c r="E169" i="2" s="1"/>
  <c r="H169" i="2" s="1"/>
  <c r="J141" i="2"/>
  <c r="E141" i="2" s="1"/>
  <c r="H141" i="2" s="1"/>
  <c r="J109" i="2"/>
  <c r="E109" i="2" s="1"/>
  <c r="H109" i="2" s="1"/>
  <c r="J77" i="2"/>
  <c r="E77" i="2" s="1"/>
  <c r="H77" i="2" s="1"/>
  <c r="J45" i="2"/>
  <c r="E45" i="2" s="1"/>
  <c r="H45" i="2" s="1"/>
  <c r="G363" i="2"/>
  <c r="D363" i="2"/>
  <c r="F363" i="2" s="1"/>
  <c r="J9" i="2"/>
  <c r="E9" i="2" s="1"/>
  <c r="H9" i="2" s="1"/>
  <c r="J17" i="2"/>
  <c r="E17" i="2" s="1"/>
  <c r="H17" i="2" s="1"/>
  <c r="J25" i="2"/>
  <c r="E25" i="2" s="1"/>
  <c r="H25" i="2" s="1"/>
  <c r="J33" i="2"/>
  <c r="E33" i="2" s="1"/>
  <c r="H33" i="2" s="1"/>
  <c r="J41" i="2"/>
  <c r="E41" i="2" s="1"/>
  <c r="H41" i="2" s="1"/>
  <c r="J49" i="2"/>
  <c r="E49" i="2" s="1"/>
  <c r="H49" i="2" s="1"/>
  <c r="J57" i="2"/>
  <c r="E57" i="2" s="1"/>
  <c r="H57" i="2" s="1"/>
  <c r="J65" i="2"/>
  <c r="E65" i="2" s="1"/>
  <c r="H65" i="2" s="1"/>
  <c r="J73" i="2"/>
  <c r="E73" i="2" s="1"/>
  <c r="H73" i="2" s="1"/>
  <c r="J81" i="2"/>
  <c r="E81" i="2" s="1"/>
  <c r="H81" i="2" s="1"/>
  <c r="J89" i="2"/>
  <c r="E89" i="2" s="1"/>
  <c r="H89" i="2" s="1"/>
  <c r="J97" i="2"/>
  <c r="E97" i="2" s="1"/>
  <c r="H97" i="2" s="1"/>
  <c r="J105" i="2"/>
  <c r="E105" i="2" s="1"/>
  <c r="H105" i="2" s="1"/>
  <c r="J113" i="2"/>
  <c r="E113" i="2" s="1"/>
  <c r="H113" i="2" s="1"/>
  <c r="J121" i="2"/>
  <c r="E121" i="2" s="1"/>
  <c r="H121" i="2" s="1"/>
  <c r="J129" i="2"/>
  <c r="E129" i="2" s="1"/>
  <c r="H129" i="2" s="1"/>
  <c r="J137" i="2"/>
  <c r="E137" i="2" s="1"/>
  <c r="H137" i="2" s="1"/>
  <c r="J145" i="2"/>
  <c r="E145" i="2" s="1"/>
  <c r="H145" i="2" s="1"/>
  <c r="J153" i="2"/>
  <c r="E153" i="2" s="1"/>
  <c r="H153" i="2" s="1"/>
  <c r="J161" i="2"/>
  <c r="E161" i="2" s="1"/>
  <c r="H161" i="2" s="1"/>
  <c r="J167" i="2"/>
  <c r="E167" i="2" s="1"/>
  <c r="H167" i="2" s="1"/>
  <c r="J171" i="2"/>
  <c r="E171" i="2" s="1"/>
  <c r="H171" i="2" s="1"/>
  <c r="J175" i="2"/>
  <c r="E175" i="2" s="1"/>
  <c r="H175" i="2" s="1"/>
  <c r="J179" i="2"/>
  <c r="E179" i="2" s="1"/>
  <c r="H179" i="2" s="1"/>
  <c r="J183" i="2"/>
  <c r="E183" i="2" s="1"/>
  <c r="H183" i="2" s="1"/>
  <c r="J187" i="2"/>
  <c r="E187" i="2" s="1"/>
  <c r="H187" i="2" s="1"/>
  <c r="J191" i="2"/>
  <c r="E191" i="2" s="1"/>
  <c r="H191" i="2" s="1"/>
  <c r="J195" i="2"/>
  <c r="E195" i="2" s="1"/>
  <c r="H195" i="2" s="1"/>
  <c r="J199" i="2"/>
  <c r="E199" i="2" s="1"/>
  <c r="H199" i="2" s="1"/>
  <c r="J203" i="2"/>
  <c r="E203" i="2" s="1"/>
  <c r="H203" i="2" s="1"/>
  <c r="J207" i="2"/>
  <c r="E207" i="2" s="1"/>
  <c r="H207" i="2" s="1"/>
  <c r="J211" i="2"/>
  <c r="E211" i="2" s="1"/>
  <c r="H211" i="2" s="1"/>
  <c r="J215" i="2"/>
  <c r="E215" i="2" s="1"/>
  <c r="H215" i="2" s="1"/>
  <c r="J218" i="2"/>
  <c r="E218" i="2" s="1"/>
  <c r="H218" i="2" s="1"/>
  <c r="J220" i="2"/>
  <c r="E220" i="2" s="1"/>
  <c r="H220" i="2" s="1"/>
  <c r="J222" i="2"/>
  <c r="E222" i="2" s="1"/>
  <c r="H222" i="2" s="1"/>
  <c r="J224" i="2"/>
  <c r="E224" i="2" s="1"/>
  <c r="H224" i="2" s="1"/>
  <c r="J226" i="2"/>
  <c r="E226" i="2" s="1"/>
  <c r="H226" i="2" s="1"/>
  <c r="J228" i="2"/>
  <c r="E228" i="2" s="1"/>
  <c r="H228" i="2" s="1"/>
  <c r="J230" i="2"/>
  <c r="E230" i="2" s="1"/>
  <c r="H230" i="2" s="1"/>
  <c r="J232" i="2"/>
  <c r="E232" i="2" s="1"/>
  <c r="H232" i="2" s="1"/>
  <c r="J234" i="2"/>
  <c r="E234" i="2" s="1"/>
  <c r="H234" i="2" s="1"/>
  <c r="J236" i="2"/>
  <c r="E236" i="2" s="1"/>
  <c r="H236" i="2" s="1"/>
  <c r="J239" i="2"/>
  <c r="E239" i="2" s="1"/>
  <c r="H239" i="2" s="1"/>
  <c r="J240" i="2"/>
  <c r="E240" i="2" s="1"/>
  <c r="H240" i="2" s="1"/>
  <c r="J242" i="2"/>
  <c r="E242" i="2" s="1"/>
  <c r="H242" i="2" s="1"/>
  <c r="J244" i="2"/>
  <c r="E244" i="2" s="1"/>
  <c r="H244" i="2" s="1"/>
  <c r="J246" i="2"/>
  <c r="E246" i="2" s="1"/>
  <c r="H246" i="2" s="1"/>
  <c r="J248" i="2"/>
  <c r="E248" i="2" s="1"/>
  <c r="H248" i="2" s="1"/>
  <c r="J250" i="2"/>
  <c r="E250" i="2" s="1"/>
  <c r="H250" i="2" s="1"/>
  <c r="J252" i="2"/>
  <c r="E252" i="2" s="1"/>
  <c r="H252" i="2" s="1"/>
  <c r="J254" i="2"/>
  <c r="E254" i="2" s="1"/>
  <c r="H254" i="2" s="1"/>
  <c r="J256" i="2"/>
  <c r="E256" i="2" s="1"/>
  <c r="H256" i="2" s="1"/>
  <c r="J258" i="2"/>
  <c r="E258" i="2" s="1"/>
  <c r="H258" i="2" s="1"/>
  <c r="J260" i="2"/>
  <c r="E260" i="2" s="1"/>
  <c r="H260" i="2" s="1"/>
  <c r="J262" i="2"/>
  <c r="E262" i="2" s="1"/>
  <c r="H262" i="2" s="1"/>
  <c r="J264" i="2"/>
  <c r="E264" i="2" s="1"/>
  <c r="H264" i="2" s="1"/>
  <c r="J266" i="2"/>
  <c r="E266" i="2" s="1"/>
  <c r="H266" i="2" s="1"/>
  <c r="J268" i="2"/>
  <c r="E268" i="2" s="1"/>
  <c r="H268" i="2" s="1"/>
  <c r="J270" i="2"/>
  <c r="E270" i="2" s="1"/>
  <c r="H270" i="2" s="1"/>
  <c r="J272" i="2"/>
  <c r="E272" i="2" s="1"/>
  <c r="H272" i="2" s="1"/>
  <c r="J274" i="2"/>
  <c r="E274" i="2" s="1"/>
  <c r="H274" i="2" s="1"/>
  <c r="J276" i="2"/>
  <c r="E276" i="2" s="1"/>
  <c r="H276" i="2" s="1"/>
  <c r="J278" i="2"/>
  <c r="E278" i="2" s="1"/>
  <c r="H278" i="2" s="1"/>
  <c r="J280" i="2"/>
  <c r="E280" i="2" s="1"/>
  <c r="H280" i="2" s="1"/>
  <c r="J282" i="2"/>
  <c r="E282" i="2" s="1"/>
  <c r="H282" i="2" s="1"/>
  <c r="J284" i="2"/>
  <c r="E284" i="2" s="1"/>
  <c r="H284" i="2" s="1"/>
  <c r="J286" i="2"/>
  <c r="E286" i="2" s="1"/>
  <c r="H286" i="2" s="1"/>
  <c r="J288" i="2"/>
  <c r="E288" i="2" s="1"/>
  <c r="H288" i="2" s="1"/>
  <c r="J290" i="2"/>
  <c r="E290" i="2" s="1"/>
  <c r="H290" i="2" s="1"/>
  <c r="J292" i="2"/>
  <c r="E292" i="2" s="1"/>
  <c r="H292" i="2" s="1"/>
  <c r="J294" i="2"/>
  <c r="E294" i="2" s="1"/>
  <c r="H294" i="2" s="1"/>
  <c r="J296" i="2"/>
  <c r="E296" i="2" s="1"/>
  <c r="H296" i="2" s="1"/>
  <c r="J298" i="2"/>
  <c r="E298" i="2" s="1"/>
  <c r="H298" i="2" s="1"/>
  <c r="J300" i="2"/>
  <c r="E300" i="2" s="1"/>
  <c r="H300" i="2" s="1"/>
  <c r="J302" i="2"/>
  <c r="E302" i="2" s="1"/>
  <c r="H302" i="2" s="1"/>
  <c r="J304" i="2"/>
  <c r="E304" i="2" s="1"/>
  <c r="H304" i="2" s="1"/>
  <c r="J306" i="2"/>
  <c r="E306" i="2" s="1"/>
  <c r="H306" i="2" s="1"/>
  <c r="J308" i="2"/>
  <c r="E308" i="2" s="1"/>
  <c r="H308" i="2" s="1"/>
  <c r="J310" i="2"/>
  <c r="E310" i="2" s="1"/>
  <c r="H310" i="2" s="1"/>
  <c r="J312" i="2"/>
  <c r="E312" i="2" s="1"/>
  <c r="H312" i="2" s="1"/>
  <c r="J314" i="2"/>
  <c r="E314" i="2" s="1"/>
  <c r="H314" i="2" s="1"/>
  <c r="J316" i="2"/>
  <c r="E316" i="2" s="1"/>
  <c r="H316" i="2" s="1"/>
  <c r="J318" i="2"/>
  <c r="E318" i="2" s="1"/>
  <c r="H318" i="2" s="1"/>
  <c r="J358" i="2"/>
  <c r="E358" i="2" s="1"/>
  <c r="H358" i="2" s="1"/>
  <c r="J360" i="2"/>
  <c r="E360" i="2" s="1"/>
  <c r="H360" i="2" s="1"/>
  <c r="J361" i="2"/>
  <c r="E361" i="2" s="1"/>
  <c r="H361" i="2" s="1"/>
  <c r="J355" i="2"/>
  <c r="E355" i="2" s="1"/>
  <c r="H355" i="2" s="1"/>
  <c r="J353" i="2"/>
  <c r="E353" i="2" s="1"/>
  <c r="H353" i="2" s="1"/>
  <c r="J351" i="2"/>
  <c r="E351" i="2" s="1"/>
  <c r="H351" i="2" s="1"/>
  <c r="J349" i="2"/>
  <c r="E349" i="2" s="1"/>
  <c r="H349" i="2" s="1"/>
  <c r="J347" i="2"/>
  <c r="E347" i="2" s="1"/>
  <c r="H347" i="2" s="1"/>
  <c r="J345" i="2"/>
  <c r="E345" i="2" s="1"/>
  <c r="H345" i="2" s="1"/>
  <c r="J343" i="2"/>
  <c r="E343" i="2" s="1"/>
  <c r="H343" i="2" s="1"/>
  <c r="J341" i="2"/>
  <c r="E341" i="2" s="1"/>
  <c r="H341" i="2" s="1"/>
  <c r="J339" i="2"/>
  <c r="E339" i="2" s="1"/>
  <c r="H339" i="2" s="1"/>
  <c r="J337" i="2"/>
  <c r="E337" i="2" s="1"/>
  <c r="H337" i="2" s="1"/>
  <c r="J335" i="2"/>
  <c r="E335" i="2" s="1"/>
  <c r="H335" i="2" s="1"/>
  <c r="J333" i="2"/>
  <c r="E333" i="2" s="1"/>
  <c r="H333" i="2" s="1"/>
  <c r="J331" i="2"/>
  <c r="E331" i="2" s="1"/>
  <c r="H331" i="2" s="1"/>
  <c r="J329" i="2"/>
  <c r="E329" i="2" s="1"/>
  <c r="H329" i="2" s="1"/>
  <c r="J327" i="2"/>
  <c r="E327" i="2" s="1"/>
  <c r="H327" i="2" s="1"/>
  <c r="J325" i="2"/>
  <c r="E325" i="2" s="1"/>
  <c r="H325" i="2" s="1"/>
  <c r="J323" i="2"/>
  <c r="E323" i="2" s="1"/>
  <c r="H323" i="2" s="1"/>
  <c r="J321" i="2"/>
  <c r="E321" i="2" s="1"/>
  <c r="H321" i="2" s="1"/>
  <c r="J319" i="2"/>
  <c r="E319" i="2" s="1"/>
  <c r="H319" i="2" s="1"/>
  <c r="J315" i="2"/>
  <c r="E315" i="2" s="1"/>
  <c r="H315" i="2" s="1"/>
  <c r="J311" i="2"/>
  <c r="E311" i="2" s="1"/>
  <c r="H311" i="2" s="1"/>
  <c r="J307" i="2"/>
  <c r="E307" i="2" s="1"/>
  <c r="H307" i="2" s="1"/>
  <c r="J303" i="2"/>
  <c r="E303" i="2" s="1"/>
  <c r="H303" i="2" s="1"/>
  <c r="J299" i="2"/>
  <c r="E299" i="2" s="1"/>
  <c r="H299" i="2" s="1"/>
  <c r="J295" i="2"/>
  <c r="E295" i="2" s="1"/>
  <c r="H295" i="2" s="1"/>
  <c r="J291" i="2"/>
  <c r="E291" i="2" s="1"/>
  <c r="H291" i="2" s="1"/>
  <c r="J287" i="2"/>
  <c r="E287" i="2" s="1"/>
  <c r="H287" i="2" s="1"/>
  <c r="J283" i="2"/>
  <c r="E283" i="2" s="1"/>
  <c r="H283" i="2" s="1"/>
  <c r="J279" i="2"/>
  <c r="E279" i="2" s="1"/>
  <c r="H279" i="2" s="1"/>
  <c r="J275" i="2"/>
  <c r="E275" i="2" s="1"/>
  <c r="H275" i="2" s="1"/>
  <c r="J271" i="2"/>
  <c r="E271" i="2" s="1"/>
  <c r="H271" i="2" s="1"/>
  <c r="J267" i="2"/>
  <c r="E267" i="2" s="1"/>
  <c r="H267" i="2" s="1"/>
  <c r="J263" i="2"/>
  <c r="E263" i="2" s="1"/>
  <c r="H263" i="2" s="1"/>
  <c r="J259" i="2"/>
  <c r="E259" i="2" s="1"/>
  <c r="H259" i="2" s="1"/>
  <c r="J255" i="2"/>
  <c r="E255" i="2" s="1"/>
  <c r="H255" i="2" s="1"/>
  <c r="J251" i="2"/>
  <c r="E251" i="2" s="1"/>
  <c r="H251" i="2" s="1"/>
  <c r="J247" i="2"/>
  <c r="E247" i="2" s="1"/>
  <c r="H247" i="2" s="1"/>
  <c r="J243" i="2"/>
  <c r="E243" i="2" s="1"/>
  <c r="H243" i="2" s="1"/>
  <c r="J238" i="2"/>
  <c r="E238" i="2" s="1"/>
  <c r="H238" i="2" s="1"/>
  <c r="J235" i="2"/>
  <c r="E235" i="2" s="1"/>
  <c r="H235" i="2" s="1"/>
  <c r="J231" i="2"/>
  <c r="E231" i="2" s="1"/>
  <c r="H231" i="2" s="1"/>
  <c r="J227" i="2"/>
  <c r="E227" i="2" s="1"/>
  <c r="H227" i="2" s="1"/>
  <c r="J223" i="2"/>
  <c r="E223" i="2" s="1"/>
  <c r="H223" i="2" s="1"/>
  <c r="J219" i="2"/>
  <c r="E219" i="2" s="1"/>
  <c r="H219" i="2" s="1"/>
  <c r="J213" i="2"/>
  <c r="E213" i="2" s="1"/>
  <c r="H213" i="2" s="1"/>
  <c r="J205" i="2"/>
  <c r="E205" i="2" s="1"/>
  <c r="H205" i="2" s="1"/>
  <c r="J197" i="2"/>
  <c r="E197" i="2" s="1"/>
  <c r="H197" i="2" s="1"/>
  <c r="J189" i="2"/>
  <c r="E189" i="2" s="1"/>
  <c r="H189" i="2" s="1"/>
  <c r="J181" i="2"/>
  <c r="E181" i="2" s="1"/>
  <c r="H181" i="2" s="1"/>
  <c r="J173" i="2"/>
  <c r="E173" i="2" s="1"/>
  <c r="H173" i="2" s="1"/>
  <c r="J165" i="2"/>
  <c r="E165" i="2" s="1"/>
  <c r="H165" i="2" s="1"/>
  <c r="J149" i="2"/>
  <c r="E149" i="2" s="1"/>
  <c r="H149" i="2" s="1"/>
  <c r="J133" i="2"/>
  <c r="E133" i="2" s="1"/>
  <c r="H133" i="2" s="1"/>
  <c r="J117" i="2"/>
  <c r="E117" i="2" s="1"/>
  <c r="H117" i="2" s="1"/>
  <c r="J101" i="2"/>
  <c r="E101" i="2" s="1"/>
  <c r="H101" i="2" s="1"/>
  <c r="J85" i="2"/>
  <c r="E85" i="2" s="1"/>
  <c r="H85" i="2" s="1"/>
  <c r="J69" i="2"/>
  <c r="E69" i="2" s="1"/>
  <c r="H69" i="2" s="1"/>
  <c r="J53" i="2"/>
  <c r="E53" i="2" s="1"/>
  <c r="H53" i="2" s="1"/>
  <c r="J37" i="2"/>
  <c r="E37" i="2" s="1"/>
  <c r="H37" i="2" s="1"/>
  <c r="J21" i="2"/>
  <c r="E21" i="2" s="1"/>
  <c r="H21" i="2" s="1"/>
  <c r="J5" i="2"/>
  <c r="E5" i="2" s="1"/>
  <c r="H5" i="2" s="1"/>
  <c r="J216" i="2"/>
  <c r="E216" i="2" s="1"/>
  <c r="H216" i="2" s="1"/>
  <c r="J214" i="2"/>
  <c r="E214" i="2" s="1"/>
  <c r="H214" i="2" s="1"/>
  <c r="J212" i="2"/>
  <c r="E212" i="2" s="1"/>
  <c r="H212" i="2" s="1"/>
  <c r="J210" i="2"/>
  <c r="E210" i="2" s="1"/>
  <c r="H210" i="2" s="1"/>
  <c r="J208" i="2"/>
  <c r="E208" i="2" s="1"/>
  <c r="H208" i="2" s="1"/>
  <c r="J206" i="2"/>
  <c r="E206" i="2" s="1"/>
  <c r="H206" i="2" s="1"/>
  <c r="J204" i="2"/>
  <c r="E204" i="2" s="1"/>
  <c r="H204" i="2" s="1"/>
  <c r="J202" i="2"/>
  <c r="E202" i="2" s="1"/>
  <c r="H202" i="2" s="1"/>
  <c r="J200" i="2"/>
  <c r="E200" i="2" s="1"/>
  <c r="H200" i="2" s="1"/>
  <c r="J198" i="2"/>
  <c r="E198" i="2" s="1"/>
  <c r="H198" i="2" s="1"/>
  <c r="J196" i="2"/>
  <c r="E196" i="2" s="1"/>
  <c r="H196" i="2" s="1"/>
  <c r="J194" i="2"/>
  <c r="E194" i="2" s="1"/>
  <c r="H194" i="2" s="1"/>
  <c r="J192" i="2"/>
  <c r="E192" i="2" s="1"/>
  <c r="H192" i="2" s="1"/>
  <c r="J190" i="2"/>
  <c r="E190" i="2" s="1"/>
  <c r="H190" i="2" s="1"/>
  <c r="J188" i="2"/>
  <c r="E188" i="2" s="1"/>
  <c r="H188" i="2" s="1"/>
  <c r="J186" i="2"/>
  <c r="E186" i="2" s="1"/>
  <c r="H186" i="2" s="1"/>
  <c r="J184" i="2"/>
  <c r="E184" i="2" s="1"/>
  <c r="H184" i="2" s="1"/>
  <c r="J182" i="2"/>
  <c r="E182" i="2" s="1"/>
  <c r="H182" i="2" s="1"/>
  <c r="J180" i="2"/>
  <c r="E180" i="2" s="1"/>
  <c r="H180" i="2" s="1"/>
  <c r="J178" i="2"/>
  <c r="E178" i="2" s="1"/>
  <c r="H178" i="2" s="1"/>
  <c r="J176" i="2"/>
  <c r="E176" i="2" s="1"/>
  <c r="H176" i="2" s="1"/>
  <c r="J174" i="2"/>
  <c r="E174" i="2" s="1"/>
  <c r="H174" i="2" s="1"/>
  <c r="J172" i="2"/>
  <c r="E172" i="2" s="1"/>
  <c r="H172" i="2" s="1"/>
  <c r="J170" i="2"/>
  <c r="E170" i="2" s="1"/>
  <c r="H170" i="2" s="1"/>
  <c r="J168" i="2"/>
  <c r="E168" i="2" s="1"/>
  <c r="H168" i="2" s="1"/>
  <c r="J166" i="2"/>
  <c r="E166" i="2" s="1"/>
  <c r="H166" i="2" s="1"/>
  <c r="J163" i="2"/>
  <c r="E163" i="2" s="1"/>
  <c r="H163" i="2" s="1"/>
  <c r="J159" i="2"/>
  <c r="E159" i="2" s="1"/>
  <c r="H159" i="2" s="1"/>
  <c r="J155" i="2"/>
  <c r="E155" i="2" s="1"/>
  <c r="H155" i="2" s="1"/>
  <c r="J151" i="2"/>
  <c r="E151" i="2" s="1"/>
  <c r="H151" i="2" s="1"/>
  <c r="J147" i="2"/>
  <c r="E147" i="2" s="1"/>
  <c r="H147" i="2" s="1"/>
  <c r="J143" i="2"/>
  <c r="E143" i="2" s="1"/>
  <c r="H143" i="2" s="1"/>
  <c r="J139" i="2"/>
  <c r="E139" i="2" s="1"/>
  <c r="H139" i="2" s="1"/>
  <c r="J135" i="2"/>
  <c r="E135" i="2" s="1"/>
  <c r="H135" i="2" s="1"/>
  <c r="J131" i="2"/>
  <c r="E131" i="2" s="1"/>
  <c r="H131" i="2" s="1"/>
  <c r="J127" i="2"/>
  <c r="E127" i="2" s="1"/>
  <c r="H127" i="2" s="1"/>
  <c r="J123" i="2"/>
  <c r="E123" i="2" s="1"/>
  <c r="H123" i="2" s="1"/>
  <c r="J119" i="2"/>
  <c r="E119" i="2" s="1"/>
  <c r="H119" i="2" s="1"/>
  <c r="J115" i="2"/>
  <c r="E115" i="2" s="1"/>
  <c r="H115" i="2" s="1"/>
  <c r="J111" i="2"/>
  <c r="E111" i="2" s="1"/>
  <c r="H111" i="2" s="1"/>
  <c r="J107" i="2"/>
  <c r="E107" i="2" s="1"/>
  <c r="H107" i="2" s="1"/>
  <c r="J103" i="2"/>
  <c r="E103" i="2" s="1"/>
  <c r="H103" i="2" s="1"/>
  <c r="J99" i="2"/>
  <c r="E99" i="2" s="1"/>
  <c r="H99" i="2" s="1"/>
  <c r="J95" i="2"/>
  <c r="E95" i="2" s="1"/>
  <c r="H95" i="2" s="1"/>
  <c r="J91" i="2"/>
  <c r="E91" i="2" s="1"/>
  <c r="H91" i="2" s="1"/>
  <c r="J87" i="2"/>
  <c r="E87" i="2" s="1"/>
  <c r="H87" i="2" s="1"/>
  <c r="J83" i="2"/>
  <c r="E83" i="2" s="1"/>
  <c r="H83" i="2" s="1"/>
  <c r="J79" i="2"/>
  <c r="E79" i="2" s="1"/>
  <c r="H79" i="2" s="1"/>
  <c r="J75" i="2"/>
  <c r="E75" i="2" s="1"/>
  <c r="H75" i="2" s="1"/>
  <c r="J71" i="2"/>
  <c r="E71" i="2" s="1"/>
  <c r="H71" i="2" s="1"/>
  <c r="J67" i="2"/>
  <c r="E67" i="2" s="1"/>
  <c r="H67" i="2" s="1"/>
  <c r="J63" i="2"/>
  <c r="E63" i="2" s="1"/>
  <c r="H63" i="2" s="1"/>
  <c r="J59" i="2"/>
  <c r="E59" i="2" s="1"/>
  <c r="H59" i="2" s="1"/>
  <c r="J55" i="2"/>
  <c r="E55" i="2" s="1"/>
  <c r="H55" i="2" s="1"/>
  <c r="J51" i="2"/>
  <c r="E51" i="2" s="1"/>
  <c r="H51" i="2" s="1"/>
  <c r="J47" i="2"/>
  <c r="E47" i="2" s="1"/>
  <c r="H47" i="2" s="1"/>
  <c r="J43" i="2"/>
  <c r="E43" i="2" s="1"/>
  <c r="H43" i="2" s="1"/>
  <c r="J39" i="2"/>
  <c r="E39" i="2" s="1"/>
  <c r="H39" i="2" s="1"/>
  <c r="J35" i="2"/>
  <c r="E35" i="2" s="1"/>
  <c r="H35" i="2" s="1"/>
  <c r="J31" i="2"/>
  <c r="E31" i="2" s="1"/>
  <c r="H31" i="2" s="1"/>
  <c r="J27" i="2"/>
  <c r="E27" i="2" s="1"/>
  <c r="H27" i="2" s="1"/>
  <c r="J23" i="2"/>
  <c r="E23" i="2" s="1"/>
  <c r="H23" i="2" s="1"/>
  <c r="J19" i="2"/>
  <c r="E19" i="2" s="1"/>
  <c r="H19" i="2" s="1"/>
  <c r="J15" i="2"/>
  <c r="E15" i="2" s="1"/>
  <c r="H15" i="2" s="1"/>
  <c r="J11" i="2"/>
  <c r="E11" i="2" s="1"/>
  <c r="H11" i="2" s="1"/>
  <c r="J7" i="2"/>
  <c r="E7" i="2" s="1"/>
  <c r="H7" i="2" s="1"/>
  <c r="J362" i="2"/>
  <c r="J6" i="2"/>
  <c r="E6" i="2" s="1"/>
  <c r="H6" i="2" s="1"/>
  <c r="J4" i="2"/>
  <c r="J8" i="2"/>
  <c r="E8" i="2" s="1"/>
  <c r="H8" i="2" s="1"/>
  <c r="J10" i="2"/>
  <c r="E10" i="2" s="1"/>
  <c r="H10" i="2" s="1"/>
  <c r="J12" i="2"/>
  <c r="E12" i="2" s="1"/>
  <c r="H12" i="2" s="1"/>
  <c r="J14" i="2"/>
  <c r="E14" i="2" s="1"/>
  <c r="H14" i="2" s="1"/>
  <c r="J16" i="2"/>
  <c r="E16" i="2" s="1"/>
  <c r="H16" i="2" s="1"/>
  <c r="J18" i="2"/>
  <c r="E18" i="2" s="1"/>
  <c r="H18" i="2" s="1"/>
  <c r="J20" i="2"/>
  <c r="E20" i="2" s="1"/>
  <c r="H20" i="2" s="1"/>
  <c r="J22" i="2"/>
  <c r="E22" i="2" s="1"/>
  <c r="H22" i="2" s="1"/>
  <c r="J24" i="2"/>
  <c r="E24" i="2" s="1"/>
  <c r="H24" i="2" s="1"/>
  <c r="J26" i="2"/>
  <c r="E26" i="2" s="1"/>
  <c r="H26" i="2" s="1"/>
  <c r="J28" i="2"/>
  <c r="E28" i="2" s="1"/>
  <c r="H28" i="2" s="1"/>
  <c r="J30" i="2"/>
  <c r="E30" i="2" s="1"/>
  <c r="H30" i="2" s="1"/>
  <c r="J32" i="2"/>
  <c r="E32" i="2" s="1"/>
  <c r="H32" i="2" s="1"/>
  <c r="J34" i="2"/>
  <c r="E34" i="2" s="1"/>
  <c r="H34" i="2" s="1"/>
  <c r="J36" i="2"/>
  <c r="E36" i="2" s="1"/>
  <c r="H36" i="2" s="1"/>
  <c r="J38" i="2"/>
  <c r="E38" i="2" s="1"/>
  <c r="H38" i="2" s="1"/>
  <c r="J40" i="2"/>
  <c r="E40" i="2" s="1"/>
  <c r="H40" i="2" s="1"/>
  <c r="J42" i="2"/>
  <c r="E42" i="2" s="1"/>
  <c r="H42" i="2" s="1"/>
  <c r="J44" i="2"/>
  <c r="E44" i="2" s="1"/>
  <c r="H44" i="2" s="1"/>
  <c r="J46" i="2"/>
  <c r="E46" i="2" s="1"/>
  <c r="H46" i="2" s="1"/>
  <c r="J48" i="2"/>
  <c r="E48" i="2" s="1"/>
  <c r="H48" i="2" s="1"/>
  <c r="J50" i="2"/>
  <c r="E50" i="2" s="1"/>
  <c r="H50" i="2" s="1"/>
  <c r="J52" i="2"/>
  <c r="E52" i="2" s="1"/>
  <c r="H52" i="2" s="1"/>
  <c r="J54" i="2"/>
  <c r="E54" i="2" s="1"/>
  <c r="H54" i="2" s="1"/>
  <c r="J56" i="2"/>
  <c r="E56" i="2" s="1"/>
  <c r="H56" i="2" s="1"/>
  <c r="J58" i="2"/>
  <c r="E58" i="2" s="1"/>
  <c r="H58" i="2" s="1"/>
  <c r="J60" i="2"/>
  <c r="E60" i="2" s="1"/>
  <c r="H60" i="2" s="1"/>
  <c r="J62" i="2"/>
  <c r="E62" i="2" s="1"/>
  <c r="H62" i="2" s="1"/>
  <c r="J64" i="2"/>
  <c r="E64" i="2" s="1"/>
  <c r="H64" i="2" s="1"/>
  <c r="J66" i="2"/>
  <c r="E66" i="2" s="1"/>
  <c r="H66" i="2" s="1"/>
  <c r="J68" i="2"/>
  <c r="E68" i="2" s="1"/>
  <c r="H68" i="2" s="1"/>
  <c r="J70" i="2"/>
  <c r="E70" i="2" s="1"/>
  <c r="H70" i="2" s="1"/>
  <c r="J72" i="2"/>
  <c r="E72" i="2" s="1"/>
  <c r="H72" i="2" s="1"/>
  <c r="J74" i="2"/>
  <c r="E74" i="2" s="1"/>
  <c r="H74" i="2" s="1"/>
  <c r="J76" i="2"/>
  <c r="E76" i="2" s="1"/>
  <c r="H76" i="2" s="1"/>
  <c r="J78" i="2"/>
  <c r="E78" i="2" s="1"/>
  <c r="H78" i="2" s="1"/>
  <c r="J80" i="2"/>
  <c r="E80" i="2" s="1"/>
  <c r="H80" i="2" s="1"/>
  <c r="J82" i="2"/>
  <c r="E82" i="2" s="1"/>
  <c r="H82" i="2" s="1"/>
  <c r="J84" i="2"/>
  <c r="E84" i="2" s="1"/>
  <c r="H84" i="2" s="1"/>
  <c r="J86" i="2"/>
  <c r="E86" i="2" s="1"/>
  <c r="H86" i="2" s="1"/>
  <c r="J88" i="2"/>
  <c r="E88" i="2" s="1"/>
  <c r="H88" i="2" s="1"/>
  <c r="J90" i="2"/>
  <c r="E90" i="2" s="1"/>
  <c r="H90" i="2" s="1"/>
  <c r="J92" i="2"/>
  <c r="E92" i="2" s="1"/>
  <c r="H92" i="2" s="1"/>
  <c r="J94" i="2"/>
  <c r="E94" i="2" s="1"/>
  <c r="H94" i="2" s="1"/>
  <c r="J96" i="2"/>
  <c r="E96" i="2" s="1"/>
  <c r="H96" i="2" s="1"/>
  <c r="J98" i="2"/>
  <c r="E98" i="2" s="1"/>
  <c r="H98" i="2" s="1"/>
  <c r="J100" i="2"/>
  <c r="E100" i="2" s="1"/>
  <c r="H100" i="2" s="1"/>
  <c r="J102" i="2"/>
  <c r="E102" i="2" s="1"/>
  <c r="H102" i="2" s="1"/>
  <c r="J104" i="2"/>
  <c r="E104" i="2" s="1"/>
  <c r="H104" i="2" s="1"/>
  <c r="J106" i="2"/>
  <c r="E106" i="2" s="1"/>
  <c r="H106" i="2" s="1"/>
  <c r="J108" i="2"/>
  <c r="E108" i="2" s="1"/>
  <c r="H108" i="2" s="1"/>
  <c r="J110" i="2"/>
  <c r="E110" i="2" s="1"/>
  <c r="H110" i="2" s="1"/>
  <c r="J112" i="2"/>
  <c r="E112" i="2" s="1"/>
  <c r="H112" i="2" s="1"/>
  <c r="J114" i="2"/>
  <c r="E114" i="2" s="1"/>
  <c r="H114" i="2" s="1"/>
  <c r="J116" i="2"/>
  <c r="E116" i="2" s="1"/>
  <c r="H116" i="2" s="1"/>
  <c r="J118" i="2"/>
  <c r="E118" i="2" s="1"/>
  <c r="H118" i="2" s="1"/>
  <c r="J120" i="2"/>
  <c r="E120" i="2" s="1"/>
  <c r="H120" i="2" s="1"/>
  <c r="J122" i="2"/>
  <c r="E122" i="2" s="1"/>
  <c r="H122" i="2" s="1"/>
  <c r="J124" i="2"/>
  <c r="E124" i="2" s="1"/>
  <c r="H124" i="2" s="1"/>
  <c r="J126" i="2"/>
  <c r="E126" i="2" s="1"/>
  <c r="H126" i="2" s="1"/>
  <c r="J128" i="2"/>
  <c r="E128" i="2" s="1"/>
  <c r="H128" i="2" s="1"/>
  <c r="J130" i="2"/>
  <c r="E130" i="2" s="1"/>
  <c r="H130" i="2" s="1"/>
  <c r="J132" i="2"/>
  <c r="E132" i="2" s="1"/>
  <c r="H132" i="2" s="1"/>
  <c r="J134" i="2"/>
  <c r="E134" i="2" s="1"/>
  <c r="H134" i="2" s="1"/>
  <c r="J136" i="2"/>
  <c r="E136" i="2" s="1"/>
  <c r="H136" i="2" s="1"/>
  <c r="J138" i="2"/>
  <c r="E138" i="2" s="1"/>
  <c r="H138" i="2" s="1"/>
  <c r="J140" i="2"/>
  <c r="E140" i="2" s="1"/>
  <c r="H140" i="2" s="1"/>
  <c r="J142" i="2"/>
  <c r="E142" i="2" s="1"/>
  <c r="H142" i="2" s="1"/>
  <c r="J144" i="2"/>
  <c r="E144" i="2" s="1"/>
  <c r="H144" i="2" s="1"/>
  <c r="J146" i="2"/>
  <c r="E146" i="2" s="1"/>
  <c r="H146" i="2" s="1"/>
  <c r="J148" i="2"/>
  <c r="E148" i="2" s="1"/>
  <c r="H148" i="2" s="1"/>
  <c r="J150" i="2"/>
  <c r="E150" i="2" s="1"/>
  <c r="H150" i="2" s="1"/>
  <c r="J152" i="2"/>
  <c r="E152" i="2" s="1"/>
  <c r="H152" i="2" s="1"/>
  <c r="J154" i="2"/>
  <c r="E154" i="2" s="1"/>
  <c r="H154" i="2" s="1"/>
  <c r="J156" i="2"/>
  <c r="E156" i="2" s="1"/>
  <c r="H156" i="2" s="1"/>
  <c r="J158" i="2"/>
  <c r="E158" i="2" s="1"/>
  <c r="H158" i="2" s="1"/>
  <c r="J160" i="2"/>
  <c r="E160" i="2" s="1"/>
  <c r="H160" i="2" s="1"/>
  <c r="J162" i="2"/>
  <c r="E162" i="2" s="1"/>
  <c r="H162" i="2" s="1"/>
  <c r="J164" i="2"/>
  <c r="E164" i="2" s="1"/>
  <c r="H164" i="2" s="1"/>
  <c r="E362" i="2" l="1"/>
  <c r="H362" i="2" s="1"/>
  <c r="I363" i="2"/>
  <c r="J363" i="2" s="1"/>
  <c r="E363" i="2" s="1"/>
  <c r="H363" i="2" s="1"/>
  <c r="E5" i="1" l="1"/>
  <c r="E6" i="1"/>
  <c r="E7" i="1"/>
</calcChain>
</file>

<file path=xl/sharedStrings.xml><?xml version="1.0" encoding="utf-8"?>
<sst xmlns="http://schemas.openxmlformats.org/spreadsheetml/2006/main" count="30" uniqueCount="29">
  <si>
    <t>KALKULATOR</t>
  </si>
  <si>
    <t>HIPOTEKARNEGA POSOJILA</t>
  </si>
  <si>
    <t>PODROBNOSTI O POSOJILU</t>
  </si>
  <si>
    <t>Nabavna cena</t>
  </si>
  <si>
    <t>Obrestna mera</t>
  </si>
  <si>
    <t>Trajanje posojila (v mesecih)</t>
  </si>
  <si>
    <t>Znesek posojila</t>
  </si>
  <si>
    <t>Začetni datum posojila</t>
  </si>
  <si>
    <t>* Mesečna plačila skupaj = obroki posojila in plačila davka na nepremičnino</t>
  </si>
  <si>
    <t>VREDNOSTI</t>
  </si>
  <si>
    <t>MESEČNI OBROK POSOJILA</t>
  </si>
  <si>
    <t>NAJPOMEMBNEJŠI STATISTIČNI PODATKI</t>
  </si>
  <si>
    <t>Mesečna plačila skupaj</t>
  </si>
  <si>
    <t>Obroki posojila skupaj</t>
  </si>
  <si>
    <t>Mesečni znesek davka na nepremičnino</t>
  </si>
  <si>
    <t>SKUPNI ZNESKI</t>
  </si>
  <si>
    <t>V tabelo z amortizacijo</t>
  </si>
  <si>
    <t>TABELA</t>
  </si>
  <si>
    <t>Z AMORTIZACIJO</t>
  </si>
  <si>
    <t>št.</t>
  </si>
  <si>
    <t>obrok
datum</t>
  </si>
  <si>
    <t>začetna
bilanca</t>
  </si>
  <si>
    <t>obresti</t>
  </si>
  <si>
    <t>glavnica</t>
  </si>
  <si>
    <t>nepremičnina
davek</t>
  </si>
  <si>
    <t>zaključna
bilanca</t>
  </si>
  <si>
    <t>št.
preostali</t>
  </si>
  <si>
    <t>splačila
skupaj</t>
  </si>
  <si>
    <t>Skupaj plačanih obresti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</si>
</sst>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quot;$&quot;#,##0.00"/>
    <numFmt numFmtId="165" formatCode="&quot;$&quot;#,##0"/>
    <numFmt numFmtId="166" formatCode="0.0%"/>
    <numFmt numFmtId="167" formatCode="#,##0\ &quot;€&quot;"/>
    <numFmt numFmtId="168" formatCode="#,##0.00\ &quot;€&quot;"/>
  </numFmts>
  <fonts count="11" x14ac:knownFonts="1">
    <font>
      <sz val="11"/>
      <color theme="1" tint="0.34998626667073579"/>
      <name val="Calibri"/>
      <family val="2"/>
      <scheme val="minor"/>
    </font>
    <font>
      <b/>
      <sz val="11"/>
      <color theme="3"/>
      <name val="Calibri"/>
      <family val="2"/>
      <scheme val="major"/>
    </font>
    <font>
      <sz val="20"/>
      <color theme="2"/>
      <name val="Calibri"/>
      <family val="2"/>
      <scheme val="major"/>
    </font>
    <font>
      <sz val="12"/>
      <color theme="2"/>
      <name val="Calibri"/>
      <family val="2"/>
      <scheme val="major"/>
    </font>
    <font>
      <sz val="10"/>
      <color theme="1" tint="0.34998626667073579"/>
      <name val="Calibri"/>
      <family val="2"/>
      <scheme val="minor"/>
    </font>
    <font>
      <sz val="20"/>
      <color theme="3" tint="9.9948118533890809E-2"/>
      <name val="Calibri"/>
      <family val="2"/>
      <scheme val="major"/>
    </font>
    <font>
      <sz val="11"/>
      <color theme="1" tint="0.34998626667073579"/>
      <name val="Calibri"/>
      <family val="2"/>
      <scheme val="minor"/>
    </font>
    <font>
      <sz val="11"/>
      <color theme="5" tint="-0.24994659260841701"/>
      <name val="Calibri"/>
      <family val="2"/>
      <scheme val="major"/>
    </font>
    <font>
      <b/>
      <u/>
      <sz val="11"/>
      <color theme="9" tint="-0.24994659260841701"/>
      <name val="Calibri"/>
      <family val="2"/>
      <scheme val="minor"/>
    </font>
    <font>
      <b/>
      <u/>
      <sz val="11"/>
      <color theme="5" tint="-0.24994659260841701"/>
      <name val="Calibri"/>
      <family val="2"/>
      <scheme val="minor"/>
    </font>
    <font>
      <i/>
      <sz val="11"/>
      <color theme="1" tint="0.34998626667073579"/>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4" tint="0.39994506668294322"/>
        <bgColor indexed="64"/>
      </patternFill>
    </fill>
    <fill>
      <patternFill patternType="solid">
        <fgColor theme="5" tint="-0.24994659260841701"/>
        <bgColor indexed="64"/>
      </patternFill>
    </fill>
    <fill>
      <patternFill patternType="solid">
        <fgColor theme="0"/>
        <bgColor indexed="64"/>
      </patternFill>
    </fill>
  </fills>
  <borders count="7">
    <border>
      <left/>
      <right/>
      <top/>
      <bottom/>
      <diagonal/>
    </border>
    <border>
      <left/>
      <right/>
      <top/>
      <bottom style="thin">
        <color theme="0" tint="-0.14996795556505021"/>
      </bottom>
      <diagonal/>
    </border>
    <border>
      <left/>
      <right/>
      <top/>
      <bottom style="thick">
        <color theme="0"/>
      </bottom>
      <diagonal/>
    </border>
    <border>
      <left/>
      <right/>
      <top/>
      <bottom style="thin">
        <color theme="9" tint="-0.24994659260841701"/>
      </bottom>
      <diagonal/>
    </border>
    <border>
      <left/>
      <right/>
      <top/>
      <bottom style="thin">
        <color theme="5" tint="-0.24994659260841701"/>
      </bottom>
      <diagonal/>
    </border>
    <border>
      <left style="thick">
        <color theme="0"/>
      </left>
      <right/>
      <top/>
      <bottom/>
      <diagonal/>
    </border>
    <border>
      <left/>
      <right/>
      <top style="medium">
        <color theme="0"/>
      </top>
      <bottom/>
      <diagonal/>
    </border>
  </borders>
  <cellStyleXfs count="22">
    <xf numFmtId="0" fontId="0" fillId="0" borderId="0">
      <alignment wrapText="1"/>
    </xf>
    <xf numFmtId="0" fontId="5" fillId="3" borderId="0" applyNumberFormat="0" applyAlignment="0" applyProtection="0"/>
    <xf numFmtId="0" fontId="3" fillId="4" borderId="6" applyNumberFormat="0" applyProtection="0">
      <alignment horizontal="left" vertical="center" wrapText="1"/>
    </xf>
    <xf numFmtId="0" fontId="3" fillId="2" borderId="0" applyNumberFormat="0" applyAlignment="0" applyProtection="0"/>
    <xf numFmtId="165" fontId="7" fillId="0" borderId="1" applyFill="0" applyBorder="0" applyProtection="0">
      <alignment horizontal="right"/>
    </xf>
    <xf numFmtId="0" fontId="1" fillId="0" borderId="0" applyNumberFormat="0" applyFill="0" applyBorder="0" applyAlignment="0" applyProtection="0"/>
    <xf numFmtId="0" fontId="9" fillId="0" borderId="4" applyNumberFormat="0" applyFill="0" applyAlignment="0" applyProtection="0"/>
    <xf numFmtId="14" fontId="4" fillId="0" borderId="0" applyFont="0" applyFill="0" applyBorder="0" applyAlignment="0" applyProtection="0">
      <protection locked="0"/>
    </xf>
    <xf numFmtId="166" fontId="4" fillId="0" borderId="0" applyFont="0" applyFill="0" applyBorder="0" applyAlignment="0" applyProtection="0"/>
    <xf numFmtId="0" fontId="8" fillId="0" borderId="3" applyNumberFormat="0" applyFill="0" applyAlignment="0" applyProtection="0"/>
    <xf numFmtId="0" fontId="6" fillId="0" borderId="5">
      <alignment horizontal="left" wrapText="1" indent="1"/>
    </xf>
    <xf numFmtId="0" fontId="6" fillId="0" borderId="0">
      <alignment horizontal="left" indent="1"/>
    </xf>
    <xf numFmtId="14" fontId="6" fillId="0" borderId="0">
      <alignment horizontal="left" indent="1"/>
    </xf>
    <xf numFmtId="164" fontId="6" fillId="0" borderId="0">
      <alignment horizontal="right" indent="1"/>
    </xf>
    <xf numFmtId="0" fontId="6" fillId="0" borderId="0">
      <alignment horizontal="center"/>
    </xf>
    <xf numFmtId="0" fontId="3" fillId="4" borderId="0" applyFont="0" applyFill="0" applyBorder="0">
      <alignment horizontal="center" wrapText="1"/>
      <protection locked="0"/>
    </xf>
    <xf numFmtId="0" fontId="10" fillId="0" borderId="0" applyNumberFormat="0" applyFill="0" applyBorder="0" applyAlignment="0" applyProtection="0"/>
    <xf numFmtId="0" fontId="5" fillId="3" borderId="2" applyNumberFormat="0" applyFont="0" applyAlignment="0">
      <alignment vertical="top"/>
      <protection locked="0"/>
    </xf>
    <xf numFmtId="0" fontId="6" fillId="0" borderId="5" applyNumberFormat="0" applyFont="0" applyFill="0" applyAlignment="0">
      <alignment wrapText="1"/>
    </xf>
    <xf numFmtId="165" fontId="6" fillId="0" borderId="0" applyFont="0" applyFill="0" applyBorder="0" applyAlignment="0">
      <alignment wrapText="1"/>
    </xf>
    <xf numFmtId="1" fontId="6" fillId="0" borderId="0" applyFont="0" applyFill="0" applyBorder="0" applyAlignment="0">
      <alignment wrapText="1"/>
    </xf>
    <xf numFmtId="165" fontId="2" fillId="2" borderId="0">
      <alignment horizontal="center" vertical="center"/>
    </xf>
  </cellStyleXfs>
  <cellXfs count="34">
    <xf numFmtId="0" fontId="0" fillId="0" borderId="0" xfId="0">
      <alignment wrapText="1"/>
    </xf>
    <xf numFmtId="0" fontId="5" fillId="3" borderId="0" xfId="1" applyBorder="1" applyAlignment="1" applyProtection="1">
      <protection locked="0"/>
    </xf>
    <xf numFmtId="0" fontId="5" fillId="3" borderId="0" xfId="1" applyNumberFormat="1" applyBorder="1" applyAlignment="1" applyProtection="1">
      <protection locked="0"/>
    </xf>
    <xf numFmtId="0" fontId="4" fillId="0" borderId="0" xfId="0" applyFont="1" applyProtection="1">
      <alignment wrapText="1"/>
      <protection locked="0"/>
    </xf>
    <xf numFmtId="0" fontId="4" fillId="0" borderId="0" xfId="0" applyFont="1" applyAlignment="1" applyProtection="1">
      <alignment horizontal="center"/>
      <protection locked="0"/>
    </xf>
    <xf numFmtId="0" fontId="5" fillId="5" borderId="0" xfId="1" applyFill="1" applyProtection="1">
      <protection locked="0"/>
    </xf>
    <xf numFmtId="0" fontId="5" fillId="3" borderId="2" xfId="1" applyBorder="1" applyAlignment="1" applyProtection="1">
      <alignment vertical="top"/>
      <protection locked="0"/>
    </xf>
    <xf numFmtId="0" fontId="5" fillId="3" borderId="2" xfId="1" applyNumberFormat="1" applyBorder="1" applyAlignment="1" applyProtection="1">
      <alignment horizontal="left" vertical="top"/>
      <protection locked="0"/>
    </xf>
    <xf numFmtId="0" fontId="0" fillId="0" borderId="0" xfId="0" applyProtection="1">
      <alignment wrapText="1"/>
      <protection locked="0"/>
    </xf>
    <xf numFmtId="0" fontId="3" fillId="2" borderId="0" xfId="3" applyAlignment="1" applyProtection="1">
      <alignment horizontal="center"/>
    </xf>
    <xf numFmtId="0" fontId="5" fillId="3" borderId="0" xfId="1" applyNumberFormat="1" applyBorder="1" applyAlignment="1" applyProtection="1">
      <alignment horizontal="center"/>
      <protection locked="0"/>
    </xf>
    <xf numFmtId="0" fontId="5" fillId="3" borderId="0" xfId="1" applyNumberFormat="1" applyBorder="1" applyAlignment="1" applyProtection="1">
      <alignment horizontal="center" vertical="top"/>
      <protection locked="0"/>
    </xf>
    <xf numFmtId="0" fontId="6" fillId="0" borderId="0" xfId="11">
      <alignment horizontal="left" indent="1"/>
    </xf>
    <xf numFmtId="14" fontId="6" fillId="0" borderId="0" xfId="12">
      <alignment horizontal="left" indent="1"/>
    </xf>
    <xf numFmtId="0" fontId="6" fillId="0" borderId="0" xfId="14">
      <alignment horizontal="center"/>
    </xf>
    <xf numFmtId="0" fontId="3" fillId="4" borderId="0" xfId="15">
      <alignment horizontal="center" wrapText="1"/>
      <protection locked="0"/>
    </xf>
    <xf numFmtId="0" fontId="0" fillId="0" borderId="0" xfId="0" applyFont="1" applyFill="1" applyBorder="1">
      <alignment wrapText="1"/>
    </xf>
    <xf numFmtId="0" fontId="0" fillId="0" borderId="0" xfId="10" applyFont="1" applyFill="1" applyBorder="1">
      <alignment horizontal="left" wrapText="1" indent="1"/>
    </xf>
    <xf numFmtId="0" fontId="5" fillId="3" borderId="0" xfId="1" applyAlignment="1">
      <alignment wrapText="1"/>
    </xf>
    <xf numFmtId="0" fontId="10" fillId="0" borderId="0" xfId="16" applyAlignment="1">
      <alignment wrapText="1"/>
    </xf>
    <xf numFmtId="0" fontId="5" fillId="3" borderId="2" xfId="17" applyAlignment="1">
      <alignment wrapText="1"/>
      <protection locked="0"/>
    </xf>
    <xf numFmtId="0" fontId="10" fillId="0" borderId="0" xfId="16" applyAlignment="1"/>
    <xf numFmtId="0" fontId="0" fillId="0" borderId="5" xfId="18" applyFont="1" applyFill="1">
      <alignment wrapText="1"/>
    </xf>
    <xf numFmtId="166" fontId="0" fillId="0" borderId="0" xfId="8" applyFont="1" applyFill="1" applyBorder="1" applyAlignment="1">
      <alignment wrapText="1"/>
    </xf>
    <xf numFmtId="1" fontId="0" fillId="0" borderId="0" xfId="20" applyFont="1" applyFill="1" applyBorder="1">
      <alignment wrapText="1"/>
    </xf>
    <xf numFmtId="0" fontId="5" fillId="3" borderId="2" xfId="17" applyAlignment="1">
      <alignment vertical="top"/>
      <protection locked="0"/>
    </xf>
    <xf numFmtId="167" fontId="0" fillId="0" borderId="0" xfId="19" applyNumberFormat="1" applyFont="1" applyFill="1" applyBorder="1">
      <alignment wrapText="1"/>
    </xf>
    <xf numFmtId="14" fontId="0" fillId="0" borderId="0" xfId="7" applyNumberFormat="1" applyFont="1" applyFill="1" applyBorder="1" applyAlignment="1" applyProtection="1">
      <alignment wrapText="1"/>
    </xf>
    <xf numFmtId="167" fontId="0" fillId="0" borderId="0" xfId="19" applyNumberFormat="1" applyFont="1" applyFill="1" applyBorder="1" applyAlignment="1">
      <alignment horizontal="right"/>
    </xf>
    <xf numFmtId="167" fontId="2" fillId="2" borderId="0" xfId="21" applyNumberFormat="1">
      <alignment horizontal="center" vertical="center"/>
    </xf>
    <xf numFmtId="168" fontId="6" fillId="0" borderId="0" xfId="13" applyNumberFormat="1">
      <alignment horizontal="right" indent="1"/>
    </xf>
    <xf numFmtId="167" fontId="7" fillId="0" borderId="0" xfId="4" applyNumberFormat="1" applyBorder="1" applyAlignment="1" applyProtection="1">
      <alignment horizontal="center"/>
      <protection locked="0"/>
    </xf>
    <xf numFmtId="167" fontId="9" fillId="0" borderId="0" xfId="6" applyNumberFormat="1" applyFill="1" applyBorder="1" applyAlignment="1" applyProtection="1">
      <alignment horizontal="right"/>
      <protection locked="0"/>
    </xf>
    <xf numFmtId="0" fontId="5" fillId="3" borderId="0" xfId="1" applyAlignment="1">
      <alignment wrapText="1"/>
    </xf>
  </cellXfs>
  <cellStyles count="22">
    <cellStyle name="Datum tabele" xfId="12"/>
    <cellStyle name="Hiperpovezava" xfId="6" builtinId="8" customBuiltin="1"/>
    <cellStyle name="InputDate" xfId="7"/>
    <cellStyle name="InputPercent" xfId="8"/>
    <cellStyle name="Mesečni obrok posojila" xfId="21"/>
    <cellStyle name="Naslov" xfId="1" builtinId="15" customBuiltin="1"/>
    <cellStyle name="Naslov 1" xfId="2" builtinId="16" customBuiltin="1"/>
    <cellStyle name="Naslov 2" xfId="3" builtinId="17" customBuiltin="1"/>
    <cellStyle name="Naslov 3" xfId="4" builtinId="18" customBuiltin="1"/>
    <cellStyle name="Naslov 4" xfId="5" builtinId="19" customBuiltin="1"/>
    <cellStyle name="Naslov tabele z amortizacijo" xfId="15"/>
    <cellStyle name="Navadno" xfId="0" builtinId="0" customBuiltin="1"/>
    <cellStyle name="Obiskana hiperpovezava" xfId="9" builtinId="9" customBuiltin="1"/>
    <cellStyle name="Obroba naslova tabele" xfId="18"/>
    <cellStyle name="Podrobnosti kalkulatorja hipoteke" xfId="10"/>
    <cellStyle name="Pojasnjevalno besedilo" xfId="16" builtinId="53" customBuiltin="1"/>
    <cellStyle name="spodnja obroba" xfId="17"/>
    <cellStyle name="št." xfId="11"/>
    <cellStyle name="št. preostalih" xfId="14"/>
    <cellStyle name="Trajanje posojila" xfId="20"/>
    <cellStyle name="Valuta v tabeli" xfId="13"/>
    <cellStyle name="Vrednosti" xfId="19"/>
  </cellStyles>
  <dxfs count="16">
    <dxf>
      <numFmt numFmtId="0" formatCode="General"/>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protection locked="1" hidden="0"/>
    </dxf>
    <dxf>
      <font>
        <color theme="0"/>
      </font>
      <fill>
        <patternFill patternType="none">
          <bgColor auto="1"/>
        </patternFill>
      </fill>
      <border>
        <left/>
        <right/>
        <top/>
        <bottom/>
        <vertical/>
        <horizontal/>
      </border>
    </dxf>
    <dxf>
      <numFmt numFmtId="167" formatCode="#,##0\ &quot;€&quot;"/>
    </dxf>
    <dxf>
      <protection locked="0" hidden="0"/>
    </dxf>
    <dxf>
      <protection locked="0" hidden="0"/>
    </dxf>
    <dxf>
      <font>
        <b val="0"/>
        <i val="0"/>
        <color theme="5" tint="-0.24994659260841701"/>
      </font>
      <border>
        <right style="thick">
          <color theme="0"/>
        </right>
      </border>
    </dxf>
    <dxf>
      <font>
        <b val="0"/>
        <i val="0"/>
        <color theme="5" tint="-0.24994659260841701"/>
      </font>
      <fill>
        <patternFill patternType="solid">
          <bgColor theme="2"/>
        </patternFill>
      </fill>
    </dxf>
    <dxf>
      <font>
        <color theme="0"/>
      </font>
      <fill>
        <patternFill>
          <bgColor theme="5" tint="-0.24994659260841701"/>
        </patternFill>
      </fill>
      <border>
        <left style="thick">
          <color theme="0"/>
        </left>
        <top style="thick">
          <color theme="0"/>
        </top>
      </border>
    </dxf>
    <dxf>
      <font>
        <b val="0"/>
        <i val="0"/>
        <color theme="1" tint="0.14996795556505021"/>
      </font>
      <fill>
        <patternFill patternType="solid">
          <bgColor theme="2"/>
        </patternFill>
      </fill>
      <border diagonalUp="0" diagonalDown="0">
        <left/>
        <right/>
        <top/>
        <bottom style="thin">
          <color theme="0" tint="-0.14996795556505021"/>
        </bottom>
        <vertical/>
        <horizontal style="thin">
          <color theme="0" tint="-0.14996795556505021"/>
        </horizontal>
      </border>
    </dxf>
  </dxfs>
  <tableStyles count="1" defaultTableStyle="Kalkulator hipoteke" defaultPivotStyle="PivotStyleLight16">
    <tableStyle name="Kalkulator hipoteke" pivot="0" count="4">
      <tableStyleElement type="wholeTable" dxfId="15"/>
      <tableStyleElement type="headerRow" dxfId="14"/>
      <tableStyleElement type="lastColumn" dxfId="13"/>
      <tableStyleElement type="secondColumnStripe" dxfId="1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PodrobnostiOPosojilu" displayName="PodrobnostiOPosojilu" ref="B3:E8" totalsRowDxfId="11">
  <autoFilter ref="B3:E8">
    <filterColumn colId="0" hiddenButton="1"/>
    <filterColumn colId="1" hiddenButton="1"/>
    <filterColumn colId="2" hiddenButton="1"/>
    <filterColumn colId="3" hiddenButton="1"/>
  </autoFilter>
  <tableColumns count="4">
    <tableColumn id="1" name="PODROBNOSTI O POSOJILU" totalsRowLabel="Total"/>
    <tableColumn id="4" name="VREDNOSTI" totalsRowFunction="count"/>
    <tableColumn id="2" name="NAJPOMEMBNEJŠI STATISTIČNI PODATKI" totalsRowDxfId="10"/>
    <tableColumn id="3" name="SKUPNI ZNESKI" dataDxfId="9"/>
  </tableColumns>
  <tableStyleInfo name="Kalkulator hipoteke" showFirstColumn="0" showLastColumn="1" showRowStripes="1" showColumnStripes="1"/>
  <extLst>
    <ext xmlns:x14="http://schemas.microsoft.com/office/spreadsheetml/2009/9/main" uri="{504A1905-F514-4f6f-8877-14C23A59335A}">
      <x14:table altTextSummary="Ta tabela je namenjena vnosom za nakupno ceno, obrestno mero, trajanje posojila (v mesecih), znesek posojila in začetni datum posojila v stolpec »Podrobnosti posojila«. Najpomembnejši statistični podatki za mesečni obrok posojila, skupni znesek mesečnih obrokov, skupni znesek obrokov posojila in skupni znesek plačanih obresti se posodabljajo samodejno. Vnesite mesečni znesek davka na nepremičnino v E8, da se znesku samodejno ustrezno prilagodijo"/>
    </ext>
  </extLst>
</table>
</file>

<file path=xl/tables/table2.xml><?xml version="1.0" encoding="utf-8"?>
<table xmlns="http://schemas.openxmlformats.org/spreadsheetml/2006/main" id="1" name="Amortizacija" displayName="Amortizacija" ref="B3:J363" totalsRowShown="0" dataDxfId="7">
  <autoFilter ref="B3:J363"/>
  <tableColumns count="9">
    <tableColumn id="1" name="št.">
      <calculatedColumnFormula>ROWS($B$4:B4)</calculatedColumnFormula>
    </tableColumn>
    <tableColumn id="2" name="obrok_x000a_datum">
      <calculatedColumnFormula>IF(ValuesEntered,IF(Amortizacija[[#This Row],[št.]]&lt;=Trajanje_posojila,IF(ROW()-ROW(Amortizacija[[#Headers],[obrok
datum]])=1,LoanStart,IF(I3&gt;0,EDATE(C3,1),"")),""),"")</calculatedColumnFormula>
    </tableColumn>
    <tableColumn id="3" name="začetna_x000a_bilanca" dataDxfId="6">
      <calculatedColumnFormula>IF(ROW()-ROW(Amortizacija[[#Headers],[začetna
bilanca]])=1,Znesek_posojila,IF(Amortizacija[[#This Row],[obrok
datum]]="",0,INDEX(Amortizacija[], ROW()-4,8)))</calculatedColumnFormula>
    </tableColumn>
    <tableColumn id="4" name="obresti" dataDxfId="5">
      <calculatedColumnFormula>IF(ValuesEntered,IF(ROW()-ROW(Amortizacija[[#Headers],[obresti]])=1,-IPMT(Obrestna_mera/12,1,Trajanje_posojila-ROWS($C$4:C4)+1,Amortizacija[[#This Row],[začetna
bilanca]]),IFERROR(-IPMT(Obrestna_mera/12,1,Amortizacija[[#This Row],[št.
preostali]],D5),0)),0)</calculatedColumnFormula>
    </tableColumn>
    <tableColumn id="5" name="glavnica" dataDxfId="4">
      <calculatedColumnFormula>IFERROR(IF(AND(ValuesEntered,Amortizacija[[#This Row],[obrok
datum]]&lt;&gt;""),-PPMT(Obrestna_mera/12,1,Trajanje_posojila-ROWS($C$4:C4)+1,Amortizacija[[#This Row],[začetna
bilanca]]),""),0)</calculatedColumnFormula>
    </tableColumn>
    <tableColumn id="7" name="nepremičnina_x000a_davek" dataDxfId="3">
      <calculatedColumnFormula>IF(Amortizacija[[#This Row],[obrok
datum]]="",0,PropertyTaxAmount)</calculatedColumnFormula>
    </tableColumn>
    <tableColumn id="9" name="splačila_x000a_skupaj" dataDxfId="2">
      <calculatedColumnFormula>IF(Amortizacija[[#This Row],[obrok
datum]]="",0,Amortizacija[[#This Row],[obresti]]+Amortizacija[[#This Row],[glavnica]]+Amortizacija[[#This Row],[nepremičnina
davek]])</calculatedColumnFormula>
    </tableColumn>
    <tableColumn id="10" name="zaključna_x000a_bilanca" dataDxfId="1">
      <calculatedColumnFormula>IF(Amortizacija[[#This Row],[obrok
datum]]="",0,Amortizacija[[#This Row],[začetna
bilanca]]-Amortizacija[[#This Row],[glavnica]])</calculatedColumnFormula>
    </tableColumn>
    <tableColumn id="11" name="št._x000a_preostali" dataDxfId="0">
      <calculatedColumnFormula>IF(Amortizacija[[#This Row],[zaključna
bilanca]]&gt;0,LastRow-ROW(),0)</calculatedColumnFormula>
    </tableColumn>
  </tableColumns>
  <tableStyleInfo name="Kalkulator hipoteke" showFirstColumn="0" showLastColumn="0" showRowStripes="1" showColumnStripes="0"/>
  <extLst>
    <ext xmlns:x14="http://schemas.microsoft.com/office/spreadsheetml/2009/9/main" uri="{504A1905-F514-4f6f-8877-14C23A59335A}">
      <x14:table altTextSummary="Tabela izračunov obrokov posojila v danem časovnem obdobju. Dodatne obroke lahko vnesete tako, da vstavite dodatno vrstico. Vnesite datum plačila, medtem ko se drugi stolpci posodobijo samodejno. To predpostavlja, da je bil isti mesečni obrok še enkrat plačan"/>
    </ext>
  </extLst>
</table>
</file>

<file path=xl/theme/theme1.xml><?xml version="1.0" encoding="utf-8"?>
<a:theme xmlns:a="http://schemas.openxmlformats.org/drawingml/2006/main" name="Office Theme">
  <a:themeElements>
    <a:clrScheme name="Custom 12">
      <a:dk1>
        <a:sysClr val="windowText" lastClr="000000"/>
      </a:dk1>
      <a:lt1>
        <a:sysClr val="window" lastClr="FFFFFF"/>
      </a:lt1>
      <a:dk2>
        <a:srgbClr val="051B20"/>
      </a:dk2>
      <a:lt2>
        <a:srgbClr val="F7F7F9"/>
      </a:lt2>
      <a:accent1>
        <a:srgbClr val="8FC356"/>
      </a:accent1>
      <a:accent2>
        <a:srgbClr val="1C8FA7"/>
      </a:accent2>
      <a:accent3>
        <a:srgbClr val="EAA158"/>
      </a:accent3>
      <a:accent4>
        <a:srgbClr val="F6655A"/>
      </a:accent4>
      <a:accent5>
        <a:srgbClr val="E1D780"/>
      </a:accent5>
      <a:accent6>
        <a:srgbClr val="95669E"/>
      </a:accent6>
      <a:hlink>
        <a:srgbClr val="6B9B37"/>
      </a:hlink>
      <a:folHlink>
        <a:srgbClr val="95669E"/>
      </a:folHlink>
    </a:clrScheme>
    <a:fontScheme name="Theme Fonts">
      <a:majorFont>
        <a:latin typeface="Calibri"/>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autoPageBreaks="0" fitToPage="1"/>
  </sheetPr>
  <dimension ref="A1:E9"/>
  <sheetViews>
    <sheetView showGridLines="0" tabSelected="1" zoomScaleNormal="100" workbookViewId="0"/>
  </sheetViews>
  <sheetFormatPr defaultColWidth="8.85546875" defaultRowHeight="30" customHeight="1" x14ac:dyDescent="0.25"/>
  <cols>
    <col min="1" max="1" width="2.7109375" style="3" customWidth="1"/>
    <col min="2" max="2" width="41" style="4" customWidth="1"/>
    <col min="3" max="3" width="15.7109375" style="3" customWidth="1"/>
    <col min="4" max="4" width="41" style="3" customWidth="1"/>
    <col min="5" max="5" width="15.7109375" style="31" customWidth="1"/>
    <col min="6" max="16384" width="8.85546875" style="3"/>
  </cols>
  <sheetData>
    <row r="1" spans="1:5" ht="30" customHeight="1" x14ac:dyDescent="0.4">
      <c r="A1" s="18"/>
      <c r="B1" s="33" t="s">
        <v>0</v>
      </c>
      <c r="C1" s="33"/>
      <c r="D1" s="9" t="s">
        <v>10</v>
      </c>
      <c r="E1" s="10"/>
    </row>
    <row r="2" spans="1:5" ht="30" customHeight="1" thickBot="1" x14ac:dyDescent="0.45">
      <c r="A2" s="20"/>
      <c r="B2" s="33" t="s">
        <v>1</v>
      </c>
      <c r="C2" s="33"/>
      <c r="D2" s="29">
        <f>E4</f>
        <v>1073.6432460242781</v>
      </c>
      <c r="E2" s="11"/>
    </row>
    <row r="3" spans="1:5" ht="35.1" customHeight="1" thickTop="1" x14ac:dyDescent="0.25">
      <c r="A3"/>
      <c r="B3" s="16" t="s">
        <v>2</v>
      </c>
      <c r="C3" s="16" t="s">
        <v>9</v>
      </c>
      <c r="D3" s="22" t="s">
        <v>11</v>
      </c>
      <c r="E3" s="16" t="s">
        <v>15</v>
      </c>
    </row>
    <row r="4" spans="1:5" ht="30" customHeight="1" x14ac:dyDescent="0.25">
      <c r="B4" s="17" t="s">
        <v>3</v>
      </c>
      <c r="C4" s="26">
        <v>300000</v>
      </c>
      <c r="D4" s="17" t="s">
        <v>12</v>
      </c>
      <c r="E4" s="28">
        <f>IFERROR(PMT(Obrestna_mera/12,Trajanje_posojila,-Znesek_posojila),0)</f>
        <v>1073.6432460242781</v>
      </c>
    </row>
    <row r="5" spans="1:5" ht="30" customHeight="1" x14ac:dyDescent="0.25">
      <c r="B5" s="17" t="s">
        <v>4</v>
      </c>
      <c r="C5" s="23">
        <v>0.05</v>
      </c>
      <c r="D5" s="17" t="s">
        <v>12</v>
      </c>
      <c r="E5" s="28">
        <f ca="1">IFERROR(IF(ValuesEntered,SUM(splačila_skupaj),0),0)</f>
        <v>520679.23652670986</v>
      </c>
    </row>
    <row r="6" spans="1:5" ht="30" customHeight="1" x14ac:dyDescent="0.25">
      <c r="B6" s="17" t="s">
        <v>5</v>
      </c>
      <c r="C6" s="24">
        <v>360</v>
      </c>
      <c r="D6" s="17" t="s">
        <v>13</v>
      </c>
      <c r="E6" s="28">
        <f ca="1">IFERROR(IF(ValuesEntered,SUM(skupni_znesek_posojila),0),0)</f>
        <v>385679.23652670946</v>
      </c>
    </row>
    <row r="7" spans="1:5" ht="30" customHeight="1" x14ac:dyDescent="0.25">
      <c r="B7" s="17" t="s">
        <v>6</v>
      </c>
      <c r="C7" s="26">
        <v>200000</v>
      </c>
      <c r="D7" s="17" t="s">
        <v>28</v>
      </c>
      <c r="E7" s="28">
        <f ca="1">IFERROR(IF(ValuesEntered,SUM(obresti),0),0)</f>
        <v>185679.23652670963</v>
      </c>
    </row>
    <row r="8" spans="1:5" ht="30" customHeight="1" x14ac:dyDescent="0.25">
      <c r="B8" s="17" t="s">
        <v>7</v>
      </c>
      <c r="C8" s="27">
        <f ca="1">TODAY()+120</f>
        <v>42878</v>
      </c>
      <c r="D8" s="17" t="s">
        <v>14</v>
      </c>
      <c r="E8" s="28">
        <v>375</v>
      </c>
    </row>
    <row r="9" spans="1:5" customFormat="1" ht="30" customHeight="1" x14ac:dyDescent="0.25">
      <c r="B9" s="21" t="s">
        <v>8</v>
      </c>
      <c r="C9" s="19"/>
      <c r="E9" s="32" t="s">
        <v>16</v>
      </c>
    </row>
  </sheetData>
  <sheetProtection insertRows="0" deleteRows="0" selectLockedCells="1"/>
  <mergeCells count="2">
    <mergeCell ref="B1:C1"/>
    <mergeCell ref="B2:C2"/>
  </mergeCells>
  <dataValidations xWindow="814" yWindow="404" count="13">
    <dataValidation type="whole" allowBlank="1" showInputMessage="1" showErrorMessage="1" error="Največja dolžina posojila za ta kalkulator je 360 mesecev (30 let) Izberite »POSKUSI ZNOVA«, da vnesete vrednost med 1 in 360, »PREKLIČI«, da zapustite celico" prompt="Vnesite trajanje posojila (v mesecih). Veljavne vrednosti so med 1 in 360 (30 let)" sqref="C6">
      <formula1>1</formula1>
      <formula2>360</formula2>
    </dataValidation>
    <dataValidation allowBlank="1" showInputMessage="1" showErrorMessage="1" prompt="Delovni list Kalkulator hipoteke, ki vključuje podrobnosti posojila in samodejno izračuna najpomembnejše statistične podatke, da določi mesečne obroke posojila skupaj. Povezava za krmarjenje do delovnega lista s tabelo z amortizacijo je v celici E9" sqref="A1"/>
    <dataValidation allowBlank="1" showInputMessage="1" showErrorMessage="1" prompt="Vnesite nabavno ceno v to celico" sqref="C4"/>
    <dataValidation allowBlank="1" showInputMessage="1" showErrorMessage="1" prompt="Vnesite obrestno mero v to celico" sqref="C5"/>
    <dataValidation allowBlank="1" showInputMessage="1" showErrorMessage="1" prompt="Vnesite znesek posojila skupaj v to celico" sqref="C7"/>
    <dataValidation allowBlank="1" showInputMessage="1" showErrorMessage="1" prompt="Vnesite začetni datum posojila v to celico" sqref="C8"/>
    <dataValidation allowBlank="1" showInputMessage="1" showErrorMessage="1" prompt="Vnesite mesečni znesek davka na nepremičnino v to celico" sqref="E8"/>
    <dataValidation allowBlank="1" showInputMessage="1" showErrorMessage="1" prompt="Podrobnosti posojila so navedene v tem stolpcu od B4 do B8" sqref="B3"/>
    <dataValidation allowBlank="1" showInputMessage="1" showErrorMessage="1" prompt="Mesečni obrok posojila se samodejno izračuna na osnovi podrobnosti posojila in najpomembnejših statističnih podatkov" sqref="D2"/>
    <dataValidation allowBlank="1" showInputMessage="1" showErrorMessage="1" prompt="Vnesite vrednosti podrobnosti posojila v ta stolpec v celice od C4 do C8" sqref="C3"/>
    <dataValidation allowBlank="1" showInputMessage="1" showErrorMessage="1" prompt="Najpomembnejši statistični podatki za posojilo so navedeni v tem stolpcu od D4 do D8" sqref="D3"/>
    <dataValidation allowBlank="1" showInputMessage="1" showErrorMessage="1" prompt="Vsi skupni zneski v tem stolpcu od E4 do E7 so izračunani samodejno. Vnesite mesečni znesek davka na nepremičnino v E8" sqref="E3"/>
    <dataValidation allowBlank="1" showInputMessage="1" showErrorMessage="1" prompt="Hiperpovezava do tabele z amortizacijo" sqref="E9"/>
  </dataValidations>
  <hyperlinks>
    <hyperlink ref="E9" location="'Tabela z amortizacijo'!A1" tooltip="V tabelo z amortizacijo" display="V tabelo z amortizacijo"/>
  </hyperlinks>
  <printOptions horizontalCentered="1"/>
  <pageMargins left="0.25" right="0.25" top="0.75" bottom="0.75" header="0.3" footer="0.3"/>
  <pageSetup paperSize="9" orientation="landscape" r:id="rId1"/>
  <headerFooter differentFirst="1">
    <oddFooter>Page &amp;P of &amp;N</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5" tint="-0.249977111117893"/>
    <pageSetUpPr fitToPage="1"/>
  </sheetPr>
  <dimension ref="A1:J363"/>
  <sheetViews>
    <sheetView showGridLines="0" zoomScaleNormal="100" workbookViewId="0"/>
  </sheetViews>
  <sheetFormatPr defaultColWidth="8.85546875" defaultRowHeight="15" x14ac:dyDescent="0.25"/>
  <cols>
    <col min="1" max="1" width="2.7109375" style="8" customWidth="1"/>
    <col min="2" max="2" width="9.140625" style="8" customWidth="1"/>
    <col min="3" max="3" width="14.28515625" style="8" customWidth="1"/>
    <col min="4" max="4" width="16.28515625" style="8" customWidth="1"/>
    <col min="5" max="5" width="14.28515625" style="8" customWidth="1"/>
    <col min="6" max="6" width="16.28515625" style="8" customWidth="1"/>
    <col min="7" max="7" width="19.7109375" style="8" customWidth="1"/>
    <col min="8" max="8" width="16.28515625" style="8" customWidth="1"/>
    <col min="9" max="9" width="17.85546875" style="8" customWidth="1"/>
    <col min="10" max="10" width="16.5703125" style="8" customWidth="1"/>
    <col min="11" max="16384" width="8.85546875" style="8"/>
  </cols>
  <sheetData>
    <row r="1" spans="1:10" s="5" customFormat="1" ht="30" customHeight="1" x14ac:dyDescent="0.4">
      <c r="A1" s="1"/>
      <c r="B1" s="2" t="s">
        <v>17</v>
      </c>
      <c r="C1" s="2"/>
      <c r="D1" s="2"/>
      <c r="E1" s="1"/>
      <c r="F1" s="1"/>
      <c r="G1" s="1"/>
      <c r="H1" s="1"/>
      <c r="I1" s="1"/>
      <c r="J1" s="1"/>
    </row>
    <row r="2" spans="1:10" s="5" customFormat="1" ht="30" customHeight="1" thickBot="1" x14ac:dyDescent="0.45">
      <c r="A2" s="25"/>
      <c r="B2" s="7" t="s">
        <v>18</v>
      </c>
      <c r="C2" s="7"/>
      <c r="D2" s="7"/>
      <c r="E2" s="6"/>
      <c r="F2" s="6"/>
      <c r="G2" s="6"/>
      <c r="H2" s="6"/>
      <c r="I2" s="6"/>
      <c r="J2" s="6"/>
    </row>
    <row r="3" spans="1:10" ht="35.1" customHeight="1" thickTop="1" x14ac:dyDescent="0.25">
      <c r="B3" s="15" t="s">
        <v>19</v>
      </c>
      <c r="C3" s="15" t="s">
        <v>20</v>
      </c>
      <c r="D3" s="15" t="s">
        <v>21</v>
      </c>
      <c r="E3" s="15" t="s">
        <v>22</v>
      </c>
      <c r="F3" s="15" t="s">
        <v>23</v>
      </c>
      <c r="G3" s="15" t="s">
        <v>24</v>
      </c>
      <c r="H3" s="15" t="s">
        <v>27</v>
      </c>
      <c r="I3" s="15" t="s">
        <v>25</v>
      </c>
      <c r="J3" s="15" t="s">
        <v>26</v>
      </c>
    </row>
    <row r="4" spans="1:10" ht="15" customHeight="1" x14ac:dyDescent="0.25">
      <c r="B4" s="12">
        <f>ROWS($B$4:B4)</f>
        <v>1</v>
      </c>
      <c r="C4" s="13">
        <f ca="1">IF(ValuesEntered,IF(Amortizacija[[#This Row],[št.]]&lt;=Trajanje_posojila,IF(ROW()-ROW(Amortizacija[[#Headers],[obrok
datum]])=1,LoanStart,IF(I3&gt;0,EDATE(C3,1),"")),""),"")</f>
        <v>42878</v>
      </c>
      <c r="D4" s="30">
        <f>IF(ROW()-ROW(Amortizacija[[#Headers],[začetna
bilanca]])=1,Znesek_posojila,IF(Amortizacija[[#This Row],[obrok
datum]]="",0,INDEX(Amortizacija[], ROW()-4,8)))</f>
        <v>200000</v>
      </c>
      <c r="E4" s="30">
        <f ca="1">IF(ValuesEntered,IF(ROW()-ROW(Amortizacija[[#Headers],[obresti]])=1,-IPMT(Obrestna_mera/12,1,Trajanje_posojila-ROWS($C$4:C4)+1,Amortizacija[[#This Row],[začetna
bilanca]]),IFERROR(-IPMT(Obrestna_mera/12,1,Amortizacija[[#This Row],[št.
preostali]],D5),0)),0)</f>
        <v>833.33333333333337</v>
      </c>
      <c r="F4" s="30">
        <f ca="1">IFERROR(IF(AND(ValuesEntered,Amortizacija[[#This Row],[obrok
datum]]&lt;&gt;""),-PPMT(Obrestna_mera/12,1,Trajanje_posojila-ROWS($C$4:C4)+1,Amortizacija[[#This Row],[začetna
bilanca]]),""),0)</f>
        <v>240.30991269094474</v>
      </c>
      <c r="G4" s="30">
        <f ca="1">IF(Amortizacija[[#This Row],[obrok
datum]]="",0,PropertyTaxAmount)</f>
        <v>375</v>
      </c>
      <c r="H4" s="30">
        <f ca="1">IF(Amortizacija[[#This Row],[obrok
datum]]="",0,Amortizacija[[#This Row],[obresti]]+Amortizacija[[#This Row],[glavnica]]+Amortizacija[[#This Row],[nepremičnina
davek]])</f>
        <v>1448.6432460242781</v>
      </c>
      <c r="I4" s="30">
        <f ca="1">IF(Amortizacija[[#This Row],[obrok
datum]]="",0,Amortizacija[[#This Row],[začetna
bilanca]]-Amortizacija[[#This Row],[glavnica]])</f>
        <v>199759.69008730905</v>
      </c>
      <c r="J4" s="14">
        <f ca="1">IF(Amortizacija[[#This Row],[zaključna
bilanca]]&gt;0,LastRow-ROW(),0)</f>
        <v>359</v>
      </c>
    </row>
    <row r="5" spans="1:10" ht="15" customHeight="1" x14ac:dyDescent="0.25">
      <c r="B5" s="12">
        <f>ROWS($B$4:B5)</f>
        <v>2</v>
      </c>
      <c r="C5" s="13">
        <f ca="1">IF(ValuesEntered,IF(Amortizacija[[#This Row],[št.]]&lt;=Trajanje_posojila,IF(ROW()-ROW(Amortizacija[[#Headers],[obrok
datum]])=1,LoanStart,IF(I4&gt;0,EDATE(C4,1),"")),""),"")</f>
        <v>42909</v>
      </c>
      <c r="D5" s="30">
        <f ca="1">IF(ROW()-ROW(Amortizacija[[#Headers],[začetna
bilanca]])=1,Znesek_posojila,IF(Amortizacija[[#This Row],[obrok
datum]]="",0,INDEX(Amortizacija[], ROW()-4,8)))</f>
        <v>199759.69008730905</v>
      </c>
      <c r="E5" s="30">
        <f ca="1">IF(ValuesEntered,IF(ROW()-ROW(Amortizacija[[#Headers],[obresti]])=1,-IPMT(Obrestna_mera/12,1,Trajanje_posojila-ROWS($C$4:C5)+1,Amortizacija[[#This Row],[začetna
bilanca]]),IFERROR(-IPMT(Obrestna_mera/12,1,Amortizacija[[#This Row],[št.
preostali]],D6),0)),0)</f>
        <v>831.32657868048011</v>
      </c>
      <c r="F5" s="30">
        <f ca="1">IFERROR(IF(AND(ValuesEntered,Amortizacija[[#This Row],[obrok
datum]]&lt;&gt;""),-PPMT(Obrestna_mera/12,1,Trajanje_posojila-ROWS($C$4:C5)+1,Amortizacija[[#This Row],[začetna
bilanca]]),""),0)</f>
        <v>241.3112039938236</v>
      </c>
      <c r="G5" s="30">
        <f ca="1">IF(Amortizacija[[#This Row],[obrok
datum]]="",0,PropertyTaxAmount)</f>
        <v>375</v>
      </c>
      <c r="H5" s="30">
        <f ca="1">IF(Amortizacija[[#This Row],[obrok
datum]]="",0,Amortizacija[[#This Row],[obresti]]+Amortizacija[[#This Row],[glavnica]]+Amortizacija[[#This Row],[nepremičnina
davek]])</f>
        <v>1447.6377826743037</v>
      </c>
      <c r="I5" s="30">
        <f ca="1">IF(Amortizacija[[#This Row],[obrok
datum]]="",0,Amortizacija[[#This Row],[začetna
bilanca]]-Amortizacija[[#This Row],[glavnica]])</f>
        <v>199518.37888331522</v>
      </c>
      <c r="J5" s="14">
        <f ca="1">IF(Amortizacija[[#This Row],[zaključna
bilanca]]&gt;0,LastRow-ROW(),0)</f>
        <v>358</v>
      </c>
    </row>
    <row r="6" spans="1:10" ht="15" customHeight="1" x14ac:dyDescent="0.25">
      <c r="B6" s="12">
        <f>ROWS($B$4:B6)</f>
        <v>3</v>
      </c>
      <c r="C6" s="13">
        <f ca="1">IF(ValuesEntered,IF(Amortizacija[[#This Row],[št.]]&lt;=Trajanje_posojila,IF(ROW()-ROW(Amortizacija[[#Headers],[obrok
datum]])=1,LoanStart,IF(I5&gt;0,EDATE(C5,1),"")),""),"")</f>
        <v>42939</v>
      </c>
      <c r="D6" s="30">
        <f ca="1">IF(ROW()-ROW(Amortizacija[[#Headers],[začetna
bilanca]])=1,Znesek_posojila,IF(Amortizacija[[#This Row],[obrok
datum]]="",0,INDEX(Amortizacija[], ROW()-4,8)))</f>
        <v>199518.37888331522</v>
      </c>
      <c r="E6" s="30">
        <f ca="1">IF(ValuesEntered,IF(ROW()-ROW(Amortizacija[[#Headers],[obresti]])=1,-IPMT(Obrestna_mera/12,1,Trajanje_posojila-ROWS($C$4:C6)+1,Amortizacija[[#This Row],[začetna
bilanca]]),IFERROR(-IPMT(Obrestna_mera/12,1,Amortizacija[[#This Row],[št.
preostali]],D7),0)),0)</f>
        <v>830.31692589988086</v>
      </c>
      <c r="F6" s="30">
        <f ca="1">IFERROR(IF(AND(ValuesEntered,Amortizacija[[#This Row],[obrok
datum]]&lt;&gt;""),-PPMT(Obrestna_mera/12,1,Trajanje_posojila-ROWS($C$4:C6)+1,Amortizacija[[#This Row],[začetna
bilanca]]),""),0)</f>
        <v>242.31666734379792</v>
      </c>
      <c r="G6" s="30">
        <f ca="1">IF(Amortizacija[[#This Row],[obrok
datum]]="",0,PropertyTaxAmount)</f>
        <v>375</v>
      </c>
      <c r="H6" s="30">
        <f ca="1">IF(Amortizacija[[#This Row],[obrok
datum]]="",0,Amortizacija[[#This Row],[obresti]]+Amortizacija[[#This Row],[glavnica]]+Amortizacija[[#This Row],[nepremičnina
davek]])</f>
        <v>1447.6335932436787</v>
      </c>
      <c r="I6" s="30">
        <f ca="1">IF(Amortizacija[[#This Row],[obrok
datum]]="",0,Amortizacija[[#This Row],[začetna
bilanca]]-Amortizacija[[#This Row],[glavnica]])</f>
        <v>199276.06221597141</v>
      </c>
      <c r="J6" s="14">
        <f ca="1">IF(Amortizacija[[#This Row],[zaključna
bilanca]]&gt;0,LastRow-ROW(),0)</f>
        <v>357</v>
      </c>
    </row>
    <row r="7" spans="1:10" ht="15" customHeight="1" x14ac:dyDescent="0.25">
      <c r="B7" s="12">
        <f>ROWS($B$4:B7)</f>
        <v>4</v>
      </c>
      <c r="C7" s="13">
        <f ca="1">IF(ValuesEntered,IF(Amortizacija[[#This Row],[št.]]&lt;=Trajanje_posojila,IF(ROW()-ROW(Amortizacija[[#Headers],[obrok
datum]])=1,LoanStart,IF(I6&gt;0,EDATE(C6,1),"")),""),"")</f>
        <v>42970</v>
      </c>
      <c r="D7" s="30">
        <f ca="1">IF(ROW()-ROW(Amortizacija[[#Headers],[začetna
bilanca]])=1,Znesek_posojila,IF(Amortizacija[[#This Row],[obrok
datum]]="",0,INDEX(Amortizacija[], ROW()-4,8)))</f>
        <v>199276.06221597141</v>
      </c>
      <c r="E7" s="30">
        <f ca="1">IF(ValuesEntered,IF(ROW()-ROW(Amortizacija[[#Headers],[obresti]])=1,-IPMT(Obrestna_mera/12,1,Trajanje_posojila-ROWS($C$4:C7)+1,Amortizacija[[#This Row],[začetna
bilanca]]),IFERROR(-IPMT(Obrestna_mera/12,1,Amortizacija[[#This Row],[št.
preostali]],D8),0)),0)</f>
        <v>829.30306623269598</v>
      </c>
      <c r="F7" s="30">
        <f ca="1">IFERROR(IF(AND(ValuesEntered,Amortizacija[[#This Row],[obrok
datum]]&lt;&gt;""),-PPMT(Obrestna_mera/12,1,Trajanje_posojila-ROWS($C$4:C7)+1,Amortizacija[[#This Row],[začetna
bilanca]]),""),0)</f>
        <v>243.32632012439709</v>
      </c>
      <c r="G7" s="30">
        <f ca="1">IF(Amortizacija[[#This Row],[obrok
datum]]="",0,PropertyTaxAmount)</f>
        <v>375</v>
      </c>
      <c r="H7" s="30">
        <f ca="1">IF(Amortizacija[[#This Row],[obrok
datum]]="",0,Amortizacija[[#This Row],[obresti]]+Amortizacija[[#This Row],[glavnica]]+Amortizacija[[#This Row],[nepremičnina
davek]])</f>
        <v>1447.6293863570932</v>
      </c>
      <c r="I7" s="30">
        <f ca="1">IF(Amortizacija[[#This Row],[obrok
datum]]="",0,Amortizacija[[#This Row],[začetna
bilanca]]-Amortizacija[[#This Row],[glavnica]])</f>
        <v>199032.73589584703</v>
      </c>
      <c r="J7" s="14">
        <f ca="1">IF(Amortizacija[[#This Row],[zaključna
bilanca]]&gt;0,LastRow-ROW(),0)</f>
        <v>356</v>
      </c>
    </row>
    <row r="8" spans="1:10" ht="15" customHeight="1" x14ac:dyDescent="0.25">
      <c r="B8" s="12">
        <f>ROWS($B$4:B8)</f>
        <v>5</v>
      </c>
      <c r="C8" s="13">
        <f ca="1">IF(ValuesEntered,IF(Amortizacija[[#This Row],[št.]]&lt;=Trajanje_posojila,IF(ROW()-ROW(Amortizacija[[#Headers],[obrok
datum]])=1,LoanStart,IF(I7&gt;0,EDATE(C7,1),"")),""),"")</f>
        <v>43001</v>
      </c>
      <c r="D8" s="30">
        <f ca="1">IF(ROW()-ROW(Amortizacija[[#Headers],[začetna
bilanca]])=1,Znesek_posojila,IF(Amortizacija[[#This Row],[obrok
datum]]="",0,INDEX(Amortizacija[], ROW()-4,8)))</f>
        <v>199032.73589584703</v>
      </c>
      <c r="E8" s="30">
        <f ca="1">IF(ValuesEntered,IF(ROW()-ROW(Amortizacija[[#Headers],[obresti]])=1,-IPMT(Obrestna_mera/12,1,Trajanje_posojila-ROWS($C$4:C8)+1,Amortizacija[[#This Row],[začetna
bilanca]]),IFERROR(-IPMT(Obrestna_mera/12,1,Amortizacija[[#This Row],[št.
preostali]],D9),0)),0)</f>
        <v>828.28498215023103</v>
      </c>
      <c r="F8" s="30">
        <f ca="1">IFERROR(IF(AND(ValuesEntered,Amortizacija[[#This Row],[obrok
datum]]&lt;&gt;""),-PPMT(Obrestna_mera/12,1,Trajanje_posojila-ROWS($C$4:C8)+1,Amortizacija[[#This Row],[začetna
bilanca]]),""),0)</f>
        <v>244.3401797915821</v>
      </c>
      <c r="G8" s="30">
        <f ca="1">IF(Amortizacija[[#This Row],[obrok
datum]]="",0,PropertyTaxAmount)</f>
        <v>375</v>
      </c>
      <c r="H8" s="30">
        <f ca="1">IF(Amortizacija[[#This Row],[obrok
datum]]="",0,Amortizacija[[#This Row],[obresti]]+Amortizacija[[#This Row],[glavnica]]+Amortizacija[[#This Row],[nepremičnina
davek]])</f>
        <v>1447.6251619418131</v>
      </c>
      <c r="I8" s="30">
        <f ca="1">IF(Amortizacija[[#This Row],[obrok
datum]]="",0,Amortizacija[[#This Row],[začetna
bilanca]]-Amortizacija[[#This Row],[glavnica]])</f>
        <v>198788.39571605544</v>
      </c>
      <c r="J8" s="14">
        <f ca="1">IF(Amortizacija[[#This Row],[zaključna
bilanca]]&gt;0,LastRow-ROW(),0)</f>
        <v>355</v>
      </c>
    </row>
    <row r="9" spans="1:10" ht="15" customHeight="1" x14ac:dyDescent="0.25">
      <c r="B9" s="12">
        <f>ROWS($B$4:B9)</f>
        <v>6</v>
      </c>
      <c r="C9" s="13">
        <f ca="1">IF(ValuesEntered,IF(Amortizacija[[#This Row],[št.]]&lt;=Trajanje_posojila,IF(ROW()-ROW(Amortizacija[[#Headers],[obrok
datum]])=1,LoanStart,IF(I8&gt;0,EDATE(C8,1),"")),""),"")</f>
        <v>43031</v>
      </c>
      <c r="D9" s="30">
        <f ca="1">IF(ROW()-ROW(Amortizacija[[#Headers],[začetna
bilanca]])=1,Znesek_posojila,IF(Amortizacija[[#This Row],[obrok
datum]]="",0,INDEX(Amortizacija[], ROW()-4,8)))</f>
        <v>198788.39571605544</v>
      </c>
      <c r="E9" s="30">
        <f ca="1">IF(ValuesEntered,IF(ROW()-ROW(Amortizacija[[#Headers],[obresti]])=1,-IPMT(Obrestna_mera/12,1,Trajanje_posojila-ROWS($C$4:C9)+1,Amortizacija[[#This Row],[začetna
bilanca]]),IFERROR(-IPMT(Obrestna_mera/12,1,Amortizacija[[#This Row],[št.
preostali]],D10),0)),0)</f>
        <v>827.26265605075582</v>
      </c>
      <c r="F9" s="30">
        <f ca="1">IFERROR(IF(AND(ValuesEntered,Amortizacija[[#This Row],[obrok
datum]]&lt;&gt;""),-PPMT(Obrestna_mera/12,1,Trajanje_posojila-ROWS($C$4:C9)+1,Amortizacija[[#This Row],[začetna
bilanca]]),""),0)</f>
        <v>245.358263874047</v>
      </c>
      <c r="G9" s="30">
        <f ca="1">IF(Amortizacija[[#This Row],[obrok
datum]]="",0,PropertyTaxAmount)</f>
        <v>375</v>
      </c>
      <c r="H9" s="30">
        <f ca="1">IF(Amortizacija[[#This Row],[obrok
datum]]="",0,Amortizacija[[#This Row],[obresti]]+Amortizacija[[#This Row],[glavnica]]+Amortizacija[[#This Row],[nepremičnina
davek]])</f>
        <v>1447.6209199248028</v>
      </c>
      <c r="I9" s="30">
        <f ca="1">IF(Amortizacija[[#This Row],[obrok
datum]]="",0,Amortizacija[[#This Row],[začetna
bilanca]]-Amortizacija[[#This Row],[glavnica]])</f>
        <v>198543.03745218139</v>
      </c>
      <c r="J9" s="14">
        <f ca="1">IF(Amortizacija[[#This Row],[zaključna
bilanca]]&gt;0,LastRow-ROW(),0)</f>
        <v>354</v>
      </c>
    </row>
    <row r="10" spans="1:10" ht="15" customHeight="1" x14ac:dyDescent="0.25">
      <c r="B10" s="12">
        <f>ROWS($B$4:B10)</f>
        <v>7</v>
      </c>
      <c r="C10" s="13">
        <f ca="1">IF(ValuesEntered,IF(Amortizacija[[#This Row],[št.]]&lt;=Trajanje_posojila,IF(ROW()-ROW(Amortizacija[[#Headers],[obrok
datum]])=1,LoanStart,IF(I9&gt;0,EDATE(C9,1),"")),""),"")</f>
        <v>43062</v>
      </c>
      <c r="D10" s="30">
        <f ca="1">IF(ROW()-ROW(Amortizacija[[#Headers],[začetna
bilanca]])=1,Znesek_posojila,IF(Amortizacija[[#This Row],[obrok
datum]]="",0,INDEX(Amortizacija[], ROW()-4,8)))</f>
        <v>198543.03745218139</v>
      </c>
      <c r="E10" s="30">
        <f ca="1">IF(ValuesEntered,IF(ROW()-ROW(Amortizacija[[#Headers],[obresti]])=1,-IPMT(Obrestna_mera/12,1,Trajanje_posojila-ROWS($C$4:C10)+1,Amortizacija[[#This Row],[začetna
bilanca]]),IFERROR(-IPMT(Obrestna_mera/12,1,Amortizacija[[#This Row],[št.
preostali]],D11),0)),0)</f>
        <v>826.23607025919944</v>
      </c>
      <c r="F10" s="30">
        <f ca="1">IFERROR(IF(AND(ValuesEntered,Amortizacija[[#This Row],[obrok
datum]]&lt;&gt;""),-PPMT(Obrestna_mera/12,1,Trajanje_posojila-ROWS($C$4:C10)+1,Amortizacija[[#This Row],[začetna
bilanca]]),""),0)</f>
        <v>246.38058997352215</v>
      </c>
      <c r="G10" s="30">
        <f ca="1">IF(Amortizacija[[#This Row],[obrok
datum]]="",0,PropertyTaxAmount)</f>
        <v>375</v>
      </c>
      <c r="H10" s="30">
        <f ca="1">IF(Amortizacija[[#This Row],[obrok
datum]]="",0,Amortizacija[[#This Row],[obresti]]+Amortizacija[[#This Row],[glavnica]]+Amortizacija[[#This Row],[nepremičnina
davek]])</f>
        <v>1447.6166602327216</v>
      </c>
      <c r="I10" s="30">
        <f ca="1">IF(Amortizacija[[#This Row],[obrok
datum]]="",0,Amortizacija[[#This Row],[začetna
bilanca]]-Amortizacija[[#This Row],[glavnica]])</f>
        <v>198296.65686220786</v>
      </c>
      <c r="J10" s="14">
        <f ca="1">IF(Amortizacija[[#This Row],[zaključna
bilanca]]&gt;0,LastRow-ROW(),0)</f>
        <v>353</v>
      </c>
    </row>
    <row r="11" spans="1:10" ht="15" customHeight="1" x14ac:dyDescent="0.25">
      <c r="B11" s="12">
        <f>ROWS($B$4:B11)</f>
        <v>8</v>
      </c>
      <c r="C11" s="13">
        <f ca="1">IF(ValuesEntered,IF(Amortizacija[[#This Row],[št.]]&lt;=Trajanje_posojila,IF(ROW()-ROW(Amortizacija[[#Headers],[obrok
datum]])=1,LoanStart,IF(I10&gt;0,EDATE(C10,1),"")),""),"")</f>
        <v>43092</v>
      </c>
      <c r="D11" s="30">
        <f ca="1">IF(ROW()-ROW(Amortizacija[[#Headers],[začetna
bilanca]])=1,Znesek_posojila,IF(Amortizacija[[#This Row],[obrok
datum]]="",0,INDEX(Amortizacija[], ROW()-4,8)))</f>
        <v>198296.65686220786</v>
      </c>
      <c r="E11" s="30">
        <f ca="1">IF(ValuesEntered,IF(ROW()-ROW(Amortizacija[[#Headers],[obresti]])=1,-IPMT(Obrestna_mera/12,1,Trajanje_posojila-ROWS($C$4:C11)+1,Amortizacija[[#This Row],[začetna
bilanca]]),IFERROR(-IPMT(Obrestna_mera/12,1,Amortizacija[[#This Row],[št.
preostali]],D12),0)),0)</f>
        <v>825.20520702684496</v>
      </c>
      <c r="F11" s="30">
        <f ca="1">IFERROR(IF(AND(ValuesEntered,Amortizacija[[#This Row],[obrok
datum]]&lt;&gt;""),-PPMT(Obrestna_mera/12,1,Trajanje_posojila-ROWS($C$4:C11)+1,Amortizacija[[#This Row],[začetna
bilanca]]),""),0)</f>
        <v>247.40717576507853</v>
      </c>
      <c r="G11" s="30">
        <f ca="1">IF(Amortizacija[[#This Row],[obrok
datum]]="",0,PropertyTaxAmount)</f>
        <v>375</v>
      </c>
      <c r="H11" s="30">
        <f ca="1">IF(Amortizacija[[#This Row],[obrok
datum]]="",0,Amortizacija[[#This Row],[obresti]]+Amortizacija[[#This Row],[glavnica]]+Amortizacija[[#This Row],[nepremičnina
davek]])</f>
        <v>1447.6123827919234</v>
      </c>
      <c r="I11" s="30">
        <f ca="1">IF(Amortizacija[[#This Row],[obrok
datum]]="",0,Amortizacija[[#This Row],[začetna
bilanca]]-Amortizacija[[#This Row],[glavnica]])</f>
        <v>198049.24968644278</v>
      </c>
      <c r="J11" s="14">
        <f ca="1">IF(Amortizacija[[#This Row],[zaključna
bilanca]]&gt;0,LastRow-ROW(),0)</f>
        <v>352</v>
      </c>
    </row>
    <row r="12" spans="1:10" ht="15" customHeight="1" x14ac:dyDescent="0.25">
      <c r="B12" s="12">
        <f>ROWS($B$4:B12)</f>
        <v>9</v>
      </c>
      <c r="C12" s="13">
        <f ca="1">IF(ValuesEntered,IF(Amortizacija[[#This Row],[št.]]&lt;=Trajanje_posojila,IF(ROW()-ROW(Amortizacija[[#Headers],[obrok
datum]])=1,LoanStart,IF(I11&gt;0,EDATE(C11,1),"")),""),"")</f>
        <v>43123</v>
      </c>
      <c r="D12" s="30">
        <f ca="1">IF(ROW()-ROW(Amortizacija[[#Headers],[začetna
bilanca]])=1,Znesek_posojila,IF(Amortizacija[[#This Row],[obrok
datum]]="",0,INDEX(Amortizacija[], ROW()-4,8)))</f>
        <v>198049.24968644278</v>
      </c>
      <c r="E12" s="30">
        <f ca="1">IF(ValuesEntered,IF(ROW()-ROW(Amortizacija[[#Headers],[obresti]])=1,-IPMT(Obrestna_mera/12,1,Trajanje_posojila-ROWS($C$4:C12)+1,Amortizacija[[#This Row],[začetna
bilanca]]),IFERROR(-IPMT(Obrestna_mera/12,1,Amortizacija[[#This Row],[št.
preostali]],D13),0)),0)</f>
        <v>824.17004853102219</v>
      </c>
      <c r="F12" s="30">
        <f ca="1">IFERROR(IF(AND(ValuesEntered,Amortizacija[[#This Row],[obrok
datum]]&lt;&gt;""),-PPMT(Obrestna_mera/12,1,Trajanje_posojila-ROWS($C$4:C12)+1,Amortizacija[[#This Row],[začetna
bilanca]]),""),0)</f>
        <v>248.43803899743304</v>
      </c>
      <c r="G12" s="30">
        <f ca="1">IF(Amortizacija[[#This Row],[obrok
datum]]="",0,PropertyTaxAmount)</f>
        <v>375</v>
      </c>
      <c r="H12" s="30">
        <f ca="1">IF(Amortizacija[[#This Row],[obrok
datum]]="",0,Amortizacija[[#This Row],[obresti]]+Amortizacija[[#This Row],[glavnica]]+Amortizacija[[#This Row],[nepremičnina
davek]])</f>
        <v>1447.6080875284551</v>
      </c>
      <c r="I12" s="30">
        <f ca="1">IF(Amortizacija[[#This Row],[obrok
datum]]="",0,Amortizacija[[#This Row],[začetna
bilanca]]-Amortizacija[[#This Row],[glavnica]])</f>
        <v>197800.81164744534</v>
      </c>
      <c r="J12" s="14">
        <f ca="1">IF(Amortizacija[[#This Row],[zaključna
bilanca]]&gt;0,LastRow-ROW(),0)</f>
        <v>351</v>
      </c>
    </row>
    <row r="13" spans="1:10" ht="15" customHeight="1" x14ac:dyDescent="0.25">
      <c r="B13" s="12">
        <f>ROWS($B$4:B13)</f>
        <v>10</v>
      </c>
      <c r="C13" s="13">
        <f ca="1">IF(ValuesEntered,IF(Amortizacija[[#This Row],[št.]]&lt;=Trajanje_posojila,IF(ROW()-ROW(Amortizacija[[#Headers],[obrok
datum]])=1,LoanStart,IF(I12&gt;0,EDATE(C12,1),"")),""),"")</f>
        <v>43154</v>
      </c>
      <c r="D13" s="30">
        <f ca="1">IF(ROW()-ROW(Amortizacija[[#Headers],[začetna
bilanca]])=1,Znesek_posojila,IF(Amortizacija[[#This Row],[obrok
datum]]="",0,INDEX(Amortizacija[], ROW()-4,8)))</f>
        <v>197800.81164744534</v>
      </c>
      <c r="E13" s="30">
        <f ca="1">IF(ValuesEntered,IF(ROW()-ROW(Amortizacija[[#Headers],[obresti]])=1,-IPMT(Obrestna_mera/12,1,Trajanje_posojila-ROWS($C$4:C13)+1,Amortizacija[[#This Row],[začetna
bilanca]]),IFERROR(-IPMT(Obrestna_mera/12,1,Amortizacija[[#This Row],[št.
preostali]],D14),0)),0)</f>
        <v>823.13057687480034</v>
      </c>
      <c r="F13" s="30">
        <f ca="1">IFERROR(IF(AND(ValuesEntered,Amortizacija[[#This Row],[obrok
datum]]&lt;&gt;""),-PPMT(Obrestna_mera/12,1,Trajanje_posojila-ROWS($C$4:C13)+1,Amortizacija[[#This Row],[začetna
bilanca]]),""),0)</f>
        <v>249.47319749325564</v>
      </c>
      <c r="G13" s="30">
        <f ca="1">IF(Amortizacija[[#This Row],[obrok
datum]]="",0,PropertyTaxAmount)</f>
        <v>375</v>
      </c>
      <c r="H13" s="30">
        <f ca="1">IF(Amortizacija[[#This Row],[obrok
datum]]="",0,Amortizacija[[#This Row],[obresti]]+Amortizacija[[#This Row],[glavnica]]+Amortizacija[[#This Row],[nepremičnina
davek]])</f>
        <v>1447.6037743680561</v>
      </c>
      <c r="I13" s="30">
        <f ca="1">IF(Amortizacija[[#This Row],[obrok
datum]]="",0,Amortizacija[[#This Row],[začetna
bilanca]]-Amortizacija[[#This Row],[glavnica]])</f>
        <v>197551.33844995208</v>
      </c>
      <c r="J13" s="14">
        <f ca="1">IF(Amortizacija[[#This Row],[zaključna
bilanca]]&gt;0,LastRow-ROW(),0)</f>
        <v>350</v>
      </c>
    </row>
    <row r="14" spans="1:10" ht="15" customHeight="1" x14ac:dyDescent="0.25">
      <c r="B14" s="12">
        <f>ROWS($B$4:B14)</f>
        <v>11</v>
      </c>
      <c r="C14" s="13">
        <f ca="1">IF(ValuesEntered,IF(Amortizacija[[#This Row],[št.]]&lt;=Trajanje_posojila,IF(ROW()-ROW(Amortizacija[[#Headers],[obrok
datum]])=1,LoanStart,IF(I13&gt;0,EDATE(C13,1),"")),""),"")</f>
        <v>43182</v>
      </c>
      <c r="D14" s="30">
        <f ca="1">IF(ROW()-ROW(Amortizacija[[#Headers],[začetna
bilanca]])=1,Znesek_posojila,IF(Amortizacija[[#This Row],[obrok
datum]]="",0,INDEX(Amortizacija[], ROW()-4,8)))</f>
        <v>197551.33844995208</v>
      </c>
      <c r="E14" s="30">
        <f ca="1">IF(ValuesEntered,IF(ROW()-ROW(Amortizacija[[#Headers],[obresti]])=1,-IPMT(Obrestna_mera/12,1,Trajanje_posojila-ROWS($C$4:C14)+1,Amortizacija[[#This Row],[začetna
bilanca]]),IFERROR(-IPMT(Obrestna_mera/12,1,Amortizacija[[#This Row],[št.
preostali]],D15),0)),0)</f>
        <v>822.08677408667756</v>
      </c>
      <c r="F14" s="30">
        <f ca="1">IFERROR(IF(AND(ValuesEntered,Amortizacija[[#This Row],[obrok
datum]]&lt;&gt;""),-PPMT(Obrestna_mera/12,1,Trajanje_posojila-ROWS($C$4:C14)+1,Amortizacija[[#This Row],[začetna
bilanca]]),""),0)</f>
        <v>250.51266914947749</v>
      </c>
      <c r="G14" s="30">
        <f ca="1">IF(Amortizacija[[#This Row],[obrok
datum]]="",0,PropertyTaxAmount)</f>
        <v>375</v>
      </c>
      <c r="H14" s="30">
        <f ca="1">IF(Amortizacija[[#This Row],[obrok
datum]]="",0,Amortizacija[[#This Row],[obresti]]+Amortizacija[[#This Row],[glavnica]]+Amortizacija[[#This Row],[nepremičnina
davek]])</f>
        <v>1447.5994432361551</v>
      </c>
      <c r="I14" s="30">
        <f ca="1">IF(Amortizacija[[#This Row],[obrok
datum]]="",0,Amortizacija[[#This Row],[začetna
bilanca]]-Amortizacija[[#This Row],[glavnica]])</f>
        <v>197300.82578080261</v>
      </c>
      <c r="J14" s="14">
        <f ca="1">IF(Amortizacija[[#This Row],[zaključna
bilanca]]&gt;0,LastRow-ROW(),0)</f>
        <v>349</v>
      </c>
    </row>
    <row r="15" spans="1:10" ht="15" customHeight="1" x14ac:dyDescent="0.25">
      <c r="B15" s="12">
        <f>ROWS($B$4:B15)</f>
        <v>12</v>
      </c>
      <c r="C15" s="13">
        <f ca="1">IF(ValuesEntered,IF(Amortizacija[[#This Row],[št.]]&lt;=Trajanje_posojila,IF(ROW()-ROW(Amortizacija[[#Headers],[obrok
datum]])=1,LoanStart,IF(I14&gt;0,EDATE(C14,1),"")),""),"")</f>
        <v>43213</v>
      </c>
      <c r="D15" s="30">
        <f ca="1">IF(ROW()-ROW(Amortizacija[[#Headers],[začetna
bilanca]])=1,Znesek_posojila,IF(Amortizacija[[#This Row],[obrok
datum]]="",0,INDEX(Amortizacija[], ROW()-4,8)))</f>
        <v>197300.82578080261</v>
      </c>
      <c r="E15" s="30">
        <f ca="1">IF(ValuesEntered,IF(ROW()-ROW(Amortizacija[[#Headers],[obresti]])=1,-IPMT(Obrestna_mera/12,1,Trajanje_posojila-ROWS($C$4:C15)+1,Amortizacija[[#This Row],[začetna
bilanca]]),IFERROR(-IPMT(Obrestna_mera/12,1,Amortizacija[[#This Row],[št.
preostali]],D16),0)),0)</f>
        <v>821.03862212027093</v>
      </c>
      <c r="F15" s="30">
        <f ca="1">IFERROR(IF(AND(ValuesEntered,Amortizacija[[#This Row],[obrok
datum]]&lt;&gt;""),-PPMT(Obrestna_mera/12,1,Trajanje_posojila-ROWS($C$4:C15)+1,Amortizacija[[#This Row],[začetna
bilanca]]),""),0)</f>
        <v>251.55647193760035</v>
      </c>
      <c r="G15" s="30">
        <f ca="1">IF(Amortizacija[[#This Row],[obrok
datum]]="",0,PropertyTaxAmount)</f>
        <v>375</v>
      </c>
      <c r="H15" s="30">
        <f ca="1">IF(Amortizacija[[#This Row],[obrok
datum]]="",0,Amortizacija[[#This Row],[obresti]]+Amortizacija[[#This Row],[glavnica]]+Amortizacija[[#This Row],[nepremičnina
davek]])</f>
        <v>1447.5950940578714</v>
      </c>
      <c r="I15" s="30">
        <f ca="1">IF(Amortizacija[[#This Row],[obrok
datum]]="",0,Amortizacija[[#This Row],[začetna
bilanca]]-Amortizacija[[#This Row],[glavnica]])</f>
        <v>197049.26930886501</v>
      </c>
      <c r="J15" s="14">
        <f ca="1">IF(Amortizacija[[#This Row],[zaključna
bilanca]]&gt;0,LastRow-ROW(),0)</f>
        <v>348</v>
      </c>
    </row>
    <row r="16" spans="1:10" ht="15" customHeight="1" x14ac:dyDescent="0.25">
      <c r="B16" s="12">
        <f>ROWS($B$4:B16)</f>
        <v>13</v>
      </c>
      <c r="C16" s="13">
        <f ca="1">IF(ValuesEntered,IF(Amortizacija[[#This Row],[št.]]&lt;=Trajanje_posojila,IF(ROW()-ROW(Amortizacija[[#Headers],[obrok
datum]])=1,LoanStart,IF(I15&gt;0,EDATE(C15,1),"")),""),"")</f>
        <v>43243</v>
      </c>
      <c r="D16" s="30">
        <f ca="1">IF(ROW()-ROW(Amortizacija[[#Headers],[začetna
bilanca]])=1,Znesek_posojila,IF(Amortizacija[[#This Row],[obrok
datum]]="",0,INDEX(Amortizacija[], ROW()-4,8)))</f>
        <v>197049.26930886501</v>
      </c>
      <c r="E16" s="30">
        <f ca="1">IF(ValuesEntered,IF(ROW()-ROW(Amortizacija[[#Headers],[obresti]])=1,-IPMT(Obrestna_mera/12,1,Trajanje_posojila-ROWS($C$4:C16)+1,Amortizacija[[#This Row],[začetna
bilanca]]),IFERROR(-IPMT(Obrestna_mera/12,1,Amortizacija[[#This Row],[št.
preostali]],D17),0)),0)</f>
        <v>819.98610285400412</v>
      </c>
      <c r="F16" s="30">
        <f ca="1">IFERROR(IF(AND(ValuesEntered,Amortizacija[[#This Row],[obrok
datum]]&lt;&gt;""),-PPMT(Obrestna_mera/12,1,Trajanje_posojila-ROWS($C$4:C16)+1,Amortizacija[[#This Row],[začetna
bilanca]]),""),0)</f>
        <v>252.60462390400698</v>
      </c>
      <c r="G16" s="30">
        <f ca="1">IF(Amortizacija[[#This Row],[obrok
datum]]="",0,PropertyTaxAmount)</f>
        <v>375</v>
      </c>
      <c r="H16" s="30">
        <f ca="1">IF(Amortizacija[[#This Row],[obrok
datum]]="",0,Amortizacija[[#This Row],[obresti]]+Amortizacija[[#This Row],[glavnica]]+Amortizacija[[#This Row],[nepremičnina
davek]])</f>
        <v>1447.590726758011</v>
      </c>
      <c r="I16" s="30">
        <f ca="1">IF(Amortizacija[[#This Row],[obrok
datum]]="",0,Amortizacija[[#This Row],[začetna
bilanca]]-Amortizacija[[#This Row],[glavnica]])</f>
        <v>196796.664684961</v>
      </c>
      <c r="J16" s="14">
        <f ca="1">IF(Amortizacija[[#This Row],[zaključna
bilanca]]&gt;0,LastRow-ROW(),0)</f>
        <v>347</v>
      </c>
    </row>
    <row r="17" spans="2:10" ht="15" customHeight="1" x14ac:dyDescent="0.25">
      <c r="B17" s="12">
        <f>ROWS($B$4:B17)</f>
        <v>14</v>
      </c>
      <c r="C17" s="13">
        <f ca="1">IF(ValuesEntered,IF(Amortizacija[[#This Row],[št.]]&lt;=Trajanje_posojila,IF(ROW()-ROW(Amortizacija[[#Headers],[obrok
datum]])=1,LoanStart,IF(I16&gt;0,EDATE(C16,1),"")),""),"")</f>
        <v>43274</v>
      </c>
      <c r="D17" s="30">
        <f ca="1">IF(ROW()-ROW(Amortizacija[[#Headers],[začetna
bilanca]])=1,Znesek_posojila,IF(Amortizacija[[#This Row],[obrok
datum]]="",0,INDEX(Amortizacija[], ROW()-4,8)))</f>
        <v>196796.664684961</v>
      </c>
      <c r="E17" s="30">
        <f ca="1">IF(ValuesEntered,IF(ROW()-ROW(Amortizacija[[#Headers],[obresti]])=1,-IPMT(Obrestna_mera/12,1,Trajanje_posojila-ROWS($C$4:C17)+1,Amortizacija[[#This Row],[začetna
bilanca]]),IFERROR(-IPMT(Obrestna_mera/12,1,Amortizacija[[#This Row],[št.
preostali]],D18),0)),0)</f>
        <v>818.92919809079467</v>
      </c>
      <c r="F17" s="30">
        <f ca="1">IFERROR(IF(AND(ValuesEntered,Amortizacija[[#This Row],[obrok
datum]]&lt;&gt;""),-PPMT(Obrestna_mera/12,1,Trajanje_posojila-ROWS($C$4:C17)+1,Amortizacija[[#This Row],[začetna
bilanca]]),""),0)</f>
        <v>253.65714317027371</v>
      </c>
      <c r="G17" s="30">
        <f ca="1">IF(Amortizacija[[#This Row],[obrok
datum]]="",0,PropertyTaxAmount)</f>
        <v>375</v>
      </c>
      <c r="H17" s="30">
        <f ca="1">IF(Amortizacija[[#This Row],[obrok
datum]]="",0,Amortizacija[[#This Row],[obresti]]+Amortizacija[[#This Row],[glavnica]]+Amortizacija[[#This Row],[nepremičnina
davek]])</f>
        <v>1447.5863412610684</v>
      </c>
      <c r="I17" s="30">
        <f ca="1">IF(Amortizacija[[#This Row],[obrok
datum]]="",0,Amortizacija[[#This Row],[začetna
bilanca]]-Amortizacija[[#This Row],[glavnica]])</f>
        <v>196543.00754179072</v>
      </c>
      <c r="J17" s="14">
        <f ca="1">IF(Amortizacija[[#This Row],[zaključna
bilanca]]&gt;0,LastRow-ROW(),0)</f>
        <v>346</v>
      </c>
    </row>
    <row r="18" spans="2:10" ht="15" customHeight="1" x14ac:dyDescent="0.25">
      <c r="B18" s="12">
        <f>ROWS($B$4:B18)</f>
        <v>15</v>
      </c>
      <c r="C18" s="13">
        <f ca="1">IF(ValuesEntered,IF(Amortizacija[[#This Row],[št.]]&lt;=Trajanje_posojila,IF(ROW()-ROW(Amortizacija[[#Headers],[obrok
datum]])=1,LoanStart,IF(I17&gt;0,EDATE(C17,1),"")),""),"")</f>
        <v>43304</v>
      </c>
      <c r="D18" s="30">
        <f ca="1">IF(ROW()-ROW(Amortizacija[[#Headers],[začetna
bilanca]])=1,Znesek_posojila,IF(Amortizacija[[#This Row],[obrok
datum]]="",0,INDEX(Amortizacija[], ROW()-4,8)))</f>
        <v>196543.00754179072</v>
      </c>
      <c r="E18" s="30">
        <f ca="1">IF(ValuesEntered,IF(ROW()-ROW(Amortizacija[[#Headers],[obresti]])=1,-IPMT(Obrestna_mera/12,1,Trajanje_posojila-ROWS($C$4:C18)+1,Amortizacija[[#This Row],[začetna
bilanca]]),IFERROR(-IPMT(Obrestna_mera/12,1,Amortizacija[[#This Row],[št.
preostali]],D19),0)),0)</f>
        <v>817.86788955773841</v>
      </c>
      <c r="F18" s="30">
        <f ca="1">IFERROR(IF(AND(ValuesEntered,Amortizacija[[#This Row],[obrok
datum]]&lt;&gt;""),-PPMT(Obrestna_mera/12,1,Trajanje_posojila-ROWS($C$4:C18)+1,Amortizacija[[#This Row],[začetna
bilanca]]),""),0)</f>
        <v>254.71404793348313</v>
      </c>
      <c r="G18" s="30">
        <f ca="1">IF(Amortizacija[[#This Row],[obrok
datum]]="",0,PropertyTaxAmount)</f>
        <v>375</v>
      </c>
      <c r="H18" s="30">
        <f ca="1">IF(Amortizacija[[#This Row],[obrok
datum]]="",0,Amortizacija[[#This Row],[obresti]]+Amortizacija[[#This Row],[glavnica]]+Amortizacija[[#This Row],[nepremičnina
davek]])</f>
        <v>1447.5819374912217</v>
      </c>
      <c r="I18" s="30">
        <f ca="1">IF(Amortizacija[[#This Row],[obrok
datum]]="",0,Amortizacija[[#This Row],[začetna
bilanca]]-Amortizacija[[#This Row],[glavnica]])</f>
        <v>196288.29349385723</v>
      </c>
      <c r="J18" s="14">
        <f ca="1">IF(Amortizacija[[#This Row],[zaključna
bilanca]]&gt;0,LastRow-ROW(),0)</f>
        <v>345</v>
      </c>
    </row>
    <row r="19" spans="2:10" ht="15" customHeight="1" x14ac:dyDescent="0.25">
      <c r="B19" s="12">
        <f>ROWS($B$4:B19)</f>
        <v>16</v>
      </c>
      <c r="C19" s="13">
        <f ca="1">IF(ValuesEntered,IF(Amortizacija[[#This Row],[št.]]&lt;=Trajanje_posojila,IF(ROW()-ROW(Amortizacija[[#Headers],[obrok
datum]])=1,LoanStart,IF(I18&gt;0,EDATE(C18,1),"")),""),"")</f>
        <v>43335</v>
      </c>
      <c r="D19" s="30">
        <f ca="1">IF(ROW()-ROW(Amortizacija[[#Headers],[začetna
bilanca]])=1,Znesek_posojila,IF(Amortizacija[[#This Row],[obrok
datum]]="",0,INDEX(Amortizacija[], ROW()-4,8)))</f>
        <v>196288.29349385723</v>
      </c>
      <c r="E19" s="30">
        <f ca="1">IF(ValuesEntered,IF(ROW()-ROW(Amortizacija[[#Headers],[obresti]])=1,-IPMT(Obrestna_mera/12,1,Trajanje_posojila-ROWS($C$4:C19)+1,Amortizacija[[#This Row],[začetna
bilanca]]),IFERROR(-IPMT(Obrestna_mera/12,1,Amortizacija[[#This Row],[št.
preostali]],D20),0)),0)</f>
        <v>816.80215890579461</v>
      </c>
      <c r="F19" s="30">
        <f ca="1">IFERROR(IF(AND(ValuesEntered,Amortizacija[[#This Row],[obrok
datum]]&lt;&gt;""),-PPMT(Obrestna_mera/12,1,Trajanje_posojila-ROWS($C$4:C19)+1,Amortizacija[[#This Row],[začetna
bilanca]]),""),0)</f>
        <v>255.77535646653936</v>
      </c>
      <c r="G19" s="30">
        <f ca="1">IF(Amortizacija[[#This Row],[obrok
datum]]="",0,PropertyTaxAmount)</f>
        <v>375</v>
      </c>
      <c r="H19" s="30">
        <f ca="1">IF(Amortizacija[[#This Row],[obrok
datum]]="",0,Amortizacija[[#This Row],[obresti]]+Amortizacija[[#This Row],[glavnica]]+Amortizacija[[#This Row],[nepremičnina
davek]])</f>
        <v>1447.5775153723339</v>
      </c>
      <c r="I19" s="30">
        <f ca="1">IF(Amortizacija[[#This Row],[obrok
datum]]="",0,Amortizacija[[#This Row],[začetna
bilanca]]-Amortizacija[[#This Row],[glavnica]])</f>
        <v>196032.5181373907</v>
      </c>
      <c r="J19" s="14">
        <f ca="1">IF(Amortizacija[[#This Row],[zaključna
bilanca]]&gt;0,LastRow-ROW(),0)</f>
        <v>344</v>
      </c>
    </row>
    <row r="20" spans="2:10" ht="15" customHeight="1" x14ac:dyDescent="0.25">
      <c r="B20" s="12">
        <f>ROWS($B$4:B20)</f>
        <v>17</v>
      </c>
      <c r="C20" s="13">
        <f ca="1">IF(ValuesEntered,IF(Amortizacija[[#This Row],[št.]]&lt;=Trajanje_posojila,IF(ROW()-ROW(Amortizacija[[#Headers],[obrok
datum]])=1,LoanStart,IF(I19&gt;0,EDATE(C19,1),"")),""),"")</f>
        <v>43366</v>
      </c>
      <c r="D20" s="30">
        <f ca="1">IF(ROW()-ROW(Amortizacija[[#Headers],[začetna
bilanca]])=1,Znesek_posojila,IF(Amortizacija[[#This Row],[obrok
datum]]="",0,INDEX(Amortizacija[], ROW()-4,8)))</f>
        <v>196032.5181373907</v>
      </c>
      <c r="E20" s="30">
        <f ca="1">IF(ValuesEntered,IF(ROW()-ROW(Amortizacija[[#Headers],[obresti]])=1,-IPMT(Obrestna_mera/12,1,Trajanje_posojila-ROWS($C$4:C20)+1,Amortizacija[[#This Row],[začetna
bilanca]]),IFERROR(-IPMT(Obrestna_mera/12,1,Amortizacija[[#This Row],[št.
preostali]],D21),0)),0)</f>
        <v>815.73198770946749</v>
      </c>
      <c r="F20" s="30">
        <f ca="1">IFERROR(IF(AND(ValuesEntered,Amortizacija[[#This Row],[obrok
datum]]&lt;&gt;""),-PPMT(Obrestna_mera/12,1,Trajanje_posojila-ROWS($C$4:C20)+1,Amortizacija[[#This Row],[začetna
bilanca]]),""),0)</f>
        <v>256.8410871184833</v>
      </c>
      <c r="G20" s="30">
        <f ca="1">IF(Amortizacija[[#This Row],[obrok
datum]]="",0,PropertyTaxAmount)</f>
        <v>375</v>
      </c>
      <c r="H20" s="30">
        <f ca="1">IF(Amortizacija[[#This Row],[obrok
datum]]="",0,Amortizacija[[#This Row],[obresti]]+Amortizacija[[#This Row],[glavnica]]+Amortizacija[[#This Row],[nepremičnina
davek]])</f>
        <v>1447.5730748279507</v>
      </c>
      <c r="I20" s="30">
        <f ca="1">IF(Amortizacija[[#This Row],[obrok
datum]]="",0,Amortizacija[[#This Row],[začetna
bilanca]]-Amortizacija[[#This Row],[glavnica]])</f>
        <v>195775.67705027221</v>
      </c>
      <c r="J20" s="14">
        <f ca="1">IF(Amortizacija[[#This Row],[zaključna
bilanca]]&gt;0,LastRow-ROW(),0)</f>
        <v>343</v>
      </c>
    </row>
    <row r="21" spans="2:10" ht="15" customHeight="1" x14ac:dyDescent="0.25">
      <c r="B21" s="12">
        <f>ROWS($B$4:B21)</f>
        <v>18</v>
      </c>
      <c r="C21" s="13">
        <f ca="1">IF(ValuesEntered,IF(Amortizacija[[#This Row],[št.]]&lt;=Trajanje_posojila,IF(ROW()-ROW(Amortizacija[[#Headers],[obrok
datum]])=1,LoanStart,IF(I20&gt;0,EDATE(C20,1),"")),""),"")</f>
        <v>43396</v>
      </c>
      <c r="D21" s="30">
        <f ca="1">IF(ROW()-ROW(Amortizacija[[#Headers],[začetna
bilanca]])=1,Znesek_posojila,IF(Amortizacija[[#This Row],[obrok
datum]]="",0,INDEX(Amortizacija[], ROW()-4,8)))</f>
        <v>195775.67705027221</v>
      </c>
      <c r="E21" s="30">
        <f ca="1">IF(ValuesEntered,IF(ROW()-ROW(Amortizacija[[#Headers],[obresti]])=1,-IPMT(Obrestna_mera/12,1,Trajanje_posojila-ROWS($C$4:C21)+1,Amortizacija[[#This Row],[začetna
bilanca]]),IFERROR(-IPMT(Obrestna_mera/12,1,Amortizacija[[#This Row],[št.
preostali]],D22),0)),0)</f>
        <v>814.65735746648909</v>
      </c>
      <c r="F21" s="30">
        <f ca="1">IFERROR(IF(AND(ValuesEntered,Amortizacija[[#This Row],[obrok
datum]]&lt;&gt;""),-PPMT(Obrestna_mera/12,1,Trajanje_posojila-ROWS($C$4:C21)+1,Amortizacija[[#This Row],[začetna
bilanca]]),""),0)</f>
        <v>257.91125831481031</v>
      </c>
      <c r="G21" s="30">
        <f ca="1">IF(Amortizacija[[#This Row],[obrok
datum]]="",0,PropertyTaxAmount)</f>
        <v>375</v>
      </c>
      <c r="H21" s="30">
        <f ca="1">IF(Amortizacija[[#This Row],[obrok
datum]]="",0,Amortizacija[[#This Row],[obresti]]+Amortizacija[[#This Row],[glavnica]]+Amortizacija[[#This Row],[nepremičnina
davek]])</f>
        <v>1447.5686157812993</v>
      </c>
      <c r="I21" s="30">
        <f ca="1">IF(Amortizacija[[#This Row],[obrok
datum]]="",0,Amortizacija[[#This Row],[začetna
bilanca]]-Amortizacija[[#This Row],[glavnica]])</f>
        <v>195517.76579195738</v>
      </c>
      <c r="J21" s="14">
        <f ca="1">IF(Amortizacija[[#This Row],[zaključna
bilanca]]&gt;0,LastRow-ROW(),0)</f>
        <v>342</v>
      </c>
    </row>
    <row r="22" spans="2:10" ht="15" customHeight="1" x14ac:dyDescent="0.25">
      <c r="B22" s="12">
        <f>ROWS($B$4:B22)</f>
        <v>19</v>
      </c>
      <c r="C22" s="13">
        <f ca="1">IF(ValuesEntered,IF(Amortizacija[[#This Row],[št.]]&lt;=Trajanje_posojila,IF(ROW()-ROW(Amortizacija[[#Headers],[obrok
datum]])=1,LoanStart,IF(I21&gt;0,EDATE(C21,1),"")),""),"")</f>
        <v>43427</v>
      </c>
      <c r="D22" s="30">
        <f ca="1">IF(ROW()-ROW(Amortizacija[[#Headers],[začetna
bilanca]])=1,Znesek_posojila,IF(Amortizacija[[#This Row],[obrok
datum]]="",0,INDEX(Amortizacija[], ROW()-4,8)))</f>
        <v>195517.76579195738</v>
      </c>
      <c r="E22" s="30">
        <f ca="1">IF(ValuesEntered,IF(ROW()-ROW(Amortizacija[[#Headers],[obresti]])=1,-IPMT(Obrestna_mera/12,1,Trajanje_posojila-ROWS($C$4:C22)+1,Amortizacija[[#This Row],[začetna
bilanca]]),IFERROR(-IPMT(Obrestna_mera/12,1,Amortizacija[[#This Row],[št.
preostali]],D23),0)),0)</f>
        <v>813.57824959749826</v>
      </c>
      <c r="F22" s="30">
        <f ca="1">IFERROR(IF(AND(ValuesEntered,Amortizacija[[#This Row],[obrok
datum]]&lt;&gt;""),-PPMT(Obrestna_mera/12,1,Trajanje_posojila-ROWS($C$4:C22)+1,Amortizacija[[#This Row],[začetna
bilanca]]),""),0)</f>
        <v>258.98588855778866</v>
      </c>
      <c r="G22" s="30">
        <f ca="1">IF(Amortizacija[[#This Row],[obrok
datum]]="",0,PropertyTaxAmount)</f>
        <v>375</v>
      </c>
      <c r="H22" s="30">
        <f ca="1">IF(Amortizacija[[#This Row],[obrok
datum]]="",0,Amortizacija[[#This Row],[obresti]]+Amortizacija[[#This Row],[glavnica]]+Amortizacija[[#This Row],[nepremičnina
davek]])</f>
        <v>1447.5641381552869</v>
      </c>
      <c r="I22" s="30">
        <f ca="1">IF(Amortizacija[[#This Row],[obrok
datum]]="",0,Amortizacija[[#This Row],[začetna
bilanca]]-Amortizacija[[#This Row],[glavnica]])</f>
        <v>195258.77990339958</v>
      </c>
      <c r="J22" s="14">
        <f ca="1">IF(Amortizacija[[#This Row],[zaključna
bilanca]]&gt;0,LastRow-ROW(),0)</f>
        <v>341</v>
      </c>
    </row>
    <row r="23" spans="2:10" ht="15" customHeight="1" x14ac:dyDescent="0.25">
      <c r="B23" s="12">
        <f>ROWS($B$4:B23)</f>
        <v>20</v>
      </c>
      <c r="C23" s="13">
        <f ca="1">IF(ValuesEntered,IF(Amortizacija[[#This Row],[št.]]&lt;=Trajanje_posojila,IF(ROW()-ROW(Amortizacija[[#Headers],[obrok
datum]])=1,LoanStart,IF(I22&gt;0,EDATE(C22,1),"")),""),"")</f>
        <v>43457</v>
      </c>
      <c r="D23" s="30">
        <f ca="1">IF(ROW()-ROW(Amortizacija[[#Headers],[začetna
bilanca]])=1,Znesek_posojila,IF(Amortizacija[[#This Row],[obrok
datum]]="",0,INDEX(Amortizacija[], ROW()-4,8)))</f>
        <v>195258.77990339958</v>
      </c>
      <c r="E23" s="30">
        <f ca="1">IF(ValuesEntered,IF(ROW()-ROW(Amortizacija[[#Headers],[obresti]])=1,-IPMT(Obrestna_mera/12,1,Trajanje_posojila-ROWS($C$4:C23)+1,Amortizacija[[#This Row],[začetna
bilanca]]),IFERROR(-IPMT(Obrestna_mera/12,1,Amortizacija[[#This Row],[št.
preostali]],D24),0)),0)</f>
        <v>812.49464544572004</v>
      </c>
      <c r="F23" s="30">
        <f ca="1">IFERROR(IF(AND(ValuesEntered,Amortizacija[[#This Row],[obrok
datum]]&lt;&gt;""),-PPMT(Obrestna_mera/12,1,Trajanje_posojila-ROWS($C$4:C23)+1,Amortizacija[[#This Row],[začetna
bilanca]]),""),0)</f>
        <v>260.06499642677937</v>
      </c>
      <c r="G23" s="30">
        <f ca="1">IF(Amortizacija[[#This Row],[obrok
datum]]="",0,PropertyTaxAmount)</f>
        <v>375</v>
      </c>
      <c r="H23" s="30">
        <f ca="1">IF(Amortizacija[[#This Row],[obrok
datum]]="",0,Amortizacija[[#This Row],[obresti]]+Amortizacija[[#This Row],[glavnica]]+Amortizacija[[#This Row],[nepremičnina
davek]])</f>
        <v>1447.5596418724995</v>
      </c>
      <c r="I23" s="30">
        <f ca="1">IF(Amortizacija[[#This Row],[obrok
datum]]="",0,Amortizacija[[#This Row],[začetna
bilanca]]-Amortizacija[[#This Row],[glavnica]])</f>
        <v>194998.7149069728</v>
      </c>
      <c r="J23" s="14">
        <f ca="1">IF(Amortizacija[[#This Row],[zaključna
bilanca]]&gt;0,LastRow-ROW(),0)</f>
        <v>340</v>
      </c>
    </row>
    <row r="24" spans="2:10" ht="15" customHeight="1" x14ac:dyDescent="0.25">
      <c r="B24" s="12">
        <f>ROWS($B$4:B24)</f>
        <v>21</v>
      </c>
      <c r="C24" s="13">
        <f ca="1">IF(ValuesEntered,IF(Amortizacija[[#This Row],[št.]]&lt;=Trajanje_posojila,IF(ROW()-ROW(Amortizacija[[#Headers],[obrok
datum]])=1,LoanStart,IF(I23&gt;0,EDATE(C23,1),"")),""),"")</f>
        <v>43488</v>
      </c>
      <c r="D24" s="30">
        <f ca="1">IF(ROW()-ROW(Amortizacija[[#Headers],[začetna
bilanca]])=1,Znesek_posojila,IF(Amortizacija[[#This Row],[obrok
datum]]="",0,INDEX(Amortizacija[], ROW()-4,8)))</f>
        <v>194998.7149069728</v>
      </c>
      <c r="E24" s="30">
        <f ca="1">IF(ValuesEntered,IF(ROW()-ROW(Amortizacija[[#Headers],[obresti]])=1,-IPMT(Obrestna_mera/12,1,Trajanje_posojila-ROWS($C$4:C24)+1,Amortizacija[[#This Row],[začetna
bilanca]]),IFERROR(-IPMT(Obrestna_mera/12,1,Amortizacija[[#This Row],[št.
preostali]],D25),0)),0)</f>
        <v>811.40652627664258</v>
      </c>
      <c r="F24" s="30">
        <f ca="1">IFERROR(IF(AND(ValuesEntered,Amortizacija[[#This Row],[obrok
datum]]&lt;&gt;""),-PPMT(Obrestna_mera/12,1,Trajanje_posojila-ROWS($C$4:C24)+1,Amortizacija[[#This Row],[začetna
bilanca]]),""),0)</f>
        <v>261.14860057855765</v>
      </c>
      <c r="G24" s="30">
        <f ca="1">IF(Amortizacija[[#This Row],[obrok
datum]]="",0,PropertyTaxAmount)</f>
        <v>375</v>
      </c>
      <c r="H24" s="30">
        <f ca="1">IF(Amortizacija[[#This Row],[obrok
datum]]="",0,Amortizacija[[#This Row],[obresti]]+Amortizacija[[#This Row],[glavnica]]+Amortizacija[[#This Row],[nepremičnina
davek]])</f>
        <v>1447.5551268552003</v>
      </c>
      <c r="I24" s="30">
        <f ca="1">IF(Amortizacija[[#This Row],[obrok
datum]]="",0,Amortizacija[[#This Row],[začetna
bilanca]]-Amortizacija[[#This Row],[glavnica]])</f>
        <v>194737.56630639423</v>
      </c>
      <c r="J24" s="14">
        <f ca="1">IF(Amortizacija[[#This Row],[zaključna
bilanca]]&gt;0,LastRow-ROW(),0)</f>
        <v>339</v>
      </c>
    </row>
    <row r="25" spans="2:10" ht="15" customHeight="1" x14ac:dyDescent="0.25">
      <c r="B25" s="12">
        <f>ROWS($B$4:B25)</f>
        <v>22</v>
      </c>
      <c r="C25" s="13">
        <f ca="1">IF(ValuesEntered,IF(Amortizacija[[#This Row],[št.]]&lt;=Trajanje_posojila,IF(ROW()-ROW(Amortizacija[[#Headers],[obrok
datum]])=1,LoanStart,IF(I24&gt;0,EDATE(C24,1),"")),""),"")</f>
        <v>43519</v>
      </c>
      <c r="D25" s="30">
        <f ca="1">IF(ROW()-ROW(Amortizacija[[#Headers],[začetna
bilanca]])=1,Znesek_posojila,IF(Amortizacija[[#This Row],[obrok
datum]]="",0,INDEX(Amortizacija[], ROW()-4,8)))</f>
        <v>194737.56630639423</v>
      </c>
      <c r="E25" s="30">
        <f ca="1">IF(ValuesEntered,IF(ROW()-ROW(Amortizacija[[#Headers],[obresti]])=1,-IPMT(Obrestna_mera/12,1,Trajanje_posojila-ROWS($C$4:C25)+1,Amortizacija[[#This Row],[začetna
bilanca]]),IFERROR(-IPMT(Obrestna_mera/12,1,Amortizacija[[#This Row],[št.
preostali]],D26),0)),0)</f>
        <v>810.31387327769414</v>
      </c>
      <c r="F25" s="30">
        <f ca="1">IFERROR(IF(AND(ValuesEntered,Amortizacija[[#This Row],[obrok
datum]]&lt;&gt;""),-PPMT(Obrestna_mera/12,1,Trajanje_posojila-ROWS($C$4:C25)+1,Amortizacija[[#This Row],[začetna
bilanca]]),""),0)</f>
        <v>262.23671974763494</v>
      </c>
      <c r="G25" s="30">
        <f ca="1">IF(Amortizacija[[#This Row],[obrok
datum]]="",0,PropertyTaxAmount)</f>
        <v>375</v>
      </c>
      <c r="H25" s="30">
        <f ca="1">IF(Amortizacija[[#This Row],[obrok
datum]]="",0,Amortizacija[[#This Row],[obresti]]+Amortizacija[[#This Row],[glavnica]]+Amortizacija[[#This Row],[nepremičnina
davek]])</f>
        <v>1447.5505930253291</v>
      </c>
      <c r="I25" s="30">
        <f ca="1">IF(Amortizacija[[#This Row],[obrok
datum]]="",0,Amortizacija[[#This Row],[začetna
bilanca]]-Amortizacija[[#This Row],[glavnica]])</f>
        <v>194475.32958664661</v>
      </c>
      <c r="J25" s="14">
        <f ca="1">IF(Amortizacija[[#This Row],[zaključna
bilanca]]&gt;0,LastRow-ROW(),0)</f>
        <v>338</v>
      </c>
    </row>
    <row r="26" spans="2:10" ht="15" customHeight="1" x14ac:dyDescent="0.25">
      <c r="B26" s="12">
        <f>ROWS($B$4:B26)</f>
        <v>23</v>
      </c>
      <c r="C26" s="13">
        <f ca="1">IF(ValuesEntered,IF(Amortizacija[[#This Row],[št.]]&lt;=Trajanje_posojila,IF(ROW()-ROW(Amortizacija[[#Headers],[obrok
datum]])=1,LoanStart,IF(I25&gt;0,EDATE(C25,1),"")),""),"")</f>
        <v>43547</v>
      </c>
      <c r="D26" s="30">
        <f ca="1">IF(ROW()-ROW(Amortizacija[[#Headers],[začetna
bilanca]])=1,Znesek_posojila,IF(Amortizacija[[#This Row],[obrok
datum]]="",0,INDEX(Amortizacija[], ROW()-4,8)))</f>
        <v>194475.32958664661</v>
      </c>
      <c r="E26" s="30">
        <f ca="1">IF(ValuesEntered,IF(ROW()-ROW(Amortizacija[[#Headers],[obresti]])=1,-IPMT(Obrestna_mera/12,1,Trajanje_posojila-ROWS($C$4:C26)+1,Amortizacija[[#This Row],[začetna
bilanca]]),IFERROR(-IPMT(Obrestna_mera/12,1,Amortizacija[[#This Row],[št.
preostali]],D27),0)),0)</f>
        <v>809.21666755791682</v>
      </c>
      <c r="F26" s="30">
        <f ca="1">IFERROR(IF(AND(ValuesEntered,Amortizacija[[#This Row],[obrok
datum]]&lt;&gt;""),-PPMT(Obrestna_mera/12,1,Trajanje_posojila-ROWS($C$4:C26)+1,Amortizacija[[#This Row],[začetna
bilanca]]),""),0)</f>
        <v>263.32937274658343</v>
      </c>
      <c r="G26" s="30">
        <f ca="1">IF(Amortizacija[[#This Row],[obrok
datum]]="",0,PropertyTaxAmount)</f>
        <v>375</v>
      </c>
      <c r="H26" s="30">
        <f ca="1">IF(Amortizacija[[#This Row],[obrok
datum]]="",0,Amortizacija[[#This Row],[obresti]]+Amortizacija[[#This Row],[glavnica]]+Amortizacija[[#This Row],[nepremičnina
davek]])</f>
        <v>1447.5460403045004</v>
      </c>
      <c r="I26" s="30">
        <f ca="1">IF(Amortizacija[[#This Row],[obrok
datum]]="",0,Amortizacija[[#This Row],[začetna
bilanca]]-Amortizacija[[#This Row],[glavnica]])</f>
        <v>194212.00021390003</v>
      </c>
      <c r="J26" s="14">
        <f ca="1">IF(Amortizacija[[#This Row],[zaključna
bilanca]]&gt;0,LastRow-ROW(),0)</f>
        <v>337</v>
      </c>
    </row>
    <row r="27" spans="2:10" ht="15" customHeight="1" x14ac:dyDescent="0.25">
      <c r="B27" s="12">
        <f>ROWS($B$4:B27)</f>
        <v>24</v>
      </c>
      <c r="C27" s="13">
        <f ca="1">IF(ValuesEntered,IF(Amortizacija[[#This Row],[št.]]&lt;=Trajanje_posojila,IF(ROW()-ROW(Amortizacija[[#Headers],[obrok
datum]])=1,LoanStart,IF(I26&gt;0,EDATE(C26,1),"")),""),"")</f>
        <v>43578</v>
      </c>
      <c r="D27" s="30">
        <f ca="1">IF(ROW()-ROW(Amortizacija[[#Headers],[začetna
bilanca]])=1,Znesek_posojila,IF(Amortizacija[[#This Row],[obrok
datum]]="",0,INDEX(Amortizacija[], ROW()-4,8)))</f>
        <v>194212.00021390003</v>
      </c>
      <c r="E27" s="30">
        <f ca="1">IF(ValuesEntered,IF(ROW()-ROW(Amortizacija[[#Headers],[obresti]])=1,-IPMT(Obrestna_mera/12,1,Trajanje_posojila-ROWS($C$4:C27)+1,Amortizacija[[#This Row],[začetna
bilanca]]),IFERROR(-IPMT(Obrestna_mera/12,1,Amortizacija[[#This Row],[št.
preostali]],D28),0)),0)</f>
        <v>808.11489014764027</v>
      </c>
      <c r="F27" s="30">
        <f ca="1">IFERROR(IF(AND(ValuesEntered,Amortizacija[[#This Row],[obrok
datum]]&lt;&gt;""),-PPMT(Obrestna_mera/12,1,Trajanje_posojila-ROWS($C$4:C27)+1,Amortizacija[[#This Row],[začetna
bilanca]]),""),0)</f>
        <v>264.42657846636087</v>
      </c>
      <c r="G27" s="30">
        <f ca="1">IF(Amortizacija[[#This Row],[obrok
datum]]="",0,PropertyTaxAmount)</f>
        <v>375</v>
      </c>
      <c r="H27" s="30">
        <f ca="1">IF(Amortizacija[[#This Row],[obrok
datum]]="",0,Amortizacija[[#This Row],[obresti]]+Amortizacija[[#This Row],[glavnica]]+Amortizacija[[#This Row],[nepremičnina
davek]])</f>
        <v>1447.5414686140011</v>
      </c>
      <c r="I27" s="30">
        <f ca="1">IF(Amortizacija[[#This Row],[obrok
datum]]="",0,Amortizacija[[#This Row],[začetna
bilanca]]-Amortizacija[[#This Row],[glavnica]])</f>
        <v>193947.57363543365</v>
      </c>
      <c r="J27" s="14">
        <f ca="1">IF(Amortizacija[[#This Row],[zaključna
bilanca]]&gt;0,LastRow-ROW(),0)</f>
        <v>336</v>
      </c>
    </row>
    <row r="28" spans="2:10" ht="15" customHeight="1" x14ac:dyDescent="0.25">
      <c r="B28" s="12">
        <f>ROWS($B$4:B28)</f>
        <v>25</v>
      </c>
      <c r="C28" s="13">
        <f ca="1">IF(ValuesEntered,IF(Amortizacija[[#This Row],[št.]]&lt;=Trajanje_posojila,IF(ROW()-ROW(Amortizacija[[#Headers],[obrok
datum]])=1,LoanStart,IF(I27&gt;0,EDATE(C27,1),"")),""),"")</f>
        <v>43608</v>
      </c>
      <c r="D28" s="30">
        <f ca="1">IF(ROW()-ROW(Amortizacija[[#Headers],[začetna
bilanca]])=1,Znesek_posojila,IF(Amortizacija[[#This Row],[obrok
datum]]="",0,INDEX(Amortizacija[], ROW()-4,8)))</f>
        <v>193947.57363543365</v>
      </c>
      <c r="E28" s="30">
        <f ca="1">IF(ValuesEntered,IF(ROW()-ROW(Amortizacija[[#Headers],[obresti]])=1,-IPMT(Obrestna_mera/12,1,Trajanje_posojila-ROWS($C$4:C28)+1,Amortizacija[[#This Row],[začetna
bilanca]]),IFERROR(-IPMT(Obrestna_mera/12,1,Amortizacija[[#This Row],[št.
preostali]],D29),0)),0)</f>
        <v>807.00852199815427</v>
      </c>
      <c r="F28" s="30">
        <f ca="1">IFERROR(IF(AND(ValuesEntered,Amortizacija[[#This Row],[obrok
datum]]&lt;&gt;""),-PPMT(Obrestna_mera/12,1,Trajanje_posojila-ROWS($C$4:C28)+1,Amortizacija[[#This Row],[začetna
bilanca]]),""),0)</f>
        <v>265.52835587663742</v>
      </c>
      <c r="G28" s="30">
        <f ca="1">IF(Amortizacija[[#This Row],[obrok
datum]]="",0,PropertyTaxAmount)</f>
        <v>375</v>
      </c>
      <c r="H28" s="30">
        <f ca="1">IF(Amortizacija[[#This Row],[obrok
datum]]="",0,Amortizacija[[#This Row],[obresti]]+Amortizacija[[#This Row],[glavnica]]+Amortizacija[[#This Row],[nepremičnina
davek]])</f>
        <v>1447.5368778747916</v>
      </c>
      <c r="I28" s="30">
        <f ca="1">IF(Amortizacija[[#This Row],[obrok
datum]]="",0,Amortizacija[[#This Row],[začetna
bilanca]]-Amortizacija[[#This Row],[glavnica]])</f>
        <v>193682.04527955703</v>
      </c>
      <c r="J28" s="14">
        <f ca="1">IF(Amortizacija[[#This Row],[zaključna
bilanca]]&gt;0,LastRow-ROW(),0)</f>
        <v>335</v>
      </c>
    </row>
    <row r="29" spans="2:10" ht="15" customHeight="1" x14ac:dyDescent="0.25">
      <c r="B29" s="12">
        <f>ROWS($B$4:B29)</f>
        <v>26</v>
      </c>
      <c r="C29" s="13">
        <f ca="1">IF(ValuesEntered,IF(Amortizacija[[#This Row],[št.]]&lt;=Trajanje_posojila,IF(ROW()-ROW(Amortizacija[[#Headers],[obrok
datum]])=1,LoanStart,IF(I28&gt;0,EDATE(C28,1),"")),""),"")</f>
        <v>43639</v>
      </c>
      <c r="D29" s="30">
        <f ca="1">IF(ROW()-ROW(Amortizacija[[#Headers],[začetna
bilanca]])=1,Znesek_posojila,IF(Amortizacija[[#This Row],[obrok
datum]]="",0,INDEX(Amortizacija[], ROW()-4,8)))</f>
        <v>193682.04527955703</v>
      </c>
      <c r="E29" s="30">
        <f ca="1">IF(ValuesEntered,IF(ROW()-ROW(Amortizacija[[#Headers],[obresti]])=1,-IPMT(Obrestna_mera/12,1,Trajanje_posojila-ROWS($C$4:C29)+1,Amortizacija[[#This Row],[začetna
bilanca]]),IFERROR(-IPMT(Obrestna_mera/12,1,Amortizacija[[#This Row],[št.
preostali]],D30),0)),0)</f>
        <v>805.89754398137882</v>
      </c>
      <c r="F29" s="30">
        <f ca="1">IFERROR(IF(AND(ValuesEntered,Amortizacija[[#This Row],[obrok
datum]]&lt;&gt;""),-PPMT(Obrestna_mera/12,1,Trajanje_posojila-ROWS($C$4:C29)+1,Amortizacija[[#This Row],[začetna
bilanca]]),""),0)</f>
        <v>266.63472402612337</v>
      </c>
      <c r="G29" s="30">
        <f ca="1">IF(Amortizacija[[#This Row],[obrok
datum]]="",0,PropertyTaxAmount)</f>
        <v>375</v>
      </c>
      <c r="H29" s="30">
        <f ca="1">IF(Amortizacija[[#This Row],[obrok
datum]]="",0,Amortizacija[[#This Row],[obresti]]+Amortizacija[[#This Row],[glavnica]]+Amortizacija[[#This Row],[nepremičnina
davek]])</f>
        <v>1447.5322680075021</v>
      </c>
      <c r="I29" s="30">
        <f ca="1">IF(Amortizacija[[#This Row],[obrok
datum]]="",0,Amortizacija[[#This Row],[začetna
bilanca]]-Amortizacija[[#This Row],[glavnica]])</f>
        <v>193415.41055553092</v>
      </c>
      <c r="J29" s="14">
        <f ca="1">IF(Amortizacija[[#This Row],[zaključna
bilanca]]&gt;0,LastRow-ROW(),0)</f>
        <v>334</v>
      </c>
    </row>
    <row r="30" spans="2:10" ht="15" customHeight="1" x14ac:dyDescent="0.25">
      <c r="B30" s="12">
        <f>ROWS($B$4:B30)</f>
        <v>27</v>
      </c>
      <c r="C30" s="13">
        <f ca="1">IF(ValuesEntered,IF(Amortizacija[[#This Row],[št.]]&lt;=Trajanje_posojila,IF(ROW()-ROW(Amortizacija[[#Headers],[obrok
datum]])=1,LoanStart,IF(I29&gt;0,EDATE(C29,1),"")),""),"")</f>
        <v>43669</v>
      </c>
      <c r="D30" s="30">
        <f ca="1">IF(ROW()-ROW(Amortizacija[[#Headers],[začetna
bilanca]])=1,Znesek_posojila,IF(Amortizacija[[#This Row],[obrok
datum]]="",0,INDEX(Amortizacija[], ROW()-4,8)))</f>
        <v>193415.41055553092</v>
      </c>
      <c r="E30" s="30">
        <f ca="1">IF(ValuesEntered,IF(ROW()-ROW(Amortizacija[[#Headers],[obresti]])=1,-IPMT(Obrestna_mera/12,1,Trajanje_posojila-ROWS($C$4:C30)+1,Amortizacija[[#This Row],[začetna
bilanca]]),IFERROR(-IPMT(Obrestna_mera/12,1,Amortizacija[[#This Row],[št.
preostali]],D31),0)),0)</f>
        <v>804.78193688953343</v>
      </c>
      <c r="F30" s="30">
        <f ca="1">IFERROR(IF(AND(ValuesEntered,Amortizacija[[#This Row],[obrok
datum]]&lt;&gt;""),-PPMT(Obrestna_mera/12,1,Trajanje_posojila-ROWS($C$4:C30)+1,Amortizacija[[#This Row],[začetna
bilanca]]),""),0)</f>
        <v>267.74570204289893</v>
      </c>
      <c r="G30" s="30">
        <f ca="1">IF(Amortizacija[[#This Row],[obrok
datum]]="",0,PropertyTaxAmount)</f>
        <v>375</v>
      </c>
      <c r="H30" s="30">
        <f ca="1">IF(Amortizacija[[#This Row],[obrok
datum]]="",0,Amortizacija[[#This Row],[obresti]]+Amortizacija[[#This Row],[glavnica]]+Amortizacija[[#This Row],[nepremičnina
davek]])</f>
        <v>1447.5276389324324</v>
      </c>
      <c r="I30" s="30">
        <f ca="1">IF(Amortizacija[[#This Row],[obrok
datum]]="",0,Amortizacija[[#This Row],[začetna
bilanca]]-Amortizacija[[#This Row],[glavnica]])</f>
        <v>193147.66485348804</v>
      </c>
      <c r="J30" s="14">
        <f ca="1">IF(Amortizacija[[#This Row],[zaključna
bilanca]]&gt;0,LastRow-ROW(),0)</f>
        <v>333</v>
      </c>
    </row>
    <row r="31" spans="2:10" ht="15" customHeight="1" x14ac:dyDescent="0.25">
      <c r="B31" s="12">
        <f>ROWS($B$4:B31)</f>
        <v>28</v>
      </c>
      <c r="C31" s="13">
        <f ca="1">IF(ValuesEntered,IF(Amortizacija[[#This Row],[št.]]&lt;=Trajanje_posojila,IF(ROW()-ROW(Amortizacija[[#Headers],[obrok
datum]])=1,LoanStart,IF(I30&gt;0,EDATE(C30,1),"")),""),"")</f>
        <v>43700</v>
      </c>
      <c r="D31" s="30">
        <f ca="1">IF(ROW()-ROW(Amortizacija[[#Headers],[začetna
bilanca]])=1,Znesek_posojila,IF(Amortizacija[[#This Row],[obrok
datum]]="",0,INDEX(Amortizacija[], ROW()-4,8)))</f>
        <v>193147.66485348804</v>
      </c>
      <c r="E31" s="30">
        <f ca="1">IF(ValuesEntered,IF(ROW()-ROW(Amortizacija[[#Headers],[obresti]])=1,-IPMT(Obrestna_mera/12,1,Trajanje_posojila-ROWS($C$4:C31)+1,Amortizacija[[#This Row],[začetna
bilanca]]),IFERROR(-IPMT(Obrestna_mera/12,1,Amortizacija[[#This Row],[št.
preostali]],D32),0)),0)</f>
        <v>803.66168143480536</v>
      </c>
      <c r="F31" s="30">
        <f ca="1">IFERROR(IF(AND(ValuesEntered,Amortizacija[[#This Row],[obrok
datum]]&lt;&gt;""),-PPMT(Obrestna_mera/12,1,Trajanje_posojila-ROWS($C$4:C31)+1,Amortizacija[[#This Row],[začetna
bilanca]]),""),0)</f>
        <v>268.86130913474426</v>
      </c>
      <c r="G31" s="30">
        <f ca="1">IF(Amortizacija[[#This Row],[obrok
datum]]="",0,PropertyTaxAmount)</f>
        <v>375</v>
      </c>
      <c r="H31" s="30">
        <f ca="1">IF(Amortizacija[[#This Row],[obrok
datum]]="",0,Amortizacija[[#This Row],[obresti]]+Amortizacija[[#This Row],[glavnica]]+Amortizacija[[#This Row],[nepremičnina
davek]])</f>
        <v>1447.5229905695496</v>
      </c>
      <c r="I31" s="30">
        <f ca="1">IF(Amortizacija[[#This Row],[obrok
datum]]="",0,Amortizacija[[#This Row],[začetna
bilanca]]-Amortizacija[[#This Row],[glavnica]])</f>
        <v>192878.80354435329</v>
      </c>
      <c r="J31" s="14">
        <f ca="1">IF(Amortizacija[[#This Row],[zaključna
bilanca]]&gt;0,LastRow-ROW(),0)</f>
        <v>332</v>
      </c>
    </row>
    <row r="32" spans="2:10" ht="15" customHeight="1" x14ac:dyDescent="0.25">
      <c r="B32" s="12">
        <f>ROWS($B$4:B32)</f>
        <v>29</v>
      </c>
      <c r="C32" s="13">
        <f ca="1">IF(ValuesEntered,IF(Amortizacija[[#This Row],[št.]]&lt;=Trajanje_posojila,IF(ROW()-ROW(Amortizacija[[#Headers],[obrok
datum]])=1,LoanStart,IF(I31&gt;0,EDATE(C31,1),"")),""),"")</f>
        <v>43731</v>
      </c>
      <c r="D32" s="30">
        <f ca="1">IF(ROW()-ROW(Amortizacija[[#Headers],[začetna
bilanca]])=1,Znesek_posojila,IF(Amortizacija[[#This Row],[obrok
datum]]="",0,INDEX(Amortizacija[], ROW()-4,8)))</f>
        <v>192878.80354435329</v>
      </c>
      <c r="E32" s="30">
        <f ca="1">IF(ValuesEntered,IF(ROW()-ROW(Amortizacija[[#Headers],[obresti]])=1,-IPMT(Obrestna_mera/12,1,Trajanje_posojila-ROWS($C$4:C32)+1,Amortizacija[[#This Row],[začetna
bilanca]]),IFERROR(-IPMT(Obrestna_mera/12,1,Amortizacija[[#This Row],[št.
preostali]],D33),0)),0)</f>
        <v>802.53675824901586</v>
      </c>
      <c r="F32" s="30">
        <f ca="1">IFERROR(IF(AND(ValuesEntered,Amortizacija[[#This Row],[obrok
datum]]&lt;&gt;""),-PPMT(Obrestna_mera/12,1,Trajanje_posojila-ROWS($C$4:C32)+1,Amortizacija[[#This Row],[začetna
bilanca]]),""),0)</f>
        <v>269.98156458947238</v>
      </c>
      <c r="G32" s="30">
        <f ca="1">IF(Amortizacija[[#This Row],[obrok
datum]]="",0,PropertyTaxAmount)</f>
        <v>375</v>
      </c>
      <c r="H32" s="30">
        <f ca="1">IF(Amortizacija[[#This Row],[obrok
datum]]="",0,Amortizacija[[#This Row],[obresti]]+Amortizacija[[#This Row],[glavnica]]+Amortizacija[[#This Row],[nepremičnina
davek]])</f>
        <v>1447.5183228384883</v>
      </c>
      <c r="I32" s="30">
        <f ca="1">IF(Amortizacija[[#This Row],[obrok
datum]]="",0,Amortizacija[[#This Row],[začetna
bilanca]]-Amortizacija[[#This Row],[glavnica]])</f>
        <v>192608.8219797638</v>
      </c>
      <c r="J32" s="14">
        <f ca="1">IF(Amortizacija[[#This Row],[zaključna
bilanca]]&gt;0,LastRow-ROW(),0)</f>
        <v>331</v>
      </c>
    </row>
    <row r="33" spans="2:10" ht="15" customHeight="1" x14ac:dyDescent="0.25">
      <c r="B33" s="12">
        <f>ROWS($B$4:B33)</f>
        <v>30</v>
      </c>
      <c r="C33" s="13">
        <f ca="1">IF(ValuesEntered,IF(Amortizacija[[#This Row],[št.]]&lt;=Trajanje_posojila,IF(ROW()-ROW(Amortizacija[[#Headers],[obrok
datum]])=1,LoanStart,IF(I32&gt;0,EDATE(C32,1),"")),""),"")</f>
        <v>43761</v>
      </c>
      <c r="D33" s="30">
        <f ca="1">IF(ROW()-ROW(Amortizacija[[#Headers],[začetna
bilanca]])=1,Znesek_posojila,IF(Amortizacija[[#This Row],[obrok
datum]]="",0,INDEX(Amortizacija[], ROW()-4,8)))</f>
        <v>192608.8219797638</v>
      </c>
      <c r="E33" s="30">
        <f ca="1">IF(ValuesEntered,IF(ROW()-ROW(Amortizacija[[#Headers],[obresti]])=1,-IPMT(Obrestna_mera/12,1,Trajanje_posojila-ROWS($C$4:C33)+1,Amortizacija[[#This Row],[začetna
bilanca]]),IFERROR(-IPMT(Obrestna_mera/12,1,Amortizacija[[#This Row],[št.
preostali]],D34),0)),0)</f>
        <v>801.40714788328557</v>
      </c>
      <c r="F33" s="30">
        <f ca="1">IFERROR(IF(AND(ValuesEntered,Amortizacija[[#This Row],[obrok
datum]]&lt;&gt;""),-PPMT(Obrestna_mera/12,1,Trajanje_posojila-ROWS($C$4:C33)+1,Amortizacija[[#This Row],[začetna
bilanca]]),""),0)</f>
        <v>271.10648777526194</v>
      </c>
      <c r="G33" s="30">
        <f ca="1">IF(Amortizacija[[#This Row],[obrok
datum]]="",0,PropertyTaxAmount)</f>
        <v>375</v>
      </c>
      <c r="H33" s="30">
        <f ca="1">IF(Amortizacija[[#This Row],[obrok
datum]]="",0,Amortizacija[[#This Row],[obresti]]+Amortizacija[[#This Row],[glavnica]]+Amortizacija[[#This Row],[nepremičnina
davek]])</f>
        <v>1447.5136356585476</v>
      </c>
      <c r="I33" s="30">
        <f ca="1">IF(Amortizacija[[#This Row],[obrok
datum]]="",0,Amortizacija[[#This Row],[začetna
bilanca]]-Amortizacija[[#This Row],[glavnica]])</f>
        <v>192337.71549198855</v>
      </c>
      <c r="J33" s="14">
        <f ca="1">IF(Amortizacija[[#This Row],[zaključna
bilanca]]&gt;0,LastRow-ROW(),0)</f>
        <v>330</v>
      </c>
    </row>
    <row r="34" spans="2:10" ht="15" customHeight="1" x14ac:dyDescent="0.25">
      <c r="B34" s="12">
        <f>ROWS($B$4:B34)</f>
        <v>31</v>
      </c>
      <c r="C34" s="13">
        <f ca="1">IF(ValuesEntered,IF(Amortizacija[[#This Row],[št.]]&lt;=Trajanje_posojila,IF(ROW()-ROW(Amortizacija[[#Headers],[obrok
datum]])=1,LoanStart,IF(I33&gt;0,EDATE(C33,1),"")),""),"")</f>
        <v>43792</v>
      </c>
      <c r="D34" s="30">
        <f ca="1">IF(ROW()-ROW(Amortizacija[[#Headers],[začetna
bilanca]])=1,Znesek_posojila,IF(Amortizacija[[#This Row],[obrok
datum]]="",0,INDEX(Amortizacija[], ROW()-4,8)))</f>
        <v>192337.71549198855</v>
      </c>
      <c r="E34" s="30">
        <f ca="1">IF(ValuesEntered,IF(ROW()-ROW(Amortizacija[[#Headers],[obresti]])=1,-IPMT(Obrestna_mera/12,1,Trajanje_posojila-ROWS($C$4:C34)+1,Amortizacija[[#This Row],[začetna
bilanca]]),IFERROR(-IPMT(Obrestna_mera/12,1,Amortizacija[[#This Row],[št.
preostali]],D35),0)),0)</f>
        <v>800.27283080769814</v>
      </c>
      <c r="F34" s="30">
        <f ca="1">IFERROR(IF(AND(ValuesEntered,Amortizacija[[#This Row],[obrok
datum]]&lt;&gt;""),-PPMT(Obrestna_mera/12,1,Trajanje_posojila-ROWS($C$4:C34)+1,Amortizacija[[#This Row],[začetna
bilanca]]),""),0)</f>
        <v>272.23609814099217</v>
      </c>
      <c r="G34" s="30">
        <f ca="1">IF(Amortizacija[[#This Row],[obrok
datum]]="",0,PropertyTaxAmount)</f>
        <v>375</v>
      </c>
      <c r="H34" s="30">
        <f ca="1">IF(Amortizacija[[#This Row],[obrok
datum]]="",0,Amortizacija[[#This Row],[obresti]]+Amortizacija[[#This Row],[glavnica]]+Amortizacija[[#This Row],[nepremičnina
davek]])</f>
        <v>1447.5089289486903</v>
      </c>
      <c r="I34" s="30">
        <f ca="1">IF(Amortizacija[[#This Row],[obrok
datum]]="",0,Amortizacija[[#This Row],[začetna
bilanca]]-Amortizacija[[#This Row],[glavnica]])</f>
        <v>192065.47939384755</v>
      </c>
      <c r="J34" s="14">
        <f ca="1">IF(Amortizacija[[#This Row],[zaključna
bilanca]]&gt;0,LastRow-ROW(),0)</f>
        <v>329</v>
      </c>
    </row>
    <row r="35" spans="2:10" ht="15" customHeight="1" x14ac:dyDescent="0.25">
      <c r="B35" s="12">
        <f>ROWS($B$4:B35)</f>
        <v>32</v>
      </c>
      <c r="C35" s="13">
        <f ca="1">IF(ValuesEntered,IF(Amortizacija[[#This Row],[št.]]&lt;=Trajanje_posojila,IF(ROW()-ROW(Amortizacija[[#Headers],[obrok
datum]])=1,LoanStart,IF(I34&gt;0,EDATE(C34,1),"")),""),"")</f>
        <v>43822</v>
      </c>
      <c r="D35" s="30">
        <f ca="1">IF(ROW()-ROW(Amortizacija[[#Headers],[začetna
bilanca]])=1,Znesek_posojila,IF(Amortizacija[[#This Row],[obrok
datum]]="",0,INDEX(Amortizacija[], ROW()-4,8)))</f>
        <v>192065.47939384755</v>
      </c>
      <c r="E35" s="30">
        <f ca="1">IF(ValuesEntered,IF(ROW()-ROW(Amortizacija[[#Headers],[obresti]])=1,-IPMT(Obrestna_mera/12,1,Trajanje_posojila-ROWS($C$4:C35)+1,Amortizacija[[#This Row],[začetna
bilanca]]),IFERROR(-IPMT(Obrestna_mera/12,1,Amortizacija[[#This Row],[št.
preostali]],D36),0)),0)</f>
        <v>799.13378741096244</v>
      </c>
      <c r="F35" s="30">
        <f ca="1">IFERROR(IF(AND(ValuesEntered,Amortizacija[[#This Row],[obrok
datum]]&lt;&gt;""),-PPMT(Obrestna_mera/12,1,Trajanje_posojila-ROWS($C$4:C35)+1,Amortizacija[[#This Row],[začetna
bilanca]]),""),0)</f>
        <v>273.3704152165796</v>
      </c>
      <c r="G35" s="30">
        <f ca="1">IF(Amortizacija[[#This Row],[obrok
datum]]="",0,PropertyTaxAmount)</f>
        <v>375</v>
      </c>
      <c r="H35" s="30">
        <f ca="1">IF(Amortizacija[[#This Row],[obrok
datum]]="",0,Amortizacija[[#This Row],[obresti]]+Amortizacija[[#This Row],[glavnica]]+Amortizacija[[#This Row],[nepremičnina
davek]])</f>
        <v>1447.5042026275421</v>
      </c>
      <c r="I35" s="30">
        <f ca="1">IF(Amortizacija[[#This Row],[obrok
datum]]="",0,Amortizacija[[#This Row],[začetna
bilanca]]-Amortizacija[[#This Row],[glavnica]])</f>
        <v>191792.10897863097</v>
      </c>
      <c r="J35" s="14">
        <f ca="1">IF(Amortizacija[[#This Row],[zaključna
bilanca]]&gt;0,LastRow-ROW(),0)</f>
        <v>328</v>
      </c>
    </row>
    <row r="36" spans="2:10" ht="15" customHeight="1" x14ac:dyDescent="0.25">
      <c r="B36" s="12">
        <f>ROWS($B$4:B36)</f>
        <v>33</v>
      </c>
      <c r="C36" s="13">
        <f ca="1">IF(ValuesEntered,IF(Amortizacija[[#This Row],[št.]]&lt;=Trajanje_posojila,IF(ROW()-ROW(Amortizacija[[#Headers],[obrok
datum]])=1,LoanStart,IF(I35&gt;0,EDATE(C35,1),"")),""),"")</f>
        <v>43853</v>
      </c>
      <c r="D36" s="30">
        <f ca="1">IF(ROW()-ROW(Amortizacija[[#Headers],[začetna
bilanca]])=1,Znesek_posojila,IF(Amortizacija[[#This Row],[obrok
datum]]="",0,INDEX(Amortizacija[], ROW()-4,8)))</f>
        <v>191792.10897863097</v>
      </c>
      <c r="E36" s="30">
        <f ca="1">IF(ValuesEntered,IF(ROW()-ROW(Amortizacija[[#Headers],[obresti]])=1,-IPMT(Obrestna_mera/12,1,Trajanje_posojila-ROWS($C$4:C36)+1,Amortizacija[[#This Row],[začetna
bilanca]]),IFERROR(-IPMT(Obrestna_mera/12,1,Amortizacija[[#This Row],[št.
preostali]],D37),0)),0)</f>
        <v>797.98999800007357</v>
      </c>
      <c r="F36" s="30">
        <f ca="1">IFERROR(IF(AND(ValuesEntered,Amortizacija[[#This Row],[obrok
datum]]&lt;&gt;""),-PPMT(Obrestna_mera/12,1,Trajanje_posojila-ROWS($C$4:C36)+1,Amortizacija[[#This Row],[začetna
bilanca]]),""),0)</f>
        <v>274.50945861331536</v>
      </c>
      <c r="G36" s="30">
        <f ca="1">IF(Amortizacija[[#This Row],[obrok
datum]]="",0,PropertyTaxAmount)</f>
        <v>375</v>
      </c>
      <c r="H36" s="30">
        <f ca="1">IF(Amortizacija[[#This Row],[obrok
datum]]="",0,Amortizacija[[#This Row],[obresti]]+Amortizacija[[#This Row],[glavnica]]+Amortizacija[[#This Row],[nepremičnina
davek]])</f>
        <v>1447.4994566133889</v>
      </c>
      <c r="I36" s="30">
        <f ca="1">IF(Amortizacija[[#This Row],[obrok
datum]]="",0,Amortizacija[[#This Row],[začetna
bilanca]]-Amortizacija[[#This Row],[glavnica]])</f>
        <v>191517.59952001765</v>
      </c>
      <c r="J36" s="14">
        <f ca="1">IF(Amortizacija[[#This Row],[zaključna
bilanca]]&gt;0,LastRow-ROW(),0)</f>
        <v>327</v>
      </c>
    </row>
    <row r="37" spans="2:10" ht="15" customHeight="1" x14ac:dyDescent="0.25">
      <c r="B37" s="12">
        <f>ROWS($B$4:B37)</f>
        <v>34</v>
      </c>
      <c r="C37" s="13">
        <f ca="1">IF(ValuesEntered,IF(Amortizacija[[#This Row],[št.]]&lt;=Trajanje_posojila,IF(ROW()-ROW(Amortizacija[[#Headers],[obrok
datum]])=1,LoanStart,IF(I36&gt;0,EDATE(C36,1),"")),""),"")</f>
        <v>43884</v>
      </c>
      <c r="D37" s="30">
        <f ca="1">IF(ROW()-ROW(Amortizacija[[#Headers],[začetna
bilanca]])=1,Znesek_posojila,IF(Amortizacija[[#This Row],[obrok
datum]]="",0,INDEX(Amortizacija[], ROW()-4,8)))</f>
        <v>191517.59952001765</v>
      </c>
      <c r="E37" s="30">
        <f ca="1">IF(ValuesEntered,IF(ROW()-ROW(Amortizacija[[#Headers],[obresti]])=1,-IPMT(Obrestna_mera/12,1,Trajanje_posojila-ROWS($C$4:C37)+1,Amortizacija[[#This Row],[začetna
bilanca]]),IFERROR(-IPMT(Obrestna_mera/12,1,Amortizacija[[#This Row],[št.
preostali]],D38),0)),0)</f>
        <v>796.8414427999727</v>
      </c>
      <c r="F37" s="30">
        <f ca="1">IFERROR(IF(AND(ValuesEntered,Amortizacija[[#This Row],[obrok
datum]]&lt;&gt;""),-PPMT(Obrestna_mera/12,1,Trajanje_posojila-ROWS($C$4:C37)+1,Amortizacija[[#This Row],[začetna
bilanca]]),""),0)</f>
        <v>275.65324802420417</v>
      </c>
      <c r="G37" s="30">
        <f ca="1">IF(Amortizacija[[#This Row],[obrok
datum]]="",0,PropertyTaxAmount)</f>
        <v>375</v>
      </c>
      <c r="H37" s="30">
        <f ca="1">IF(Amortizacija[[#This Row],[obrok
datum]]="",0,Amortizacija[[#This Row],[obresti]]+Amortizacija[[#This Row],[glavnica]]+Amortizacija[[#This Row],[nepremičnina
davek]])</f>
        <v>1447.4946908241768</v>
      </c>
      <c r="I37" s="30">
        <f ca="1">IF(Amortizacija[[#This Row],[obrok
datum]]="",0,Amortizacija[[#This Row],[začetna
bilanca]]-Amortizacija[[#This Row],[glavnica]])</f>
        <v>191241.94627199345</v>
      </c>
      <c r="J37" s="14">
        <f ca="1">IF(Amortizacija[[#This Row],[zaključna
bilanca]]&gt;0,LastRow-ROW(),0)</f>
        <v>326</v>
      </c>
    </row>
    <row r="38" spans="2:10" ht="15" customHeight="1" x14ac:dyDescent="0.25">
      <c r="B38" s="12">
        <f>ROWS($B$4:B38)</f>
        <v>35</v>
      </c>
      <c r="C38" s="13">
        <f ca="1">IF(ValuesEntered,IF(Amortizacija[[#This Row],[št.]]&lt;=Trajanje_posojila,IF(ROW()-ROW(Amortizacija[[#Headers],[obrok
datum]])=1,LoanStart,IF(I37&gt;0,EDATE(C37,1),"")),""),"")</f>
        <v>43913</v>
      </c>
      <c r="D38" s="30">
        <f ca="1">IF(ROW()-ROW(Amortizacija[[#Headers],[začetna
bilanca]])=1,Znesek_posojila,IF(Amortizacija[[#This Row],[obrok
datum]]="",0,INDEX(Amortizacija[], ROW()-4,8)))</f>
        <v>191241.94627199345</v>
      </c>
      <c r="E38" s="30">
        <f ca="1">IF(ValuesEntered,IF(ROW()-ROW(Amortizacija[[#Headers],[obresti]])=1,-IPMT(Obrestna_mera/12,1,Trajanje_posojila-ROWS($C$4:C38)+1,Amortizacija[[#This Row],[začetna
bilanca]]),IFERROR(-IPMT(Obrestna_mera/12,1,Amortizacija[[#This Row],[št.
preostali]],D39),0)),0)</f>
        <v>795.68810195320475</v>
      </c>
      <c r="F38" s="30">
        <f ca="1">IFERROR(IF(AND(ValuesEntered,Amortizacija[[#This Row],[obrok
datum]]&lt;&gt;""),-PPMT(Obrestna_mera/12,1,Trajanje_posojila-ROWS($C$4:C38)+1,Amortizacija[[#This Row],[začetna
bilanca]]),""),0)</f>
        <v>276.8018032243051</v>
      </c>
      <c r="G38" s="30">
        <f ca="1">IF(Amortizacija[[#This Row],[obrok
datum]]="",0,PropertyTaxAmount)</f>
        <v>375</v>
      </c>
      <c r="H38" s="30">
        <f ca="1">IF(Amortizacija[[#This Row],[obrok
datum]]="",0,Amortizacija[[#This Row],[obresti]]+Amortizacija[[#This Row],[glavnica]]+Amortizacija[[#This Row],[nepremičnina
davek]])</f>
        <v>1447.4899051775099</v>
      </c>
      <c r="I38" s="30">
        <f ca="1">IF(Amortizacija[[#This Row],[obrok
datum]]="",0,Amortizacija[[#This Row],[začetna
bilanca]]-Amortizacija[[#This Row],[glavnica]])</f>
        <v>190965.14446876914</v>
      </c>
      <c r="J38" s="14">
        <f ca="1">IF(Amortizacija[[#This Row],[zaključna
bilanca]]&gt;0,LastRow-ROW(),0)</f>
        <v>325</v>
      </c>
    </row>
    <row r="39" spans="2:10" ht="15" customHeight="1" x14ac:dyDescent="0.25">
      <c r="B39" s="12">
        <f>ROWS($B$4:B39)</f>
        <v>36</v>
      </c>
      <c r="C39" s="13">
        <f ca="1">IF(ValuesEntered,IF(Amortizacija[[#This Row],[št.]]&lt;=Trajanje_posojila,IF(ROW()-ROW(Amortizacija[[#Headers],[obrok
datum]])=1,LoanStart,IF(I38&gt;0,EDATE(C38,1),"")),""),"")</f>
        <v>43944</v>
      </c>
      <c r="D39" s="30">
        <f ca="1">IF(ROW()-ROW(Amortizacija[[#Headers],[začetna
bilanca]])=1,Znesek_posojila,IF(Amortizacija[[#This Row],[obrok
datum]]="",0,INDEX(Amortizacija[], ROW()-4,8)))</f>
        <v>190965.14446876914</v>
      </c>
      <c r="E39" s="30">
        <f ca="1">IF(ValuesEntered,IF(ROW()-ROW(Amortizacija[[#Headers],[obresti]])=1,-IPMT(Obrestna_mera/12,1,Trajanje_posojila-ROWS($C$4:C39)+1,Amortizacija[[#This Row],[začetna
bilanca]]),IFERROR(-IPMT(Obrestna_mera/12,1,Amortizacija[[#This Row],[št.
preostali]],D40),0)),0)</f>
        <v>794.5299555195752</v>
      </c>
      <c r="F39" s="30">
        <f ca="1">IFERROR(IF(AND(ValuesEntered,Amortizacija[[#This Row],[obrok
datum]]&lt;&gt;""),-PPMT(Obrestna_mera/12,1,Trajanje_posojila-ROWS($C$4:C39)+1,Amortizacija[[#This Row],[začetna
bilanca]]),""),0)</f>
        <v>277.95514407107299</v>
      </c>
      <c r="G39" s="30">
        <f ca="1">IF(Amortizacija[[#This Row],[obrok
datum]]="",0,PropertyTaxAmount)</f>
        <v>375</v>
      </c>
      <c r="H39" s="30">
        <f ca="1">IF(Amortizacija[[#This Row],[obrok
datum]]="",0,Amortizacija[[#This Row],[obresti]]+Amortizacija[[#This Row],[glavnica]]+Amortizacija[[#This Row],[nepremičnina
davek]])</f>
        <v>1447.4850995906481</v>
      </c>
      <c r="I39" s="30">
        <f ca="1">IF(Amortizacija[[#This Row],[obrok
datum]]="",0,Amortizacija[[#This Row],[začetna
bilanca]]-Amortizacija[[#This Row],[glavnica]])</f>
        <v>190687.18932469806</v>
      </c>
      <c r="J39" s="14">
        <f ca="1">IF(Amortizacija[[#This Row],[zaključna
bilanca]]&gt;0,LastRow-ROW(),0)</f>
        <v>324</v>
      </c>
    </row>
    <row r="40" spans="2:10" ht="15" customHeight="1" x14ac:dyDescent="0.25">
      <c r="B40" s="12">
        <f>ROWS($B$4:B40)</f>
        <v>37</v>
      </c>
      <c r="C40" s="13">
        <f ca="1">IF(ValuesEntered,IF(Amortizacija[[#This Row],[št.]]&lt;=Trajanje_posojila,IF(ROW()-ROW(Amortizacija[[#Headers],[obrok
datum]])=1,LoanStart,IF(I39&gt;0,EDATE(C39,1),"")),""),"")</f>
        <v>43974</v>
      </c>
      <c r="D40" s="30">
        <f ca="1">IF(ROW()-ROW(Amortizacija[[#Headers],[začetna
bilanca]])=1,Znesek_posojila,IF(Amortizacija[[#This Row],[obrok
datum]]="",0,INDEX(Amortizacija[], ROW()-4,8)))</f>
        <v>190687.18932469806</v>
      </c>
      <c r="E40" s="30">
        <f ca="1">IF(ValuesEntered,IF(ROW()-ROW(Amortizacija[[#Headers],[obresti]])=1,-IPMT(Obrestna_mera/12,1,Trajanje_posojila-ROWS($C$4:C40)+1,Amortizacija[[#This Row],[začetna
bilanca]]),IFERROR(-IPMT(Obrestna_mera/12,1,Amortizacija[[#This Row],[št.
preostali]],D41),0)),0)</f>
        <v>793.36698347580568</v>
      </c>
      <c r="F40" s="30">
        <f ca="1">IFERROR(IF(AND(ValuesEntered,Amortizacija[[#This Row],[obrok
datum]]&lt;&gt;""),-PPMT(Obrestna_mera/12,1,Trajanje_posojila-ROWS($C$4:C40)+1,Amortizacija[[#This Row],[začetna
bilanca]]),""),0)</f>
        <v>279.11329050470238</v>
      </c>
      <c r="G40" s="30">
        <f ca="1">IF(Amortizacija[[#This Row],[obrok
datum]]="",0,PropertyTaxAmount)</f>
        <v>375</v>
      </c>
      <c r="H40" s="30">
        <f ca="1">IF(Amortizacija[[#This Row],[obrok
datum]]="",0,Amortizacija[[#This Row],[obresti]]+Amortizacija[[#This Row],[glavnica]]+Amortizacija[[#This Row],[nepremičnina
davek]])</f>
        <v>1447.4802739805082</v>
      </c>
      <c r="I40" s="30">
        <f ca="1">IF(Amortizacija[[#This Row],[obrok
datum]]="",0,Amortizacija[[#This Row],[začetna
bilanca]]-Amortizacija[[#This Row],[glavnica]])</f>
        <v>190408.07603419336</v>
      </c>
      <c r="J40" s="14">
        <f ca="1">IF(Amortizacija[[#This Row],[zaključna
bilanca]]&gt;0,LastRow-ROW(),0)</f>
        <v>323</v>
      </c>
    </row>
    <row r="41" spans="2:10" ht="15" customHeight="1" x14ac:dyDescent="0.25">
      <c r="B41" s="12">
        <f>ROWS($B$4:B41)</f>
        <v>38</v>
      </c>
      <c r="C41" s="13">
        <f ca="1">IF(ValuesEntered,IF(Amortizacija[[#This Row],[št.]]&lt;=Trajanje_posojila,IF(ROW()-ROW(Amortizacija[[#Headers],[obrok
datum]])=1,LoanStart,IF(I40&gt;0,EDATE(C40,1),"")),""),"")</f>
        <v>44005</v>
      </c>
      <c r="D41" s="30">
        <f ca="1">IF(ROW()-ROW(Amortizacija[[#Headers],[začetna
bilanca]])=1,Znesek_posojila,IF(Amortizacija[[#This Row],[obrok
datum]]="",0,INDEX(Amortizacija[], ROW()-4,8)))</f>
        <v>190408.07603419336</v>
      </c>
      <c r="E41" s="30">
        <f ca="1">IF(ValuesEntered,IF(ROW()-ROW(Amortizacija[[#Headers],[obresti]])=1,-IPMT(Obrestna_mera/12,1,Trajanje_posojila-ROWS($C$4:C41)+1,Amortizacija[[#This Row],[začetna
bilanca]]),IFERROR(-IPMT(Obrestna_mera/12,1,Amortizacija[[#This Row],[št.
preostali]],D42),0)),0)</f>
        <v>792.19916571518706</v>
      </c>
      <c r="F41" s="30">
        <f ca="1">IFERROR(IF(AND(ValuesEntered,Amortizacija[[#This Row],[obrok
datum]]&lt;&gt;""),-PPMT(Obrestna_mera/12,1,Trajanje_posojila-ROWS($C$4:C41)+1,Amortizacija[[#This Row],[začetna
bilanca]]),""),0)</f>
        <v>280.27626254847206</v>
      </c>
      <c r="G41" s="30">
        <f ca="1">IF(Amortizacija[[#This Row],[obrok
datum]]="",0,PropertyTaxAmount)</f>
        <v>375</v>
      </c>
      <c r="H41" s="30">
        <f ca="1">IF(Amortizacija[[#This Row],[obrok
datum]]="",0,Amortizacija[[#This Row],[obresti]]+Amortizacija[[#This Row],[glavnica]]+Amortizacija[[#This Row],[nepremičnina
davek]])</f>
        <v>1447.4754282636591</v>
      </c>
      <c r="I41" s="30">
        <f ca="1">IF(Amortizacija[[#This Row],[obrok
datum]]="",0,Amortizacija[[#This Row],[začetna
bilanca]]-Amortizacija[[#This Row],[glavnica]])</f>
        <v>190127.7997716449</v>
      </c>
      <c r="J41" s="14">
        <f ca="1">IF(Amortizacija[[#This Row],[zaključna
bilanca]]&gt;0,LastRow-ROW(),0)</f>
        <v>322</v>
      </c>
    </row>
    <row r="42" spans="2:10" ht="15" customHeight="1" x14ac:dyDescent="0.25">
      <c r="B42" s="12">
        <f>ROWS($B$4:B42)</f>
        <v>39</v>
      </c>
      <c r="C42" s="13">
        <f ca="1">IF(ValuesEntered,IF(Amortizacija[[#This Row],[št.]]&lt;=Trajanje_posojila,IF(ROW()-ROW(Amortizacija[[#Headers],[obrok
datum]])=1,LoanStart,IF(I41&gt;0,EDATE(C41,1),"")),""),"")</f>
        <v>44035</v>
      </c>
      <c r="D42" s="30">
        <f ca="1">IF(ROW()-ROW(Amortizacija[[#Headers],[začetna
bilanca]])=1,Znesek_posojila,IF(Amortizacija[[#This Row],[obrok
datum]]="",0,INDEX(Amortizacija[], ROW()-4,8)))</f>
        <v>190127.7997716449</v>
      </c>
      <c r="E42" s="30">
        <f ca="1">IF(ValuesEntered,IF(ROW()-ROW(Amortizacija[[#Headers],[obresti]])=1,-IPMT(Obrestna_mera/12,1,Trajanje_posojila-ROWS($C$4:C42)+1,Amortizacija[[#This Row],[začetna
bilanca]]),IFERROR(-IPMT(Obrestna_mera/12,1,Amortizacija[[#This Row],[št.
preostali]],D43),0)),0)</f>
        <v>791.02648204723255</v>
      </c>
      <c r="F42" s="30">
        <f ca="1">IFERROR(IF(AND(ValuesEntered,Amortizacija[[#This Row],[obrok
datum]]&lt;&gt;""),-PPMT(Obrestna_mera/12,1,Trajanje_posojila-ROWS($C$4:C42)+1,Amortizacija[[#This Row],[začetna
bilanca]]),""),0)</f>
        <v>281.44408030909062</v>
      </c>
      <c r="G42" s="30">
        <f ca="1">IF(Amortizacija[[#This Row],[obrok
datum]]="",0,PropertyTaxAmount)</f>
        <v>375</v>
      </c>
      <c r="H42" s="30">
        <f ca="1">IF(Amortizacija[[#This Row],[obrok
datum]]="",0,Amortizacija[[#This Row],[obresti]]+Amortizacija[[#This Row],[glavnica]]+Amortizacija[[#This Row],[nepremičnina
davek]])</f>
        <v>1447.4705623563232</v>
      </c>
      <c r="I42" s="30">
        <f ca="1">IF(Amortizacija[[#This Row],[obrok
datum]]="",0,Amortizacija[[#This Row],[začetna
bilanca]]-Amortizacija[[#This Row],[glavnica]])</f>
        <v>189846.3556913358</v>
      </c>
      <c r="J42" s="14">
        <f ca="1">IF(Amortizacija[[#This Row],[zaključna
bilanca]]&gt;0,LastRow-ROW(),0)</f>
        <v>321</v>
      </c>
    </row>
    <row r="43" spans="2:10" ht="15" customHeight="1" x14ac:dyDescent="0.25">
      <c r="B43" s="12">
        <f>ROWS($B$4:B43)</f>
        <v>40</v>
      </c>
      <c r="C43" s="13">
        <f ca="1">IF(ValuesEntered,IF(Amortizacija[[#This Row],[št.]]&lt;=Trajanje_posojila,IF(ROW()-ROW(Amortizacija[[#Headers],[obrok
datum]])=1,LoanStart,IF(I42&gt;0,EDATE(C42,1),"")),""),"")</f>
        <v>44066</v>
      </c>
      <c r="D43" s="30">
        <f ca="1">IF(ROW()-ROW(Amortizacija[[#Headers],[začetna
bilanca]])=1,Znesek_posojila,IF(Amortizacija[[#This Row],[obrok
datum]]="",0,INDEX(Amortizacija[], ROW()-4,8)))</f>
        <v>189846.3556913358</v>
      </c>
      <c r="E43" s="30">
        <f ca="1">IF(ValuesEntered,IF(ROW()-ROW(Amortizacija[[#Headers],[obresti]])=1,-IPMT(Obrestna_mera/12,1,Trajanje_posojila-ROWS($C$4:C43)+1,Amortizacija[[#This Row],[začetna
bilanca]]),IFERROR(-IPMT(Obrestna_mera/12,1,Amortizacija[[#This Row],[št.
preostali]],D44),0)),0)</f>
        <v>789.84891219732822</v>
      </c>
      <c r="F43" s="30">
        <f ca="1">IFERROR(IF(AND(ValuesEntered,Amortizacija[[#This Row],[obrok
datum]]&lt;&gt;""),-PPMT(Obrestna_mera/12,1,Trajanje_posojila-ROWS($C$4:C43)+1,Amortizacija[[#This Row],[začetna
bilanca]]),""),0)</f>
        <v>282.61676397704514</v>
      </c>
      <c r="G43" s="30">
        <f ca="1">IF(Amortizacija[[#This Row],[obrok
datum]]="",0,PropertyTaxAmount)</f>
        <v>375</v>
      </c>
      <c r="H43" s="30">
        <f ca="1">IF(Amortizacija[[#This Row],[obrok
datum]]="",0,Amortizacija[[#This Row],[obresti]]+Amortizacija[[#This Row],[glavnica]]+Amortizacija[[#This Row],[nepremičnina
davek]])</f>
        <v>1447.4656761743734</v>
      </c>
      <c r="I43" s="30">
        <f ca="1">IF(Amortizacija[[#This Row],[obrok
datum]]="",0,Amortizacija[[#This Row],[začetna
bilanca]]-Amortizacija[[#This Row],[glavnica]])</f>
        <v>189563.73892735876</v>
      </c>
      <c r="J43" s="14">
        <f ca="1">IF(Amortizacija[[#This Row],[zaključna
bilanca]]&gt;0,LastRow-ROW(),0)</f>
        <v>320</v>
      </c>
    </row>
    <row r="44" spans="2:10" ht="15" customHeight="1" x14ac:dyDescent="0.25">
      <c r="B44" s="12">
        <f>ROWS($B$4:B44)</f>
        <v>41</v>
      </c>
      <c r="C44" s="13">
        <f ca="1">IF(ValuesEntered,IF(Amortizacija[[#This Row],[št.]]&lt;=Trajanje_posojila,IF(ROW()-ROW(Amortizacija[[#Headers],[obrok
datum]])=1,LoanStart,IF(I43&gt;0,EDATE(C43,1),"")),""),"")</f>
        <v>44097</v>
      </c>
      <c r="D44" s="30">
        <f ca="1">IF(ROW()-ROW(Amortizacija[[#Headers],[začetna
bilanca]])=1,Znesek_posojila,IF(Amortizacija[[#This Row],[obrok
datum]]="",0,INDEX(Amortizacija[], ROW()-4,8)))</f>
        <v>189563.73892735876</v>
      </c>
      <c r="E44" s="30">
        <f ca="1">IF(ValuesEntered,IF(ROW()-ROW(Amortizacija[[#Headers],[obresti]])=1,-IPMT(Obrestna_mera/12,1,Trajanje_posojila-ROWS($C$4:C44)+1,Amortizacija[[#This Row],[začetna
bilanca]]),IFERROR(-IPMT(Obrestna_mera/12,1,Amortizacija[[#This Row],[št.
preostali]],D45),0)),0)</f>
        <v>788.66643580638254</v>
      </c>
      <c r="F44" s="30">
        <f ca="1">IFERROR(IF(AND(ValuesEntered,Amortizacija[[#This Row],[obrok
datum]]&lt;&gt;""),-PPMT(Obrestna_mera/12,1,Trajanje_posojila-ROWS($C$4:C44)+1,Amortizacija[[#This Row],[začetna
bilanca]]),""),0)</f>
        <v>283.79433382694958</v>
      </c>
      <c r="G44" s="30">
        <f ca="1">IF(Amortizacija[[#This Row],[obrok
datum]]="",0,PropertyTaxAmount)</f>
        <v>375</v>
      </c>
      <c r="H44" s="30">
        <f ca="1">IF(Amortizacija[[#This Row],[obrok
datum]]="",0,Amortizacija[[#This Row],[obresti]]+Amortizacija[[#This Row],[glavnica]]+Amortizacija[[#This Row],[nepremičnina
davek]])</f>
        <v>1447.4607696333321</v>
      </c>
      <c r="I44" s="30">
        <f ca="1">IF(Amortizacija[[#This Row],[obrok
datum]]="",0,Amortizacija[[#This Row],[začetna
bilanca]]-Amortizacija[[#This Row],[glavnica]])</f>
        <v>189279.94459353181</v>
      </c>
      <c r="J44" s="14">
        <f ca="1">IF(Amortizacija[[#This Row],[zaključna
bilanca]]&gt;0,LastRow-ROW(),0)</f>
        <v>319</v>
      </c>
    </row>
    <row r="45" spans="2:10" ht="15" customHeight="1" x14ac:dyDescent="0.25">
      <c r="B45" s="12">
        <f>ROWS($B$4:B45)</f>
        <v>42</v>
      </c>
      <c r="C45" s="13">
        <f ca="1">IF(ValuesEntered,IF(Amortizacija[[#This Row],[št.]]&lt;=Trajanje_posojila,IF(ROW()-ROW(Amortizacija[[#Headers],[obrok
datum]])=1,LoanStart,IF(I44&gt;0,EDATE(C44,1),"")),""),"")</f>
        <v>44127</v>
      </c>
      <c r="D45" s="30">
        <f ca="1">IF(ROW()-ROW(Amortizacija[[#Headers],[začetna
bilanca]])=1,Znesek_posojila,IF(Amortizacija[[#This Row],[obrok
datum]]="",0,INDEX(Amortizacija[], ROW()-4,8)))</f>
        <v>189279.94459353181</v>
      </c>
      <c r="E45" s="30">
        <f ca="1">IF(ValuesEntered,IF(ROW()-ROW(Amortizacija[[#Headers],[obresti]])=1,-IPMT(Obrestna_mera/12,1,Trajanje_posojila-ROWS($C$4:C45)+1,Amortizacija[[#This Row],[začetna
bilanca]]),IFERROR(-IPMT(Obrestna_mera/12,1,Amortizacija[[#This Row],[št.
preostali]],D46),0)),0)</f>
        <v>787.4790324304746</v>
      </c>
      <c r="F45" s="30">
        <f ca="1">IFERROR(IF(AND(ValuesEntered,Amortizacija[[#This Row],[obrok
datum]]&lt;&gt;""),-PPMT(Obrestna_mera/12,1,Trajanje_posojila-ROWS($C$4:C45)+1,Amortizacija[[#This Row],[začetna
bilanca]]),""),0)</f>
        <v>284.97681021789521</v>
      </c>
      <c r="G45" s="30">
        <f ca="1">IF(Amortizacija[[#This Row],[obrok
datum]]="",0,PropertyTaxAmount)</f>
        <v>375</v>
      </c>
      <c r="H45" s="30">
        <f ca="1">IF(Amortizacija[[#This Row],[obrok
datum]]="",0,Amortizacija[[#This Row],[obresti]]+Amortizacija[[#This Row],[glavnica]]+Amortizacija[[#This Row],[nepremičnina
davek]])</f>
        <v>1447.4558426483698</v>
      </c>
      <c r="I45" s="30">
        <f ca="1">IF(Amortizacija[[#This Row],[obrok
datum]]="",0,Amortizacija[[#This Row],[začetna
bilanca]]-Amortizacija[[#This Row],[glavnica]])</f>
        <v>188994.96778331391</v>
      </c>
      <c r="J45" s="14">
        <f ca="1">IF(Amortizacija[[#This Row],[zaključna
bilanca]]&gt;0,LastRow-ROW(),0)</f>
        <v>318</v>
      </c>
    </row>
    <row r="46" spans="2:10" ht="15" customHeight="1" x14ac:dyDescent="0.25">
      <c r="B46" s="12">
        <f>ROWS($B$4:B46)</f>
        <v>43</v>
      </c>
      <c r="C46" s="13">
        <f ca="1">IF(ValuesEntered,IF(Amortizacija[[#This Row],[št.]]&lt;=Trajanje_posojila,IF(ROW()-ROW(Amortizacija[[#Headers],[obrok
datum]])=1,LoanStart,IF(I45&gt;0,EDATE(C45,1),"")),""),"")</f>
        <v>44158</v>
      </c>
      <c r="D46" s="30">
        <f ca="1">IF(ROW()-ROW(Amortizacija[[#Headers],[začetna
bilanca]])=1,Znesek_posojila,IF(Amortizacija[[#This Row],[obrok
datum]]="",0,INDEX(Amortizacija[], ROW()-4,8)))</f>
        <v>188994.96778331391</v>
      </c>
      <c r="E46" s="30">
        <f ca="1">IF(ValuesEntered,IF(ROW()-ROW(Amortizacija[[#Headers],[obresti]])=1,-IPMT(Obrestna_mera/12,1,Trajanje_posojila-ROWS($C$4:C46)+1,Amortizacija[[#This Row],[začetna
bilanca]]),IFERROR(-IPMT(Obrestna_mera/12,1,Amortizacija[[#This Row],[št.
preostali]],D47),0)),0)</f>
        <v>786.28668154050035</v>
      </c>
      <c r="F46" s="30">
        <f ca="1">IFERROR(IF(AND(ValuesEntered,Amortizacija[[#This Row],[obrok
datum]]&lt;&gt;""),-PPMT(Obrestna_mera/12,1,Trajanje_posojila-ROWS($C$4:C46)+1,Amortizacija[[#This Row],[začetna
bilanca]]),""),0)</f>
        <v>286.16421359380314</v>
      </c>
      <c r="G46" s="30">
        <f ca="1">IF(Amortizacija[[#This Row],[obrok
datum]]="",0,PropertyTaxAmount)</f>
        <v>375</v>
      </c>
      <c r="H46" s="30">
        <f ca="1">IF(Amortizacija[[#This Row],[obrok
datum]]="",0,Amortizacija[[#This Row],[obresti]]+Amortizacija[[#This Row],[glavnica]]+Amortizacija[[#This Row],[nepremičnina
davek]])</f>
        <v>1447.4508951343034</v>
      </c>
      <c r="I46" s="30">
        <f ca="1">IF(Amortizacija[[#This Row],[obrok
datum]]="",0,Amortizacija[[#This Row],[začetna
bilanca]]-Amortizacija[[#This Row],[glavnica]])</f>
        <v>188708.8035697201</v>
      </c>
      <c r="J46" s="14">
        <f ca="1">IF(Amortizacija[[#This Row],[zaključna
bilanca]]&gt;0,LastRow-ROW(),0)</f>
        <v>317</v>
      </c>
    </row>
    <row r="47" spans="2:10" ht="15" customHeight="1" x14ac:dyDescent="0.25">
      <c r="B47" s="12">
        <f>ROWS($B$4:B47)</f>
        <v>44</v>
      </c>
      <c r="C47" s="13">
        <f ca="1">IF(ValuesEntered,IF(Amortizacija[[#This Row],[št.]]&lt;=Trajanje_posojila,IF(ROW()-ROW(Amortizacija[[#Headers],[obrok
datum]])=1,LoanStart,IF(I46&gt;0,EDATE(C46,1),"")),""),"")</f>
        <v>44188</v>
      </c>
      <c r="D47" s="30">
        <f ca="1">IF(ROW()-ROW(Amortizacija[[#Headers],[začetna
bilanca]])=1,Znesek_posojila,IF(Amortizacija[[#This Row],[obrok
datum]]="",0,INDEX(Amortizacija[], ROW()-4,8)))</f>
        <v>188708.8035697201</v>
      </c>
      <c r="E47" s="30">
        <f ca="1">IF(ValuesEntered,IF(ROW()-ROW(Amortizacija[[#Headers],[obresti]])=1,-IPMT(Obrestna_mera/12,1,Trajanje_posojila-ROWS($C$4:C47)+1,Amortizacija[[#This Row],[začetna
bilanca]]),IFERROR(-IPMT(Obrestna_mera/12,1,Amortizacija[[#This Row],[št.
preostali]],D48),0)),0)</f>
        <v>785.08936252181797</v>
      </c>
      <c r="F47" s="30">
        <f ca="1">IFERROR(IF(AND(ValuesEntered,Amortizacija[[#This Row],[obrok
datum]]&lt;&gt;""),-PPMT(Obrestna_mera/12,1,Trajanje_posojila-ROWS($C$4:C47)+1,Amortizacija[[#This Row],[začetna
bilanca]]),""),0)</f>
        <v>287.35656448377722</v>
      </c>
      <c r="G47" s="30">
        <f ca="1">IF(Amortizacija[[#This Row],[obrok
datum]]="",0,PropertyTaxAmount)</f>
        <v>375</v>
      </c>
      <c r="H47" s="30">
        <f ca="1">IF(Amortizacija[[#This Row],[obrok
datum]]="",0,Amortizacija[[#This Row],[obresti]]+Amortizacija[[#This Row],[glavnica]]+Amortizacija[[#This Row],[nepremičnina
davek]])</f>
        <v>1447.4459270055952</v>
      </c>
      <c r="I47" s="30">
        <f ca="1">IF(Amortizacija[[#This Row],[obrok
datum]]="",0,Amortizacija[[#This Row],[začetna
bilanca]]-Amortizacija[[#This Row],[glavnica]])</f>
        <v>188421.44700523632</v>
      </c>
      <c r="J47" s="14">
        <f ca="1">IF(Amortizacija[[#This Row],[zaključna
bilanca]]&gt;0,LastRow-ROW(),0)</f>
        <v>316</v>
      </c>
    </row>
    <row r="48" spans="2:10" ht="15" customHeight="1" x14ac:dyDescent="0.25">
      <c r="B48" s="12">
        <f>ROWS($B$4:B48)</f>
        <v>45</v>
      </c>
      <c r="C48" s="13">
        <f ca="1">IF(ValuesEntered,IF(Amortizacija[[#This Row],[št.]]&lt;=Trajanje_posojila,IF(ROW()-ROW(Amortizacija[[#Headers],[obrok
datum]])=1,LoanStart,IF(I47&gt;0,EDATE(C47,1),"")),""),"")</f>
        <v>44219</v>
      </c>
      <c r="D48" s="30">
        <f ca="1">IF(ROW()-ROW(Amortizacija[[#Headers],[začetna
bilanca]])=1,Znesek_posojila,IF(Amortizacija[[#This Row],[obrok
datum]]="",0,INDEX(Amortizacija[], ROW()-4,8)))</f>
        <v>188421.44700523632</v>
      </c>
      <c r="E48" s="30">
        <f ca="1">IF(ValuesEntered,IF(ROW()-ROW(Amortizacija[[#Headers],[obresti]])=1,-IPMT(Obrestna_mera/12,1,Trajanje_posojila-ROWS($C$4:C48)+1,Amortizacija[[#This Row],[začetna
bilanca]]),IFERROR(-IPMT(Obrestna_mera/12,1,Amortizacija[[#This Row],[št.
preostali]],D49),0)),0)</f>
        <v>783.88705467389104</v>
      </c>
      <c r="F48" s="30">
        <f ca="1">IFERROR(IF(AND(ValuesEntered,Amortizacija[[#This Row],[obrok
datum]]&lt;&gt;""),-PPMT(Obrestna_mera/12,1,Trajanje_posojila-ROWS($C$4:C48)+1,Amortizacija[[#This Row],[začetna
bilanca]]),""),0)</f>
        <v>288.55388350245971</v>
      </c>
      <c r="G48" s="30">
        <f ca="1">IF(Amortizacija[[#This Row],[obrok
datum]]="",0,PropertyTaxAmount)</f>
        <v>375</v>
      </c>
      <c r="H48" s="30">
        <f ca="1">IF(Amortizacija[[#This Row],[obrok
datum]]="",0,Amortizacija[[#This Row],[obresti]]+Amortizacija[[#This Row],[glavnica]]+Amortizacija[[#This Row],[nepremičnina
davek]])</f>
        <v>1447.4409381763508</v>
      </c>
      <c r="I48" s="30">
        <f ca="1">IF(Amortizacija[[#This Row],[obrok
datum]]="",0,Amortizacija[[#This Row],[začetna
bilanca]]-Amortizacija[[#This Row],[glavnica]])</f>
        <v>188132.89312173385</v>
      </c>
      <c r="J48" s="14">
        <f ca="1">IF(Amortizacija[[#This Row],[zaključna
bilanca]]&gt;0,LastRow-ROW(),0)</f>
        <v>315</v>
      </c>
    </row>
    <row r="49" spans="2:10" ht="15" customHeight="1" x14ac:dyDescent="0.25">
      <c r="B49" s="12">
        <f>ROWS($B$4:B49)</f>
        <v>46</v>
      </c>
      <c r="C49" s="13">
        <f ca="1">IF(ValuesEntered,IF(Amortizacija[[#This Row],[št.]]&lt;=Trajanje_posojila,IF(ROW()-ROW(Amortizacija[[#Headers],[obrok
datum]])=1,LoanStart,IF(I48&gt;0,EDATE(C48,1),"")),""),"")</f>
        <v>44250</v>
      </c>
      <c r="D49" s="30">
        <f ca="1">IF(ROW()-ROW(Amortizacija[[#Headers],[začetna
bilanca]])=1,Znesek_posojila,IF(Amortizacija[[#This Row],[obrok
datum]]="",0,INDEX(Amortizacija[], ROW()-4,8)))</f>
        <v>188132.89312173385</v>
      </c>
      <c r="E49" s="30">
        <f ca="1">IF(ValuesEntered,IF(ROW()-ROW(Amortizacija[[#Headers],[obresti]])=1,-IPMT(Obrestna_mera/12,1,Trajanje_posojila-ROWS($C$4:C49)+1,Amortizacija[[#This Row],[začetna
bilanca]]),IFERROR(-IPMT(Obrestna_mera/12,1,Amortizacija[[#This Row],[št.
preostali]],D50),0)),0)</f>
        <v>782.6797372099312</v>
      </c>
      <c r="F49" s="30">
        <f ca="1">IFERROR(IF(AND(ValuesEntered,Amortizacija[[#This Row],[obrok
datum]]&lt;&gt;""),-PPMT(Obrestna_mera/12,1,Trajanje_posojila-ROWS($C$4:C49)+1,Amortizacija[[#This Row],[začetna
bilanca]]),""),0)</f>
        <v>289.75619135038653</v>
      </c>
      <c r="G49" s="30">
        <f ca="1">IF(Amortizacija[[#This Row],[obrok
datum]]="",0,PropertyTaxAmount)</f>
        <v>375</v>
      </c>
      <c r="H49" s="30">
        <f ca="1">IF(Amortizacija[[#This Row],[obrok
datum]]="",0,Amortizacija[[#This Row],[obresti]]+Amortizacija[[#This Row],[glavnica]]+Amortizacija[[#This Row],[nepremičnina
davek]])</f>
        <v>1447.4359285603177</v>
      </c>
      <c r="I49" s="30">
        <f ca="1">IF(Amortizacija[[#This Row],[obrok
datum]]="",0,Amortizacija[[#This Row],[začetna
bilanca]]-Amortizacija[[#This Row],[glavnica]])</f>
        <v>187843.13693038348</v>
      </c>
      <c r="J49" s="14">
        <f ca="1">IF(Amortizacija[[#This Row],[zaključna
bilanca]]&gt;0,LastRow-ROW(),0)</f>
        <v>314</v>
      </c>
    </row>
    <row r="50" spans="2:10" ht="15" customHeight="1" x14ac:dyDescent="0.25">
      <c r="B50" s="12">
        <f>ROWS($B$4:B50)</f>
        <v>47</v>
      </c>
      <c r="C50" s="13">
        <f ca="1">IF(ValuesEntered,IF(Amortizacija[[#This Row],[št.]]&lt;=Trajanje_posojila,IF(ROW()-ROW(Amortizacija[[#Headers],[obrok
datum]])=1,LoanStart,IF(I49&gt;0,EDATE(C49,1),"")),""),"")</f>
        <v>44278</v>
      </c>
      <c r="D50" s="30">
        <f ca="1">IF(ROW()-ROW(Amortizacija[[#Headers],[začetna
bilanca]])=1,Znesek_posojila,IF(Amortizacija[[#This Row],[obrok
datum]]="",0,INDEX(Amortizacija[], ROW()-4,8)))</f>
        <v>187843.13693038348</v>
      </c>
      <c r="E50" s="30">
        <f ca="1">IF(ValuesEntered,IF(ROW()-ROW(Amortizacija[[#Headers],[obresti]])=1,-IPMT(Obrestna_mera/12,1,Trajanje_posojila-ROWS($C$4:C50)+1,Amortizacija[[#This Row],[začetna
bilanca]]),IFERROR(-IPMT(Obrestna_mera/12,1,Amortizacija[[#This Row],[št.
preostali]],D51),0)),0)</f>
        <v>781.46738925653813</v>
      </c>
      <c r="F50" s="30">
        <f ca="1">IFERROR(IF(AND(ValuesEntered,Amortizacija[[#This Row],[obrok
datum]]&lt;&gt;""),-PPMT(Obrestna_mera/12,1,Trajanje_posojila-ROWS($C$4:C50)+1,Amortizacija[[#This Row],[začetna
bilanca]]),""),0)</f>
        <v>290.96350881434654</v>
      </c>
      <c r="G50" s="30">
        <f ca="1">IF(Amortizacija[[#This Row],[obrok
datum]]="",0,PropertyTaxAmount)</f>
        <v>375</v>
      </c>
      <c r="H50" s="30">
        <f ca="1">IF(Amortizacija[[#This Row],[obrok
datum]]="",0,Amortizacija[[#This Row],[obresti]]+Amortizacija[[#This Row],[glavnica]]+Amortizacija[[#This Row],[nepremičnina
davek]])</f>
        <v>1447.4308980708847</v>
      </c>
      <c r="I50" s="30">
        <f ca="1">IF(Amortizacija[[#This Row],[obrok
datum]]="",0,Amortizacija[[#This Row],[začetna
bilanca]]-Amortizacija[[#This Row],[glavnica]])</f>
        <v>187552.17342156914</v>
      </c>
      <c r="J50" s="14">
        <f ca="1">IF(Amortizacija[[#This Row],[zaključna
bilanca]]&gt;0,LastRow-ROW(),0)</f>
        <v>313</v>
      </c>
    </row>
    <row r="51" spans="2:10" ht="15" customHeight="1" x14ac:dyDescent="0.25">
      <c r="B51" s="12">
        <f>ROWS($B$4:B51)</f>
        <v>48</v>
      </c>
      <c r="C51" s="13">
        <f ca="1">IF(ValuesEntered,IF(Amortizacija[[#This Row],[št.]]&lt;=Trajanje_posojila,IF(ROW()-ROW(Amortizacija[[#Headers],[obrok
datum]])=1,LoanStart,IF(I50&gt;0,EDATE(C50,1),"")),""),"")</f>
        <v>44309</v>
      </c>
      <c r="D51" s="30">
        <f ca="1">IF(ROW()-ROW(Amortizacija[[#Headers],[začetna
bilanca]])=1,Znesek_posojila,IF(Amortizacija[[#This Row],[obrok
datum]]="",0,INDEX(Amortizacija[], ROW()-4,8)))</f>
        <v>187552.17342156914</v>
      </c>
      <c r="E51" s="30">
        <f ca="1">IF(ValuesEntered,IF(ROW()-ROW(Amortizacija[[#Headers],[obresti]])=1,-IPMT(Obrestna_mera/12,1,Trajanje_posojila-ROWS($C$4:C51)+1,Amortizacija[[#This Row],[začetna
bilanca]]),IFERROR(-IPMT(Obrestna_mera/12,1,Amortizacija[[#This Row],[št.
preostali]],D52),0)),0)</f>
        <v>780.24998985333912</v>
      </c>
      <c r="F51" s="30">
        <f ca="1">IFERROR(IF(AND(ValuesEntered,Amortizacija[[#This Row],[obrok
datum]]&lt;&gt;""),-PPMT(Obrestna_mera/12,1,Trajanje_posojila-ROWS($C$4:C51)+1,Amortizacija[[#This Row],[začetna
bilanca]]),""),0)</f>
        <v>292.17585676773962</v>
      </c>
      <c r="G51" s="30">
        <f ca="1">IF(Amortizacija[[#This Row],[obrok
datum]]="",0,PropertyTaxAmount)</f>
        <v>375</v>
      </c>
      <c r="H51" s="30">
        <f ca="1">IF(Amortizacija[[#This Row],[obrok
datum]]="",0,Amortizacija[[#This Row],[obresti]]+Amortizacija[[#This Row],[glavnica]]+Amortizacija[[#This Row],[nepremičnina
davek]])</f>
        <v>1447.4258466210788</v>
      </c>
      <c r="I51" s="30">
        <f ca="1">IF(Amortizacija[[#This Row],[obrok
datum]]="",0,Amortizacija[[#This Row],[začetna
bilanca]]-Amortizacija[[#This Row],[glavnica]])</f>
        <v>187259.99756480139</v>
      </c>
      <c r="J51" s="14">
        <f ca="1">IF(Amortizacija[[#This Row],[zaključna
bilanca]]&gt;0,LastRow-ROW(),0)</f>
        <v>312</v>
      </c>
    </row>
    <row r="52" spans="2:10" ht="15" customHeight="1" x14ac:dyDescent="0.25">
      <c r="B52" s="12">
        <f>ROWS($B$4:B52)</f>
        <v>49</v>
      </c>
      <c r="C52" s="13">
        <f ca="1">IF(ValuesEntered,IF(Amortizacija[[#This Row],[št.]]&lt;=Trajanje_posojila,IF(ROW()-ROW(Amortizacija[[#Headers],[obrok
datum]])=1,LoanStart,IF(I51&gt;0,EDATE(C51,1),"")),""),"")</f>
        <v>44339</v>
      </c>
      <c r="D52" s="30">
        <f ca="1">IF(ROW()-ROW(Amortizacija[[#Headers],[začetna
bilanca]])=1,Znesek_posojila,IF(Amortizacija[[#This Row],[obrok
datum]]="",0,INDEX(Amortizacija[], ROW()-4,8)))</f>
        <v>187259.99756480139</v>
      </c>
      <c r="E52" s="30">
        <f ca="1">IF(ValuesEntered,IF(ROW()-ROW(Amortizacija[[#Headers],[obresti]])=1,-IPMT(Obrestna_mera/12,1,Trajanje_posojila-ROWS($C$4:C52)+1,Amortizacija[[#This Row],[začetna
bilanca]]),IFERROR(-IPMT(Obrestna_mera/12,1,Amortizacija[[#This Row],[št.
preostali]],D53),0)),0)</f>
        <v>779.02751795262691</v>
      </c>
      <c r="F52" s="30">
        <f ca="1">IFERROR(IF(AND(ValuesEntered,Amortizacija[[#This Row],[obrok
datum]]&lt;&gt;""),-PPMT(Obrestna_mera/12,1,Trajanje_posojila-ROWS($C$4:C52)+1,Amortizacija[[#This Row],[začetna
bilanca]]),""),0)</f>
        <v>293.39325617093863</v>
      </c>
      <c r="G52" s="30">
        <f ca="1">IF(Amortizacija[[#This Row],[obrok
datum]]="",0,PropertyTaxAmount)</f>
        <v>375</v>
      </c>
      <c r="H52" s="30">
        <f ca="1">IF(Amortizacija[[#This Row],[obrok
datum]]="",0,Amortizacija[[#This Row],[obresti]]+Amortizacija[[#This Row],[glavnica]]+Amortizacija[[#This Row],[nepremičnina
davek]])</f>
        <v>1447.4207741235655</v>
      </c>
      <c r="I52" s="30">
        <f ca="1">IF(Amortizacija[[#This Row],[obrok
datum]]="",0,Amortizacija[[#This Row],[začetna
bilanca]]-Amortizacija[[#This Row],[glavnica]])</f>
        <v>186966.60430863046</v>
      </c>
      <c r="J52" s="14">
        <f ca="1">IF(Amortizacija[[#This Row],[zaključna
bilanca]]&gt;0,LastRow-ROW(),0)</f>
        <v>311</v>
      </c>
    </row>
    <row r="53" spans="2:10" ht="15" customHeight="1" x14ac:dyDescent="0.25">
      <c r="B53" s="12">
        <f>ROWS($B$4:B53)</f>
        <v>50</v>
      </c>
      <c r="C53" s="13">
        <f ca="1">IF(ValuesEntered,IF(Amortizacija[[#This Row],[št.]]&lt;=Trajanje_posojila,IF(ROW()-ROW(Amortizacija[[#Headers],[obrok
datum]])=1,LoanStart,IF(I52&gt;0,EDATE(C52,1),"")),""),"")</f>
        <v>44370</v>
      </c>
      <c r="D53" s="30">
        <f ca="1">IF(ROW()-ROW(Amortizacija[[#Headers],[začetna
bilanca]])=1,Znesek_posojila,IF(Amortizacija[[#This Row],[obrok
datum]]="",0,INDEX(Amortizacija[], ROW()-4,8)))</f>
        <v>186966.60430863046</v>
      </c>
      <c r="E53" s="30">
        <f ca="1">IF(ValuesEntered,IF(ROW()-ROW(Amortizacija[[#Headers],[obresti]])=1,-IPMT(Obrestna_mera/12,1,Trajanje_posojila-ROWS($C$4:C53)+1,Amortizacija[[#This Row],[začetna
bilanca]]),IFERROR(-IPMT(Obrestna_mera/12,1,Amortizacija[[#This Row],[št.
preostali]],D54),0)),0)</f>
        <v>777.79995241899496</v>
      </c>
      <c r="F53" s="30">
        <f ca="1">IFERROR(IF(AND(ValuesEntered,Amortizacija[[#This Row],[obrok
datum]]&lt;&gt;""),-PPMT(Obrestna_mera/12,1,Trajanje_posojila-ROWS($C$4:C53)+1,Amortizacija[[#This Row],[začetna
bilanca]]),""),0)</f>
        <v>294.61572807165072</v>
      </c>
      <c r="G53" s="30">
        <f ca="1">IF(Amortizacija[[#This Row],[obrok
datum]]="",0,PropertyTaxAmount)</f>
        <v>375</v>
      </c>
      <c r="H53" s="30">
        <f ca="1">IF(Amortizacija[[#This Row],[obrok
datum]]="",0,Amortizacija[[#This Row],[obresti]]+Amortizacija[[#This Row],[glavnica]]+Amortizacija[[#This Row],[nepremičnina
davek]])</f>
        <v>1447.4156804906456</v>
      </c>
      <c r="I53" s="30">
        <f ca="1">IF(Amortizacija[[#This Row],[obrok
datum]]="",0,Amortizacija[[#This Row],[začetna
bilanca]]-Amortizacija[[#This Row],[glavnica]])</f>
        <v>186671.9885805588</v>
      </c>
      <c r="J53" s="14">
        <f ca="1">IF(Amortizacija[[#This Row],[zaključna
bilanca]]&gt;0,LastRow-ROW(),0)</f>
        <v>310</v>
      </c>
    </row>
    <row r="54" spans="2:10" ht="15" customHeight="1" x14ac:dyDescent="0.25">
      <c r="B54" s="12">
        <f>ROWS($B$4:B54)</f>
        <v>51</v>
      </c>
      <c r="C54" s="13">
        <f ca="1">IF(ValuesEntered,IF(Amortizacija[[#This Row],[št.]]&lt;=Trajanje_posojila,IF(ROW()-ROW(Amortizacija[[#Headers],[obrok
datum]])=1,LoanStart,IF(I53&gt;0,EDATE(C53,1),"")),""),"")</f>
        <v>44400</v>
      </c>
      <c r="D54" s="30">
        <f ca="1">IF(ROW()-ROW(Amortizacija[[#Headers],[začetna
bilanca]])=1,Znesek_posojila,IF(Amortizacija[[#This Row],[obrok
datum]]="",0,INDEX(Amortizacija[], ROW()-4,8)))</f>
        <v>186671.9885805588</v>
      </c>
      <c r="E54" s="30">
        <f ca="1">IF(ValuesEntered,IF(ROW()-ROW(Amortizacija[[#Headers],[obresti]])=1,-IPMT(Obrestna_mera/12,1,Trajanje_posojila-ROWS($C$4:C54)+1,Amortizacija[[#This Row],[začetna
bilanca]]),IFERROR(-IPMT(Obrestna_mera/12,1,Amortizacija[[#This Row],[št.
preostali]],D55),0)),0)</f>
        <v>776.56727202897298</v>
      </c>
      <c r="F54" s="30">
        <f ca="1">IFERROR(IF(AND(ValuesEntered,Amortizacija[[#This Row],[obrok
datum]]&lt;&gt;""),-PPMT(Obrestna_mera/12,1,Trajanje_posojila-ROWS($C$4:C54)+1,Amortizacija[[#This Row],[začetna
bilanca]]),""),0)</f>
        <v>295.84329360528261</v>
      </c>
      <c r="G54" s="30">
        <f ca="1">IF(Amortizacija[[#This Row],[obrok
datum]]="",0,PropertyTaxAmount)</f>
        <v>375</v>
      </c>
      <c r="H54" s="30">
        <f ca="1">IF(Amortizacija[[#This Row],[obrok
datum]]="",0,Amortizacija[[#This Row],[obresti]]+Amortizacija[[#This Row],[glavnica]]+Amortizacija[[#This Row],[nepremičnina
davek]])</f>
        <v>1447.4105656342556</v>
      </c>
      <c r="I54" s="30">
        <f ca="1">IF(Amortizacija[[#This Row],[obrok
datum]]="",0,Amortizacija[[#This Row],[začetna
bilanca]]-Amortizacija[[#This Row],[glavnica]])</f>
        <v>186376.14528695351</v>
      </c>
      <c r="J54" s="14">
        <f ca="1">IF(Amortizacija[[#This Row],[zaključna
bilanca]]&gt;0,LastRow-ROW(),0)</f>
        <v>309</v>
      </c>
    </row>
    <row r="55" spans="2:10" ht="15" customHeight="1" x14ac:dyDescent="0.25">
      <c r="B55" s="12">
        <f>ROWS($B$4:B55)</f>
        <v>52</v>
      </c>
      <c r="C55" s="13">
        <f ca="1">IF(ValuesEntered,IF(Amortizacija[[#This Row],[št.]]&lt;=Trajanje_posojila,IF(ROW()-ROW(Amortizacija[[#Headers],[obrok
datum]])=1,LoanStart,IF(I54&gt;0,EDATE(C54,1),"")),""),"")</f>
        <v>44431</v>
      </c>
      <c r="D55" s="30">
        <f ca="1">IF(ROW()-ROW(Amortizacija[[#Headers],[začetna
bilanca]])=1,Znesek_posojila,IF(Amortizacija[[#This Row],[obrok
datum]]="",0,INDEX(Amortizacija[], ROW()-4,8)))</f>
        <v>186376.14528695351</v>
      </c>
      <c r="E55" s="30">
        <f ca="1">IF(ValuesEntered,IF(ROW()-ROW(Amortizacija[[#Headers],[obresti]])=1,-IPMT(Obrestna_mera/12,1,Trajanje_posojila-ROWS($C$4:C55)+1,Amortizacija[[#This Row],[začetna
bilanca]]),IFERROR(-IPMT(Obrestna_mera/12,1,Amortizacija[[#This Row],[št.
preostali]],D56),0)),0)</f>
        <v>775.32945547065924</v>
      </c>
      <c r="F55" s="30">
        <f ca="1">IFERROR(IF(AND(ValuesEntered,Amortizacija[[#This Row],[obrok
datum]]&lt;&gt;""),-PPMT(Obrestna_mera/12,1,Trajanje_posojila-ROWS($C$4:C55)+1,Amortizacija[[#This Row],[začetna
bilanca]]),""),0)</f>
        <v>297.07597399530465</v>
      </c>
      <c r="G55" s="30">
        <f ca="1">IF(Amortizacija[[#This Row],[obrok
datum]]="",0,PropertyTaxAmount)</f>
        <v>375</v>
      </c>
      <c r="H55" s="30">
        <f ca="1">IF(Amortizacija[[#This Row],[obrok
datum]]="",0,Amortizacija[[#This Row],[obresti]]+Amortizacija[[#This Row],[glavnica]]+Amortizacija[[#This Row],[nepremičnina
davek]])</f>
        <v>1447.4054294659638</v>
      </c>
      <c r="I55" s="30">
        <f ca="1">IF(Amortizacija[[#This Row],[obrok
datum]]="",0,Amortizacija[[#This Row],[začetna
bilanca]]-Amortizacija[[#This Row],[glavnica]])</f>
        <v>186079.06931295822</v>
      </c>
      <c r="J55" s="14">
        <f ca="1">IF(Amortizacija[[#This Row],[zaključna
bilanca]]&gt;0,LastRow-ROW(),0)</f>
        <v>308</v>
      </c>
    </row>
    <row r="56" spans="2:10" ht="15" customHeight="1" x14ac:dyDescent="0.25">
      <c r="B56" s="12">
        <f>ROWS($B$4:B56)</f>
        <v>53</v>
      </c>
      <c r="C56" s="13">
        <f ca="1">IF(ValuesEntered,IF(Amortizacija[[#This Row],[št.]]&lt;=Trajanje_posojila,IF(ROW()-ROW(Amortizacija[[#Headers],[obrok
datum]])=1,LoanStart,IF(I55&gt;0,EDATE(C55,1),"")),""),"")</f>
        <v>44462</v>
      </c>
      <c r="D56" s="30">
        <f ca="1">IF(ROW()-ROW(Amortizacija[[#Headers],[začetna
bilanca]])=1,Znesek_posojila,IF(Amortizacija[[#This Row],[obrok
datum]]="",0,INDEX(Amortizacija[], ROW()-4,8)))</f>
        <v>186079.06931295822</v>
      </c>
      <c r="E56" s="30">
        <f ca="1">IF(ValuesEntered,IF(ROW()-ROW(Amortizacija[[#Headers],[obresti]])=1,-IPMT(Obrestna_mera/12,1,Trajanje_posojila-ROWS($C$4:C56)+1,Amortizacija[[#This Row],[začetna
bilanca]]),IFERROR(-IPMT(Obrestna_mera/12,1,Amortizacija[[#This Row],[št.
preostali]],D57),0)),0)</f>
        <v>774.08648134335249</v>
      </c>
      <c r="F56" s="30">
        <f ca="1">IFERROR(IF(AND(ValuesEntered,Amortizacija[[#This Row],[obrok
datum]]&lt;&gt;""),-PPMT(Obrestna_mera/12,1,Trajanje_posojila-ROWS($C$4:C56)+1,Amortizacija[[#This Row],[začetna
bilanca]]),""),0)</f>
        <v>298.31379055361845</v>
      </c>
      <c r="G56" s="30">
        <f ca="1">IF(Amortizacija[[#This Row],[obrok
datum]]="",0,PropertyTaxAmount)</f>
        <v>375</v>
      </c>
      <c r="H56" s="30">
        <f ca="1">IF(Amortizacija[[#This Row],[obrok
datum]]="",0,Amortizacija[[#This Row],[obresti]]+Amortizacija[[#This Row],[glavnica]]+Amortizacija[[#This Row],[nepremičnina
davek]])</f>
        <v>1447.4002718969709</v>
      </c>
      <c r="I56" s="30">
        <f ca="1">IF(Amortizacija[[#This Row],[obrok
datum]]="",0,Amortizacija[[#This Row],[začetna
bilanca]]-Amortizacija[[#This Row],[glavnica]])</f>
        <v>185780.75552240459</v>
      </c>
      <c r="J56" s="14">
        <f ca="1">IF(Amortizacija[[#This Row],[zaključna
bilanca]]&gt;0,LastRow-ROW(),0)</f>
        <v>307</v>
      </c>
    </row>
    <row r="57" spans="2:10" ht="15" customHeight="1" x14ac:dyDescent="0.25">
      <c r="B57" s="12">
        <f>ROWS($B$4:B57)</f>
        <v>54</v>
      </c>
      <c r="C57" s="13">
        <f ca="1">IF(ValuesEntered,IF(Amortizacija[[#This Row],[št.]]&lt;=Trajanje_posojila,IF(ROW()-ROW(Amortizacija[[#Headers],[obrok
datum]])=1,LoanStart,IF(I56&gt;0,EDATE(C56,1),"")),""),"")</f>
        <v>44492</v>
      </c>
      <c r="D57" s="30">
        <f ca="1">IF(ROW()-ROW(Amortizacija[[#Headers],[začetna
bilanca]])=1,Znesek_posojila,IF(Amortizacija[[#This Row],[obrok
datum]]="",0,INDEX(Amortizacija[], ROW()-4,8)))</f>
        <v>185780.75552240459</v>
      </c>
      <c r="E57" s="30">
        <f ca="1">IF(ValuesEntered,IF(ROW()-ROW(Amortizacija[[#Headers],[obresti]])=1,-IPMT(Obrestna_mera/12,1,Trajanje_posojila-ROWS($C$4:C57)+1,Amortizacija[[#This Row],[začetna
bilanca]]),IFERROR(-IPMT(Obrestna_mera/12,1,Amortizacija[[#This Row],[št.
preostali]],D58),0)),0)</f>
        <v>772.83832815718199</v>
      </c>
      <c r="F57" s="30">
        <f ca="1">IFERROR(IF(AND(ValuesEntered,Amortizacija[[#This Row],[obrok
datum]]&lt;&gt;""),-PPMT(Obrestna_mera/12,1,Trajanje_posojila-ROWS($C$4:C57)+1,Amortizacija[[#This Row],[začetna
bilanca]]),""),0)</f>
        <v>299.55676468092526</v>
      </c>
      <c r="G57" s="30">
        <f ca="1">IF(Amortizacija[[#This Row],[obrok
datum]]="",0,PropertyTaxAmount)</f>
        <v>375</v>
      </c>
      <c r="H57" s="30">
        <f ca="1">IF(Amortizacija[[#This Row],[obrok
datum]]="",0,Amortizacija[[#This Row],[obresti]]+Amortizacija[[#This Row],[glavnica]]+Amortizacija[[#This Row],[nepremičnina
davek]])</f>
        <v>1447.3950928381073</v>
      </c>
      <c r="I57" s="30">
        <f ca="1">IF(Amortizacija[[#This Row],[obrok
datum]]="",0,Amortizacija[[#This Row],[začetna
bilanca]]-Amortizacija[[#This Row],[glavnica]])</f>
        <v>185481.19875772367</v>
      </c>
      <c r="J57" s="14">
        <f ca="1">IF(Amortizacija[[#This Row],[zaključna
bilanca]]&gt;0,LastRow-ROW(),0)</f>
        <v>306</v>
      </c>
    </row>
    <row r="58" spans="2:10" ht="15" customHeight="1" x14ac:dyDescent="0.25">
      <c r="B58" s="12">
        <f>ROWS($B$4:B58)</f>
        <v>55</v>
      </c>
      <c r="C58" s="13">
        <f ca="1">IF(ValuesEntered,IF(Amortizacija[[#This Row],[št.]]&lt;=Trajanje_posojila,IF(ROW()-ROW(Amortizacija[[#Headers],[obrok
datum]])=1,LoanStart,IF(I57&gt;0,EDATE(C57,1),"")),""),"")</f>
        <v>44523</v>
      </c>
      <c r="D58" s="30">
        <f ca="1">IF(ROW()-ROW(Amortizacija[[#Headers],[začetna
bilanca]])=1,Znesek_posojila,IF(Amortizacija[[#This Row],[obrok
datum]]="",0,INDEX(Amortizacija[], ROW()-4,8)))</f>
        <v>185481.19875772367</v>
      </c>
      <c r="E58" s="30">
        <f ca="1">IF(ValuesEntered,IF(ROW()-ROW(Amortizacija[[#Headers],[obresti]])=1,-IPMT(Obrestna_mera/12,1,Trajanje_posojila-ROWS($C$4:C58)+1,Amortizacija[[#This Row],[začetna
bilanca]]),IFERROR(-IPMT(Obrestna_mera/12,1,Amortizacija[[#This Row],[št.
preostali]],D59),0)),0)</f>
        <v>771.58497433273578</v>
      </c>
      <c r="F58" s="30">
        <f ca="1">IFERROR(IF(AND(ValuesEntered,Amortizacija[[#This Row],[obrok
datum]]&lt;&gt;""),-PPMT(Obrestna_mera/12,1,Trajanje_posojila-ROWS($C$4:C58)+1,Amortizacija[[#This Row],[začetna
bilanca]]),""),0)</f>
        <v>300.80491786709564</v>
      </c>
      <c r="G58" s="30">
        <f ca="1">IF(Amortizacija[[#This Row],[obrok
datum]]="",0,PropertyTaxAmount)</f>
        <v>375</v>
      </c>
      <c r="H58" s="30">
        <f ca="1">IF(Amortizacija[[#This Row],[obrok
datum]]="",0,Amortizacija[[#This Row],[obresti]]+Amortizacija[[#This Row],[glavnica]]+Amortizacija[[#This Row],[nepremičnina
davek]])</f>
        <v>1447.3898921998314</v>
      </c>
      <c r="I58" s="30">
        <f ca="1">IF(Amortizacija[[#This Row],[obrok
datum]]="",0,Amortizacija[[#This Row],[začetna
bilanca]]-Amortizacija[[#This Row],[glavnica]])</f>
        <v>185180.39383985658</v>
      </c>
      <c r="J58" s="14">
        <f ca="1">IF(Amortizacija[[#This Row],[zaključna
bilanca]]&gt;0,LastRow-ROW(),0)</f>
        <v>305</v>
      </c>
    </row>
    <row r="59" spans="2:10" ht="15" customHeight="1" x14ac:dyDescent="0.25">
      <c r="B59" s="12">
        <f>ROWS($B$4:B59)</f>
        <v>56</v>
      </c>
      <c r="C59" s="13">
        <f ca="1">IF(ValuesEntered,IF(Amortizacija[[#This Row],[št.]]&lt;=Trajanje_posojila,IF(ROW()-ROW(Amortizacija[[#Headers],[obrok
datum]])=1,LoanStart,IF(I58&gt;0,EDATE(C58,1),"")),""),"")</f>
        <v>44553</v>
      </c>
      <c r="D59" s="30">
        <f ca="1">IF(ROW()-ROW(Amortizacija[[#Headers],[začetna
bilanca]])=1,Znesek_posojila,IF(Amortizacija[[#This Row],[obrok
datum]]="",0,INDEX(Amortizacija[], ROW()-4,8)))</f>
        <v>185180.39383985658</v>
      </c>
      <c r="E59" s="30">
        <f ca="1">IF(ValuesEntered,IF(ROW()-ROW(Amortizacija[[#Headers],[obresti]])=1,-IPMT(Obrestna_mera/12,1,Trajanje_posojila-ROWS($C$4:C59)+1,Amortizacija[[#This Row],[začetna
bilanca]]),IFERROR(-IPMT(Obrestna_mera/12,1,Amortizacija[[#This Row],[št.
preostali]],D60),0)),0)</f>
        <v>770.32639820068766</v>
      </c>
      <c r="F59" s="30">
        <f ca="1">IFERROR(IF(AND(ValuesEntered,Amortizacija[[#This Row],[obrok
datum]]&lt;&gt;""),-PPMT(Obrestna_mera/12,1,Trajanje_posojila-ROWS($C$4:C59)+1,Amortizacija[[#This Row],[začetna
bilanca]]),""),0)</f>
        <v>302.0582716915419</v>
      </c>
      <c r="G59" s="30">
        <f ca="1">IF(Amortizacija[[#This Row],[obrok
datum]]="",0,PropertyTaxAmount)</f>
        <v>375</v>
      </c>
      <c r="H59" s="30">
        <f ca="1">IF(Amortizacija[[#This Row],[obrok
datum]]="",0,Amortizacija[[#This Row],[obresti]]+Amortizacija[[#This Row],[glavnica]]+Amortizacija[[#This Row],[nepremičnina
davek]])</f>
        <v>1447.3846698922296</v>
      </c>
      <c r="I59" s="30">
        <f ca="1">IF(Amortizacija[[#This Row],[obrok
datum]]="",0,Amortizacija[[#This Row],[začetna
bilanca]]-Amortizacija[[#This Row],[glavnica]])</f>
        <v>184878.33556816503</v>
      </c>
      <c r="J59" s="14">
        <f ca="1">IF(Amortizacija[[#This Row],[zaključna
bilanca]]&gt;0,LastRow-ROW(),0)</f>
        <v>304</v>
      </c>
    </row>
    <row r="60" spans="2:10" ht="15" customHeight="1" x14ac:dyDescent="0.25">
      <c r="B60" s="12">
        <f>ROWS($B$4:B60)</f>
        <v>57</v>
      </c>
      <c r="C60" s="13">
        <f ca="1">IF(ValuesEntered,IF(Amortizacija[[#This Row],[št.]]&lt;=Trajanje_posojila,IF(ROW()-ROW(Amortizacija[[#Headers],[obrok
datum]])=1,LoanStart,IF(I59&gt;0,EDATE(C59,1),"")),""),"")</f>
        <v>44584</v>
      </c>
      <c r="D60" s="30">
        <f ca="1">IF(ROW()-ROW(Amortizacija[[#Headers],[začetna
bilanca]])=1,Znesek_posojila,IF(Amortizacija[[#This Row],[obrok
datum]]="",0,INDEX(Amortizacija[], ROW()-4,8)))</f>
        <v>184878.33556816503</v>
      </c>
      <c r="E60" s="30">
        <f ca="1">IF(ValuesEntered,IF(ROW()-ROW(Amortizacija[[#Headers],[obresti]])=1,-IPMT(Obrestna_mera/12,1,Trajanje_posojila-ROWS($C$4:C60)+1,Amortizacija[[#This Row],[začetna
bilanca]]),IFERROR(-IPMT(Obrestna_mera/12,1,Amortizacija[[#This Row],[št.
preostali]],D61),0)),0)</f>
        <v>769.06257800142271</v>
      </c>
      <c r="F60" s="30">
        <f ca="1">IFERROR(IF(AND(ValuesEntered,Amortizacija[[#This Row],[obrok
datum]]&lt;&gt;""),-PPMT(Obrestna_mera/12,1,Trajanje_posojila-ROWS($C$4:C60)+1,Amortizacija[[#This Row],[začetna
bilanca]]),""),0)</f>
        <v>303.31684782359002</v>
      </c>
      <c r="G60" s="30">
        <f ca="1">IF(Amortizacija[[#This Row],[obrok
datum]]="",0,PropertyTaxAmount)</f>
        <v>375</v>
      </c>
      <c r="H60" s="30">
        <f ca="1">IF(Amortizacija[[#This Row],[obrok
datum]]="",0,Amortizacija[[#This Row],[obresti]]+Amortizacija[[#This Row],[glavnica]]+Amortizacija[[#This Row],[nepremičnina
davek]])</f>
        <v>1447.3794258250127</v>
      </c>
      <c r="I60" s="30">
        <f ca="1">IF(Amortizacija[[#This Row],[obrok
datum]]="",0,Amortizacija[[#This Row],[začetna
bilanca]]-Amortizacija[[#This Row],[glavnica]])</f>
        <v>184575.01872034144</v>
      </c>
      <c r="J60" s="14">
        <f ca="1">IF(Amortizacija[[#This Row],[zaključna
bilanca]]&gt;0,LastRow-ROW(),0)</f>
        <v>303</v>
      </c>
    </row>
    <row r="61" spans="2:10" ht="15" customHeight="1" x14ac:dyDescent="0.25">
      <c r="B61" s="12">
        <f>ROWS($B$4:B61)</f>
        <v>58</v>
      </c>
      <c r="C61" s="13">
        <f ca="1">IF(ValuesEntered,IF(Amortizacija[[#This Row],[št.]]&lt;=Trajanje_posojila,IF(ROW()-ROW(Amortizacija[[#Headers],[obrok
datum]])=1,LoanStart,IF(I60&gt;0,EDATE(C60,1),"")),""),"")</f>
        <v>44615</v>
      </c>
      <c r="D61" s="30">
        <f ca="1">IF(ROW()-ROW(Amortizacija[[#Headers],[začetna
bilanca]])=1,Znesek_posojila,IF(Amortizacija[[#This Row],[obrok
datum]]="",0,INDEX(Amortizacija[], ROW()-4,8)))</f>
        <v>184575.01872034144</v>
      </c>
      <c r="E61" s="30">
        <f ca="1">IF(ValuesEntered,IF(ROW()-ROW(Amortizacija[[#Headers],[obresti]])=1,-IPMT(Obrestna_mera/12,1,Trajanje_posojila-ROWS($C$4:C61)+1,Amortizacija[[#This Row],[začetna
bilanca]]),IFERROR(-IPMT(Obrestna_mera/12,1,Amortizacija[[#This Row],[št.
preostali]],D62),0)),0)</f>
        <v>767.79349188466074</v>
      </c>
      <c r="F61" s="30">
        <f ca="1">IFERROR(IF(AND(ValuesEntered,Amortizacija[[#This Row],[obrok
datum]]&lt;&gt;""),-PPMT(Obrestna_mera/12,1,Trajanje_posojila-ROWS($C$4:C61)+1,Amortizacija[[#This Row],[začetna
bilanca]]),""),0)</f>
        <v>304.58066802285504</v>
      </c>
      <c r="G61" s="30">
        <f ca="1">IF(Amortizacija[[#This Row],[obrok
datum]]="",0,PropertyTaxAmount)</f>
        <v>375</v>
      </c>
      <c r="H61" s="30">
        <f ca="1">IF(Amortizacija[[#This Row],[obrok
datum]]="",0,Amortizacija[[#This Row],[obresti]]+Amortizacija[[#This Row],[glavnica]]+Amortizacija[[#This Row],[nepremičnina
davek]])</f>
        <v>1447.3741599075158</v>
      </c>
      <c r="I61" s="30">
        <f ca="1">IF(Amortizacija[[#This Row],[obrok
datum]]="",0,Amortizacija[[#This Row],[začetna
bilanca]]-Amortizacija[[#This Row],[glavnica]])</f>
        <v>184270.43805231858</v>
      </c>
      <c r="J61" s="14">
        <f ca="1">IF(Amortizacija[[#This Row],[zaključna
bilanca]]&gt;0,LastRow-ROW(),0)</f>
        <v>302</v>
      </c>
    </row>
    <row r="62" spans="2:10" ht="15" customHeight="1" x14ac:dyDescent="0.25">
      <c r="B62" s="12">
        <f>ROWS($B$4:B62)</f>
        <v>59</v>
      </c>
      <c r="C62" s="13">
        <f ca="1">IF(ValuesEntered,IF(Amortizacija[[#This Row],[št.]]&lt;=Trajanje_posojila,IF(ROW()-ROW(Amortizacija[[#Headers],[obrok
datum]])=1,LoanStart,IF(I61&gt;0,EDATE(C61,1),"")),""),"")</f>
        <v>44643</v>
      </c>
      <c r="D62" s="30">
        <f ca="1">IF(ROW()-ROW(Amortizacija[[#Headers],[začetna
bilanca]])=1,Znesek_posojila,IF(Amortizacija[[#This Row],[obrok
datum]]="",0,INDEX(Amortizacija[], ROW()-4,8)))</f>
        <v>184270.43805231858</v>
      </c>
      <c r="E62" s="30">
        <f ca="1">IF(ValuesEntered,IF(ROW()-ROW(Amortizacija[[#Headers],[obresti]])=1,-IPMT(Obrestna_mera/12,1,Trajanje_posojila-ROWS($C$4:C62)+1,Amortizacija[[#This Row],[začetna
bilanca]]),IFERROR(-IPMT(Obrestna_mera/12,1,Amortizacija[[#This Row],[št.
preostali]],D63),0)),0)</f>
        <v>766.51911790907911</v>
      </c>
      <c r="F62" s="30">
        <f ca="1">IFERROR(IF(AND(ValuesEntered,Amortizacija[[#This Row],[obrok
datum]]&lt;&gt;""),-PPMT(Obrestna_mera/12,1,Trajanje_posojila-ROWS($C$4:C62)+1,Amortizacija[[#This Row],[začetna
bilanca]]),""),0)</f>
        <v>305.84975413961683</v>
      </c>
      <c r="G62" s="30">
        <f ca="1">IF(Amortizacija[[#This Row],[obrok
datum]]="",0,PropertyTaxAmount)</f>
        <v>375</v>
      </c>
      <c r="H62" s="30">
        <f ca="1">IF(Amortizacija[[#This Row],[obrok
datum]]="",0,Amortizacija[[#This Row],[obresti]]+Amortizacija[[#This Row],[glavnica]]+Amortizacija[[#This Row],[nepremičnina
davek]])</f>
        <v>1447.3688720486959</v>
      </c>
      <c r="I62" s="30">
        <f ca="1">IF(Amortizacija[[#This Row],[obrok
datum]]="",0,Amortizacija[[#This Row],[začetna
bilanca]]-Amortizacija[[#This Row],[glavnica]])</f>
        <v>183964.58829817898</v>
      </c>
      <c r="J62" s="14">
        <f ca="1">IF(Amortizacija[[#This Row],[zaključna
bilanca]]&gt;0,LastRow-ROW(),0)</f>
        <v>301</v>
      </c>
    </row>
    <row r="63" spans="2:10" ht="15" customHeight="1" x14ac:dyDescent="0.25">
      <c r="B63" s="12">
        <f>ROWS($B$4:B63)</f>
        <v>60</v>
      </c>
      <c r="C63" s="13">
        <f ca="1">IF(ValuesEntered,IF(Amortizacija[[#This Row],[št.]]&lt;=Trajanje_posojila,IF(ROW()-ROW(Amortizacija[[#Headers],[obrok
datum]])=1,LoanStart,IF(I62&gt;0,EDATE(C62,1),"")),""),"")</f>
        <v>44674</v>
      </c>
      <c r="D63" s="30">
        <f ca="1">IF(ROW()-ROW(Amortizacija[[#Headers],[začetna
bilanca]])=1,Znesek_posojila,IF(Amortizacija[[#This Row],[obrok
datum]]="",0,INDEX(Amortizacija[], ROW()-4,8)))</f>
        <v>183964.58829817898</v>
      </c>
      <c r="E63" s="30">
        <f ca="1">IF(ValuesEntered,IF(ROW()-ROW(Amortizacija[[#Headers],[obresti]])=1,-IPMT(Obrestna_mera/12,1,Trajanje_posojila-ROWS($C$4:C63)+1,Amortizacija[[#This Row],[začetna
bilanca]]),IFERROR(-IPMT(Obrestna_mera/12,1,Amortizacija[[#This Row],[št.
preostali]],D64),0)),0)</f>
        <v>765.23943404193244</v>
      </c>
      <c r="F63" s="30">
        <f ca="1">IFERROR(IF(AND(ValuesEntered,Amortizacija[[#This Row],[obrok
datum]]&lt;&gt;""),-PPMT(Obrestna_mera/12,1,Trajanje_posojila-ROWS($C$4:C63)+1,Amortizacija[[#This Row],[začetna
bilanca]]),""),0)</f>
        <v>307.12412811519863</v>
      </c>
      <c r="G63" s="30">
        <f ca="1">IF(Amortizacija[[#This Row],[obrok
datum]]="",0,PropertyTaxAmount)</f>
        <v>375</v>
      </c>
      <c r="H63" s="30">
        <f ca="1">IF(Amortizacija[[#This Row],[obrok
datum]]="",0,Amortizacija[[#This Row],[obresti]]+Amortizacija[[#This Row],[glavnica]]+Amortizacija[[#This Row],[nepremičnina
davek]])</f>
        <v>1447.3635621571311</v>
      </c>
      <c r="I63" s="30">
        <f ca="1">IF(Amortizacija[[#This Row],[obrok
datum]]="",0,Amortizacija[[#This Row],[začetna
bilanca]]-Amortizacija[[#This Row],[glavnica]])</f>
        <v>183657.46417006379</v>
      </c>
      <c r="J63" s="14">
        <f ca="1">IF(Amortizacija[[#This Row],[zaključna
bilanca]]&gt;0,LastRow-ROW(),0)</f>
        <v>300</v>
      </c>
    </row>
    <row r="64" spans="2:10" ht="15" customHeight="1" x14ac:dyDescent="0.25">
      <c r="B64" s="12">
        <f>ROWS($B$4:B64)</f>
        <v>61</v>
      </c>
      <c r="C64" s="13">
        <f ca="1">IF(ValuesEntered,IF(Amortizacija[[#This Row],[št.]]&lt;=Trajanje_posojila,IF(ROW()-ROW(Amortizacija[[#Headers],[obrok
datum]])=1,LoanStart,IF(I63&gt;0,EDATE(C63,1),"")),""),"")</f>
        <v>44704</v>
      </c>
      <c r="D64" s="30">
        <f ca="1">IF(ROW()-ROW(Amortizacija[[#Headers],[začetna
bilanca]])=1,Znesek_posojila,IF(Amortizacija[[#This Row],[obrok
datum]]="",0,INDEX(Amortizacija[], ROW()-4,8)))</f>
        <v>183657.46417006379</v>
      </c>
      <c r="E64" s="30">
        <f ca="1">IF(ValuesEntered,IF(ROW()-ROW(Amortizacija[[#Headers],[obresti]])=1,-IPMT(Obrestna_mera/12,1,Trajanje_posojila-ROWS($C$4:C64)+1,Amortizacija[[#This Row],[začetna
bilanca]]),IFERROR(-IPMT(Obrestna_mera/12,1,Amortizacija[[#This Row],[št.
preostali]],D65),0)),0)</f>
        <v>763.95441815867275</v>
      </c>
      <c r="F64" s="30">
        <f ca="1">IFERROR(IF(AND(ValuesEntered,Amortizacija[[#This Row],[obrok
datum]]&lt;&gt;""),-PPMT(Obrestna_mera/12,1,Trajanje_posojila-ROWS($C$4:C64)+1,Amortizacija[[#This Row],[začetna
bilanca]]),""),0)</f>
        <v>308.4038119823453</v>
      </c>
      <c r="G64" s="30">
        <f ca="1">IF(Amortizacija[[#This Row],[obrok
datum]]="",0,PropertyTaxAmount)</f>
        <v>375</v>
      </c>
      <c r="H64" s="30">
        <f ca="1">IF(Amortizacija[[#This Row],[obrok
datum]]="",0,Amortizacija[[#This Row],[obresti]]+Amortizacija[[#This Row],[glavnica]]+Amortizacija[[#This Row],[nepremičnina
davek]])</f>
        <v>1447.3582301410181</v>
      </c>
      <c r="I64" s="30">
        <f ca="1">IF(Amortizacija[[#This Row],[obrok
datum]]="",0,Amortizacija[[#This Row],[začetna
bilanca]]-Amortizacija[[#This Row],[glavnica]])</f>
        <v>183349.06035808145</v>
      </c>
      <c r="J64" s="14">
        <f ca="1">IF(Amortizacija[[#This Row],[zaključna
bilanca]]&gt;0,LastRow-ROW(),0)</f>
        <v>299</v>
      </c>
    </row>
    <row r="65" spans="2:10" ht="15" customHeight="1" x14ac:dyDescent="0.25">
      <c r="B65" s="12">
        <f>ROWS($B$4:B65)</f>
        <v>62</v>
      </c>
      <c r="C65" s="13">
        <f ca="1">IF(ValuesEntered,IF(Amortizacija[[#This Row],[št.]]&lt;=Trajanje_posojila,IF(ROW()-ROW(Amortizacija[[#Headers],[obrok
datum]])=1,LoanStart,IF(I64&gt;0,EDATE(C64,1),"")),""),"")</f>
        <v>44735</v>
      </c>
      <c r="D65" s="30">
        <f ca="1">IF(ROW()-ROW(Amortizacija[[#Headers],[začetna
bilanca]])=1,Znesek_posojila,IF(Amortizacija[[#This Row],[obrok
datum]]="",0,INDEX(Amortizacija[], ROW()-4,8)))</f>
        <v>183349.06035808145</v>
      </c>
      <c r="E65" s="30">
        <f ca="1">IF(ValuesEntered,IF(ROW()-ROW(Amortizacija[[#Headers],[obresti]])=1,-IPMT(Obrestna_mera/12,1,Trajanje_posojila-ROWS($C$4:C65)+1,Amortizacija[[#This Row],[začetna
bilanca]]),IFERROR(-IPMT(Obrestna_mera/12,1,Amortizacija[[#This Row],[št.
preostali]],D66),0)),0)</f>
        <v>762.66404804256604</v>
      </c>
      <c r="F65" s="30">
        <f ca="1">IFERROR(IF(AND(ValuesEntered,Amortizacija[[#This Row],[obrok
datum]]&lt;&gt;""),-PPMT(Obrestna_mera/12,1,Trajanje_posojila-ROWS($C$4:C65)+1,Amortizacija[[#This Row],[začetna
bilanca]]),""),0)</f>
        <v>309.68882786560511</v>
      </c>
      <c r="G65" s="30">
        <f ca="1">IF(Amortizacija[[#This Row],[obrok
datum]]="",0,PropertyTaxAmount)</f>
        <v>375</v>
      </c>
      <c r="H65" s="30">
        <f ca="1">IF(Amortizacija[[#This Row],[obrok
datum]]="",0,Amortizacija[[#This Row],[obresti]]+Amortizacija[[#This Row],[glavnica]]+Amortizacija[[#This Row],[nepremičnina
davek]])</f>
        <v>1447.3528759081712</v>
      </c>
      <c r="I65" s="30">
        <f ca="1">IF(Amortizacija[[#This Row],[obrok
datum]]="",0,Amortizacija[[#This Row],[začetna
bilanca]]-Amortizacija[[#This Row],[glavnica]])</f>
        <v>183039.37153021584</v>
      </c>
      <c r="J65" s="14">
        <f ca="1">IF(Amortizacija[[#This Row],[zaključna
bilanca]]&gt;0,LastRow-ROW(),0)</f>
        <v>298</v>
      </c>
    </row>
    <row r="66" spans="2:10" ht="15" customHeight="1" x14ac:dyDescent="0.25">
      <c r="B66" s="12">
        <f>ROWS($B$4:B66)</f>
        <v>63</v>
      </c>
      <c r="C66" s="13">
        <f ca="1">IF(ValuesEntered,IF(Amortizacija[[#This Row],[št.]]&lt;=Trajanje_posojila,IF(ROW()-ROW(Amortizacija[[#Headers],[obrok
datum]])=1,LoanStart,IF(I65&gt;0,EDATE(C65,1),"")),""),"")</f>
        <v>44765</v>
      </c>
      <c r="D66" s="30">
        <f ca="1">IF(ROW()-ROW(Amortizacija[[#Headers],[začetna
bilanca]])=1,Znesek_posojila,IF(Amortizacija[[#This Row],[obrok
datum]]="",0,INDEX(Amortizacija[], ROW()-4,8)))</f>
        <v>183039.37153021584</v>
      </c>
      <c r="E66" s="30">
        <f ca="1">IF(ValuesEntered,IF(ROW()-ROW(Amortizacija[[#Headers],[obresti]])=1,-IPMT(Obrestna_mera/12,1,Trajanje_posojila-ROWS($C$4:C66)+1,Amortizacija[[#This Row],[začetna
bilanca]]),IFERROR(-IPMT(Obrestna_mera/12,1,Amortizacija[[#This Row],[št.
preostali]],D67),0)),0)</f>
        <v>761.36830138430889</v>
      </c>
      <c r="F66" s="30">
        <f ca="1">IFERROR(IF(AND(ValuesEntered,Amortizacija[[#This Row],[obrok
datum]]&lt;&gt;""),-PPMT(Obrestna_mera/12,1,Trajanje_posojila-ROWS($C$4:C66)+1,Amortizacija[[#This Row],[začetna
bilanca]]),""),0)</f>
        <v>310.97919798171176</v>
      </c>
      <c r="G66" s="30">
        <f ca="1">IF(Amortizacija[[#This Row],[obrok
datum]]="",0,PropertyTaxAmount)</f>
        <v>375</v>
      </c>
      <c r="H66" s="30">
        <f ca="1">IF(Amortizacija[[#This Row],[obrok
datum]]="",0,Amortizacija[[#This Row],[obresti]]+Amortizacija[[#This Row],[glavnica]]+Amortizacija[[#This Row],[nepremičnina
davek]])</f>
        <v>1447.3474993660207</v>
      </c>
      <c r="I66" s="30">
        <f ca="1">IF(Amortizacija[[#This Row],[obrok
datum]]="",0,Amortizacija[[#This Row],[začetna
bilanca]]-Amortizacija[[#This Row],[glavnica]])</f>
        <v>182728.39233223413</v>
      </c>
      <c r="J66" s="14">
        <f ca="1">IF(Amortizacija[[#This Row],[zaključna
bilanca]]&gt;0,LastRow-ROW(),0)</f>
        <v>297</v>
      </c>
    </row>
    <row r="67" spans="2:10" ht="15" customHeight="1" x14ac:dyDescent="0.25">
      <c r="B67" s="12">
        <f>ROWS($B$4:B67)</f>
        <v>64</v>
      </c>
      <c r="C67" s="13">
        <f ca="1">IF(ValuesEntered,IF(Amortizacija[[#This Row],[št.]]&lt;=Trajanje_posojila,IF(ROW()-ROW(Amortizacija[[#Headers],[obrok
datum]])=1,LoanStart,IF(I66&gt;0,EDATE(C66,1),"")),""),"")</f>
        <v>44796</v>
      </c>
      <c r="D67" s="30">
        <f ca="1">IF(ROW()-ROW(Amortizacija[[#Headers],[začetna
bilanca]])=1,Znesek_posojila,IF(Amortizacija[[#This Row],[obrok
datum]]="",0,INDEX(Amortizacija[], ROW()-4,8)))</f>
        <v>182728.39233223413</v>
      </c>
      <c r="E67" s="30">
        <f ca="1">IF(ValuesEntered,IF(ROW()-ROW(Amortizacija[[#Headers],[obresti]])=1,-IPMT(Obrestna_mera/12,1,Trajanje_posojila-ROWS($C$4:C67)+1,Amortizacija[[#This Row],[začetna
bilanca]]),IFERROR(-IPMT(Obrestna_mera/12,1,Amortizacija[[#This Row],[št.
preostali]],D68),0)),0)</f>
        <v>760.06715578164233</v>
      </c>
      <c r="F67" s="30">
        <f ca="1">IFERROR(IF(AND(ValuesEntered,Amortizacija[[#This Row],[obrok
datum]]&lt;&gt;""),-PPMT(Obrestna_mera/12,1,Trajanje_posojila-ROWS($C$4:C67)+1,Amortizacija[[#This Row],[začetna
bilanca]]),""),0)</f>
        <v>312.27494463996885</v>
      </c>
      <c r="G67" s="30">
        <f ca="1">IF(Amortizacija[[#This Row],[obrok
datum]]="",0,PropertyTaxAmount)</f>
        <v>375</v>
      </c>
      <c r="H67" s="30">
        <f ca="1">IF(Amortizacija[[#This Row],[obrok
datum]]="",0,Amortizacija[[#This Row],[obresti]]+Amortizacija[[#This Row],[glavnica]]+Amortizacija[[#This Row],[nepremičnina
davek]])</f>
        <v>1447.3421004216111</v>
      </c>
      <c r="I67" s="30">
        <f ca="1">IF(Amortizacija[[#This Row],[obrok
datum]]="",0,Amortizacija[[#This Row],[začetna
bilanca]]-Amortizacija[[#This Row],[glavnica]])</f>
        <v>182416.11738759416</v>
      </c>
      <c r="J67" s="14">
        <f ca="1">IF(Amortizacija[[#This Row],[zaključna
bilanca]]&gt;0,LastRow-ROW(),0)</f>
        <v>296</v>
      </c>
    </row>
    <row r="68" spans="2:10" ht="15" customHeight="1" x14ac:dyDescent="0.25">
      <c r="B68" s="12">
        <f>ROWS($B$4:B68)</f>
        <v>65</v>
      </c>
      <c r="C68" s="13">
        <f ca="1">IF(ValuesEntered,IF(Amortizacija[[#This Row],[št.]]&lt;=Trajanje_posojila,IF(ROW()-ROW(Amortizacija[[#Headers],[obrok
datum]])=1,LoanStart,IF(I67&gt;0,EDATE(C67,1),"")),""),"")</f>
        <v>44827</v>
      </c>
      <c r="D68" s="30">
        <f ca="1">IF(ROW()-ROW(Amortizacija[[#Headers],[začetna
bilanca]])=1,Znesek_posojila,IF(Amortizacija[[#This Row],[obrok
datum]]="",0,INDEX(Amortizacija[], ROW()-4,8)))</f>
        <v>182416.11738759416</v>
      </c>
      <c r="E68" s="30">
        <f ca="1">IF(ValuesEntered,IF(ROW()-ROW(Amortizacija[[#Headers],[obresti]])=1,-IPMT(Obrestna_mera/12,1,Trajanje_posojila-ROWS($C$4:C68)+1,Amortizacija[[#This Row],[začetna
bilanca]]),IFERROR(-IPMT(Obrestna_mera/12,1,Amortizacija[[#This Row],[št.
preostali]],D69),0)),0)</f>
        <v>758.76058873896477</v>
      </c>
      <c r="F68" s="30">
        <f ca="1">IFERROR(IF(AND(ValuesEntered,Amortizacija[[#This Row],[obrok
datum]]&lt;&gt;""),-PPMT(Obrestna_mera/12,1,Trajanje_posojila-ROWS($C$4:C68)+1,Amortizacija[[#This Row],[začetna
bilanca]]),""),0)</f>
        <v>313.57609024263536</v>
      </c>
      <c r="G68" s="30">
        <f ca="1">IF(Amortizacija[[#This Row],[obrok
datum]]="",0,PropertyTaxAmount)</f>
        <v>375</v>
      </c>
      <c r="H68" s="30">
        <f ca="1">IF(Amortizacija[[#This Row],[obrok
datum]]="",0,Amortizacija[[#This Row],[obresti]]+Amortizacija[[#This Row],[glavnica]]+Amortizacija[[#This Row],[nepremičnina
davek]])</f>
        <v>1447.3366789816</v>
      </c>
      <c r="I68" s="30">
        <f ca="1">IF(Amortizacija[[#This Row],[obrok
datum]]="",0,Amortizacija[[#This Row],[začetna
bilanca]]-Amortizacija[[#This Row],[glavnica]])</f>
        <v>182102.54129735153</v>
      </c>
      <c r="J68" s="14">
        <f ca="1">IF(Amortizacija[[#This Row],[zaključna
bilanca]]&gt;0,LastRow-ROW(),0)</f>
        <v>295</v>
      </c>
    </row>
    <row r="69" spans="2:10" ht="15" customHeight="1" x14ac:dyDescent="0.25">
      <c r="B69" s="12">
        <f>ROWS($B$4:B69)</f>
        <v>66</v>
      </c>
      <c r="C69" s="13">
        <f ca="1">IF(ValuesEntered,IF(Amortizacija[[#This Row],[št.]]&lt;=Trajanje_posojila,IF(ROW()-ROW(Amortizacija[[#Headers],[obrok
datum]])=1,LoanStart,IF(I68&gt;0,EDATE(C68,1),"")),""),"")</f>
        <v>44857</v>
      </c>
      <c r="D69" s="30">
        <f ca="1">IF(ROW()-ROW(Amortizacija[[#Headers],[začetna
bilanca]])=1,Znesek_posojila,IF(Amortizacija[[#This Row],[obrok
datum]]="",0,INDEX(Amortizacija[], ROW()-4,8)))</f>
        <v>182102.54129735153</v>
      </c>
      <c r="E69" s="30">
        <f ca="1">IF(ValuesEntered,IF(ROW()-ROW(Amortizacija[[#Headers],[obresti]])=1,-IPMT(Obrestna_mera/12,1,Trajanje_posojila-ROWS($C$4:C69)+1,Amortizacija[[#This Row],[začetna
bilanca]]),IFERROR(-IPMT(Obrestna_mera/12,1,Amortizacija[[#This Row],[št.
preostali]],D70),0)),0)</f>
        <v>757.44857766694258</v>
      </c>
      <c r="F69" s="30">
        <f ca="1">IFERROR(IF(AND(ValuesEntered,Amortizacija[[#This Row],[obrok
datum]]&lt;&gt;""),-PPMT(Obrestna_mera/12,1,Trajanje_posojila-ROWS($C$4:C69)+1,Amortizacija[[#This Row],[začetna
bilanca]]),""),0)</f>
        <v>314.88265728531303</v>
      </c>
      <c r="G69" s="30">
        <f ca="1">IF(Amortizacija[[#This Row],[obrok
datum]]="",0,PropertyTaxAmount)</f>
        <v>375</v>
      </c>
      <c r="H69" s="30">
        <f ca="1">IF(Amortizacija[[#This Row],[obrok
datum]]="",0,Amortizacija[[#This Row],[obresti]]+Amortizacija[[#This Row],[glavnica]]+Amortizacija[[#This Row],[nepremičnina
davek]])</f>
        <v>1447.3312349522557</v>
      </c>
      <c r="I69" s="30">
        <f ca="1">IF(Amortizacija[[#This Row],[obrok
datum]]="",0,Amortizacija[[#This Row],[začetna
bilanca]]-Amortizacija[[#This Row],[glavnica]])</f>
        <v>181787.65864006622</v>
      </c>
      <c r="J69" s="14">
        <f ca="1">IF(Amortizacija[[#This Row],[zaključna
bilanca]]&gt;0,LastRow-ROW(),0)</f>
        <v>294</v>
      </c>
    </row>
    <row r="70" spans="2:10" ht="15" customHeight="1" x14ac:dyDescent="0.25">
      <c r="B70" s="12">
        <f>ROWS($B$4:B70)</f>
        <v>67</v>
      </c>
      <c r="C70" s="13">
        <f ca="1">IF(ValuesEntered,IF(Amortizacija[[#This Row],[št.]]&lt;=Trajanje_posojila,IF(ROW()-ROW(Amortizacija[[#Headers],[obrok
datum]])=1,LoanStart,IF(I69&gt;0,EDATE(C69,1),"")),""),"")</f>
        <v>44888</v>
      </c>
      <c r="D70" s="30">
        <f ca="1">IF(ROW()-ROW(Amortizacija[[#Headers],[začetna
bilanca]])=1,Znesek_posojila,IF(Amortizacija[[#This Row],[obrok
datum]]="",0,INDEX(Amortizacija[], ROW()-4,8)))</f>
        <v>181787.65864006622</v>
      </c>
      <c r="E70" s="30">
        <f ca="1">IF(ValuesEntered,IF(ROW()-ROW(Amortizacija[[#Headers],[obresti]])=1,-IPMT(Obrestna_mera/12,1,Trajanje_posojila-ROWS($C$4:C70)+1,Amortizacija[[#This Row],[začetna
bilanca]]),IFERROR(-IPMT(Obrestna_mera/12,1,Amortizacija[[#This Row],[št.
preostali]],D71),0)),0)</f>
        <v>756.13109988212034</v>
      </c>
      <c r="F70" s="30">
        <f ca="1">IFERROR(IF(AND(ValuesEntered,Amortizacija[[#This Row],[obrok
datum]]&lt;&gt;""),-PPMT(Obrestna_mera/12,1,Trajanje_posojila-ROWS($C$4:C70)+1,Amortizacija[[#This Row],[začetna
bilanca]]),""),0)</f>
        <v>316.19466835733533</v>
      </c>
      <c r="G70" s="30">
        <f ca="1">IF(Amortizacija[[#This Row],[obrok
datum]]="",0,PropertyTaxAmount)</f>
        <v>375</v>
      </c>
      <c r="H70" s="30">
        <f ca="1">IF(Amortizacija[[#This Row],[obrok
datum]]="",0,Amortizacija[[#This Row],[obresti]]+Amortizacija[[#This Row],[glavnica]]+Amortizacija[[#This Row],[nepremičnina
davek]])</f>
        <v>1447.3257682394556</v>
      </c>
      <c r="I70" s="30">
        <f ca="1">IF(Amortizacija[[#This Row],[obrok
datum]]="",0,Amortizacija[[#This Row],[začetna
bilanca]]-Amortizacija[[#This Row],[glavnica]])</f>
        <v>181471.46397170887</v>
      </c>
      <c r="J70" s="14">
        <f ca="1">IF(Amortizacija[[#This Row],[zaključna
bilanca]]&gt;0,LastRow-ROW(),0)</f>
        <v>293</v>
      </c>
    </row>
    <row r="71" spans="2:10" ht="15" customHeight="1" x14ac:dyDescent="0.25">
      <c r="B71" s="12">
        <f>ROWS($B$4:B71)</f>
        <v>68</v>
      </c>
      <c r="C71" s="13">
        <f ca="1">IF(ValuesEntered,IF(Amortizacija[[#This Row],[št.]]&lt;=Trajanje_posojila,IF(ROW()-ROW(Amortizacija[[#Headers],[obrok
datum]])=1,LoanStart,IF(I70&gt;0,EDATE(C70,1),"")),""),"")</f>
        <v>44918</v>
      </c>
      <c r="D71" s="30">
        <f ca="1">IF(ROW()-ROW(Amortizacija[[#Headers],[začetna
bilanca]])=1,Znesek_posojila,IF(Amortizacija[[#This Row],[obrok
datum]]="",0,INDEX(Amortizacija[], ROW()-4,8)))</f>
        <v>181471.46397170887</v>
      </c>
      <c r="E71" s="30">
        <f ca="1">IF(ValuesEntered,IF(ROW()-ROW(Amortizacija[[#Headers],[obresti]])=1,-IPMT(Obrestna_mera/12,1,Trajanje_posojila-ROWS($C$4:C71)+1,Amortizacija[[#This Row],[začetna
bilanca]]),IFERROR(-IPMT(Obrestna_mera/12,1,Amortizacija[[#This Row],[št.
preostali]],D72),0)),0)</f>
        <v>754.80813260652792</v>
      </c>
      <c r="F71" s="30">
        <f ca="1">IFERROR(IF(AND(ValuesEntered,Amortizacija[[#This Row],[obrok
datum]]&lt;&gt;""),-PPMT(Obrestna_mera/12,1,Trajanje_posojila-ROWS($C$4:C71)+1,Amortizacija[[#This Row],[začetna
bilanca]]),""),0)</f>
        <v>317.51214614215741</v>
      </c>
      <c r="G71" s="30">
        <f ca="1">IF(Amortizacija[[#This Row],[obrok
datum]]="",0,PropertyTaxAmount)</f>
        <v>375</v>
      </c>
      <c r="H71" s="30">
        <f ca="1">IF(Amortizacija[[#This Row],[obrok
datum]]="",0,Amortizacija[[#This Row],[obresti]]+Amortizacija[[#This Row],[glavnica]]+Amortizacija[[#This Row],[nepremičnina
davek]])</f>
        <v>1447.3202787486853</v>
      </c>
      <c r="I71" s="30">
        <f ca="1">IF(Amortizacija[[#This Row],[obrok
datum]]="",0,Amortizacija[[#This Row],[začetna
bilanca]]-Amortizacija[[#This Row],[glavnica]])</f>
        <v>181153.95182556671</v>
      </c>
      <c r="J71" s="14">
        <f ca="1">IF(Amortizacija[[#This Row],[zaključna
bilanca]]&gt;0,LastRow-ROW(),0)</f>
        <v>292</v>
      </c>
    </row>
    <row r="72" spans="2:10" ht="15" customHeight="1" x14ac:dyDescent="0.25">
      <c r="B72" s="12">
        <f>ROWS($B$4:B72)</f>
        <v>69</v>
      </c>
      <c r="C72" s="13">
        <f ca="1">IF(ValuesEntered,IF(Amortizacija[[#This Row],[št.]]&lt;=Trajanje_posojila,IF(ROW()-ROW(Amortizacija[[#Headers],[obrok
datum]])=1,LoanStart,IF(I71&gt;0,EDATE(C71,1),"")),""),"")</f>
        <v>44949</v>
      </c>
      <c r="D72" s="30">
        <f ca="1">IF(ROW()-ROW(Amortizacija[[#Headers],[začetna
bilanca]])=1,Znesek_posojila,IF(Amortizacija[[#This Row],[obrok
datum]]="",0,INDEX(Amortizacija[], ROW()-4,8)))</f>
        <v>181153.95182556671</v>
      </c>
      <c r="E72" s="30">
        <f ca="1">IF(ValuesEntered,IF(ROW()-ROW(Amortizacija[[#Headers],[obresti]])=1,-IPMT(Obrestna_mera/12,1,Trajanje_posojila-ROWS($C$4:C72)+1,Amortizacija[[#This Row],[začetna
bilanca]]),IFERROR(-IPMT(Obrestna_mera/12,1,Amortizacija[[#This Row],[št.
preostali]],D73),0)),0)</f>
        <v>753.47965296728739</v>
      </c>
      <c r="F72" s="30">
        <f ca="1">IFERROR(IF(AND(ValuesEntered,Amortizacija[[#This Row],[obrok
datum]]&lt;&gt;""),-PPMT(Obrestna_mera/12,1,Trajanje_posojila-ROWS($C$4:C72)+1,Amortizacija[[#This Row],[začetna
bilanca]]),""),0)</f>
        <v>318.83511341774988</v>
      </c>
      <c r="G72" s="30">
        <f ca="1">IF(Amortizacija[[#This Row],[obrok
datum]]="",0,PropertyTaxAmount)</f>
        <v>375</v>
      </c>
      <c r="H72" s="30">
        <f ca="1">IF(Amortizacija[[#This Row],[obrok
datum]]="",0,Amortizacija[[#This Row],[obresti]]+Amortizacija[[#This Row],[glavnica]]+Amortizacija[[#This Row],[nepremičnina
davek]])</f>
        <v>1447.3147663850373</v>
      </c>
      <c r="I72" s="30">
        <f ca="1">IF(Amortizacija[[#This Row],[obrok
datum]]="",0,Amortizacija[[#This Row],[začetna
bilanca]]-Amortizacija[[#This Row],[glavnica]])</f>
        <v>180835.11671214897</v>
      </c>
      <c r="J72" s="14">
        <f ca="1">IF(Amortizacija[[#This Row],[zaključna
bilanca]]&gt;0,LastRow-ROW(),0)</f>
        <v>291</v>
      </c>
    </row>
    <row r="73" spans="2:10" ht="15" customHeight="1" x14ac:dyDescent="0.25">
      <c r="B73" s="12">
        <f>ROWS($B$4:B73)</f>
        <v>70</v>
      </c>
      <c r="C73" s="13">
        <f ca="1">IF(ValuesEntered,IF(Amortizacija[[#This Row],[št.]]&lt;=Trajanje_posojila,IF(ROW()-ROW(Amortizacija[[#Headers],[obrok
datum]])=1,LoanStart,IF(I72&gt;0,EDATE(C72,1),"")),""),"")</f>
        <v>44980</v>
      </c>
      <c r="D73" s="30">
        <f ca="1">IF(ROW()-ROW(Amortizacija[[#Headers],[začetna
bilanca]])=1,Znesek_posojila,IF(Amortizacija[[#This Row],[obrok
datum]]="",0,INDEX(Amortizacija[], ROW()-4,8)))</f>
        <v>180835.11671214897</v>
      </c>
      <c r="E73" s="30">
        <f ca="1">IF(ValuesEntered,IF(ROW()-ROW(Amortizacija[[#Headers],[obresti]])=1,-IPMT(Obrestna_mera/12,1,Trajanje_posojila-ROWS($C$4:C73)+1,Amortizacija[[#This Row],[začetna
bilanca]]),IFERROR(-IPMT(Obrestna_mera/12,1,Amortizacija[[#This Row],[št.
preostali]],D74),0)),0)</f>
        <v>752.14563799621658</v>
      </c>
      <c r="F73" s="30">
        <f ca="1">IFERROR(IF(AND(ValuesEntered,Amortizacija[[#This Row],[obrok
datum]]&lt;&gt;""),-PPMT(Obrestna_mera/12,1,Trajanje_posojila-ROWS($C$4:C73)+1,Amortizacija[[#This Row],[začetna
bilanca]]),""),0)</f>
        <v>320.16359305699041</v>
      </c>
      <c r="G73" s="30">
        <f ca="1">IF(Amortizacija[[#This Row],[obrok
datum]]="",0,PropertyTaxAmount)</f>
        <v>375</v>
      </c>
      <c r="H73" s="30">
        <f ca="1">IF(Amortizacija[[#This Row],[obrok
datum]]="",0,Amortizacija[[#This Row],[obresti]]+Amortizacija[[#This Row],[glavnica]]+Amortizacija[[#This Row],[nepremičnina
davek]])</f>
        <v>1447.309231053207</v>
      </c>
      <c r="I73" s="30">
        <f ca="1">IF(Amortizacija[[#This Row],[obrok
datum]]="",0,Amortizacija[[#This Row],[začetna
bilanca]]-Amortizacija[[#This Row],[glavnica]])</f>
        <v>180514.95311909198</v>
      </c>
      <c r="J73" s="14">
        <f ca="1">IF(Amortizacija[[#This Row],[zaključna
bilanca]]&gt;0,LastRow-ROW(),0)</f>
        <v>290</v>
      </c>
    </row>
    <row r="74" spans="2:10" ht="15" customHeight="1" x14ac:dyDescent="0.25">
      <c r="B74" s="12">
        <f>ROWS($B$4:B74)</f>
        <v>71</v>
      </c>
      <c r="C74" s="13">
        <f ca="1">IF(ValuesEntered,IF(Amortizacija[[#This Row],[št.]]&lt;=Trajanje_posojila,IF(ROW()-ROW(Amortizacija[[#Headers],[obrok
datum]])=1,LoanStart,IF(I73&gt;0,EDATE(C73,1),"")),""),"")</f>
        <v>45008</v>
      </c>
      <c r="D74" s="30">
        <f ca="1">IF(ROW()-ROW(Amortizacija[[#Headers],[začetna
bilanca]])=1,Znesek_posojila,IF(Amortizacija[[#This Row],[obrok
datum]]="",0,INDEX(Amortizacija[], ROW()-4,8)))</f>
        <v>180514.95311909198</v>
      </c>
      <c r="E74" s="30">
        <f ca="1">IF(ValuesEntered,IF(ROW()-ROW(Amortizacija[[#Headers],[obresti]])=1,-IPMT(Obrestna_mera/12,1,Trajanje_posojila-ROWS($C$4:C74)+1,Amortizacija[[#This Row],[začetna
bilanca]]),IFERROR(-IPMT(Obrestna_mera/12,1,Amortizacija[[#This Row],[št.
preostali]],D75),0)),0)</f>
        <v>750.80606462943297</v>
      </c>
      <c r="F74" s="30">
        <f ca="1">IFERROR(IF(AND(ValuesEntered,Amortizacija[[#This Row],[obrok
datum]]&lt;&gt;""),-PPMT(Obrestna_mera/12,1,Trajanje_posojila-ROWS($C$4:C74)+1,Amortizacija[[#This Row],[začetna
bilanca]]),""),0)</f>
        <v>321.49760802806122</v>
      </c>
      <c r="G74" s="30">
        <f ca="1">IF(Amortizacija[[#This Row],[obrok
datum]]="",0,PropertyTaxAmount)</f>
        <v>375</v>
      </c>
      <c r="H74" s="30">
        <f ca="1">IF(Amortizacija[[#This Row],[obrok
datum]]="",0,Amortizacija[[#This Row],[obresti]]+Amortizacija[[#This Row],[glavnica]]+Amortizacija[[#This Row],[nepremičnina
davek]])</f>
        <v>1447.3036726574942</v>
      </c>
      <c r="I74" s="30">
        <f ca="1">IF(Amortizacija[[#This Row],[obrok
datum]]="",0,Amortizacija[[#This Row],[začetna
bilanca]]-Amortizacija[[#This Row],[glavnica]])</f>
        <v>180193.45551106392</v>
      </c>
      <c r="J74" s="14">
        <f ca="1">IF(Amortizacija[[#This Row],[zaključna
bilanca]]&gt;0,LastRow-ROW(),0)</f>
        <v>289</v>
      </c>
    </row>
    <row r="75" spans="2:10" ht="15" customHeight="1" x14ac:dyDescent="0.25">
      <c r="B75" s="12">
        <f>ROWS($B$4:B75)</f>
        <v>72</v>
      </c>
      <c r="C75" s="13">
        <f ca="1">IF(ValuesEntered,IF(Amortizacija[[#This Row],[št.]]&lt;=Trajanje_posojila,IF(ROW()-ROW(Amortizacija[[#Headers],[obrok
datum]])=1,LoanStart,IF(I74&gt;0,EDATE(C74,1),"")),""),"")</f>
        <v>45039</v>
      </c>
      <c r="D75" s="30">
        <f ca="1">IF(ROW()-ROW(Amortizacija[[#Headers],[začetna
bilanca]])=1,Znesek_posojila,IF(Amortizacija[[#This Row],[obrok
datum]]="",0,INDEX(Amortizacija[], ROW()-4,8)))</f>
        <v>180193.45551106392</v>
      </c>
      <c r="E75" s="30">
        <f ca="1">IF(ValuesEntered,IF(ROW()-ROW(Amortizacija[[#Headers],[obresti]])=1,-IPMT(Obrestna_mera/12,1,Trajanje_posojila-ROWS($C$4:C75)+1,Amortizacija[[#This Row],[začetna
bilanca]]),IFERROR(-IPMT(Obrestna_mera/12,1,Amortizacija[[#This Row],[št.
preostali]],D76),0)),0)</f>
        <v>749.46090970695457</v>
      </c>
      <c r="F75" s="30">
        <f ca="1">IFERROR(IF(AND(ValuesEntered,Amortizacija[[#This Row],[obrok
datum]]&lt;&gt;""),-PPMT(Obrestna_mera/12,1,Trajanje_posojila-ROWS($C$4:C75)+1,Amortizacija[[#This Row],[začetna
bilanca]]),""),0)</f>
        <v>322.83718139484472</v>
      </c>
      <c r="G75" s="30">
        <f ca="1">IF(Amortizacija[[#This Row],[obrok
datum]]="",0,PropertyTaxAmount)</f>
        <v>375</v>
      </c>
      <c r="H75" s="30">
        <f ca="1">IF(Amortizacija[[#This Row],[obrok
datum]]="",0,Amortizacija[[#This Row],[obresti]]+Amortizacija[[#This Row],[glavnica]]+Amortizacija[[#This Row],[nepremičnina
davek]])</f>
        <v>1447.2980911017994</v>
      </c>
      <c r="I75" s="30">
        <f ca="1">IF(Amortizacija[[#This Row],[obrok
datum]]="",0,Amortizacija[[#This Row],[začetna
bilanca]]-Amortizacija[[#This Row],[glavnica]])</f>
        <v>179870.61832966909</v>
      </c>
      <c r="J75" s="14">
        <f ca="1">IF(Amortizacija[[#This Row],[zaključna
bilanca]]&gt;0,LastRow-ROW(),0)</f>
        <v>288</v>
      </c>
    </row>
    <row r="76" spans="2:10" ht="15" customHeight="1" x14ac:dyDescent="0.25">
      <c r="B76" s="12">
        <f>ROWS($B$4:B76)</f>
        <v>73</v>
      </c>
      <c r="C76" s="13">
        <f ca="1">IF(ValuesEntered,IF(Amortizacija[[#This Row],[št.]]&lt;=Trajanje_posojila,IF(ROW()-ROW(Amortizacija[[#Headers],[obrok
datum]])=1,LoanStart,IF(I75&gt;0,EDATE(C75,1),"")),""),"")</f>
        <v>45069</v>
      </c>
      <c r="D76" s="30">
        <f ca="1">IF(ROW()-ROW(Amortizacija[[#Headers],[začetna
bilanca]])=1,Znesek_posojila,IF(Amortizacija[[#This Row],[obrok
datum]]="",0,INDEX(Amortizacija[], ROW()-4,8)))</f>
        <v>179870.61832966909</v>
      </c>
      <c r="E76" s="30">
        <f ca="1">IF(ValuesEntered,IF(ROW()-ROW(Amortizacija[[#Headers],[obresti]])=1,-IPMT(Obrestna_mera/12,1,Trajanje_posojila-ROWS($C$4:C76)+1,Amortizacija[[#This Row],[začetna
bilanca]]),IFERROR(-IPMT(Obrestna_mera/12,1,Amortizacija[[#This Row],[št.
preostali]],D77),0)),0)</f>
        <v>748.11014997229904</v>
      </c>
      <c r="F76" s="30">
        <f ca="1">IFERROR(IF(AND(ValuesEntered,Amortizacija[[#This Row],[obrok
datum]]&lt;&gt;""),-PPMT(Obrestna_mera/12,1,Trajanje_posojila-ROWS($C$4:C76)+1,Amortizacija[[#This Row],[začetna
bilanca]]),""),0)</f>
        <v>324.18233631732335</v>
      </c>
      <c r="G76" s="30">
        <f ca="1">IF(Amortizacija[[#This Row],[obrok
datum]]="",0,PropertyTaxAmount)</f>
        <v>375</v>
      </c>
      <c r="H76" s="30">
        <f ca="1">IF(Amortizacija[[#This Row],[obrok
datum]]="",0,Amortizacija[[#This Row],[obresti]]+Amortizacija[[#This Row],[glavnica]]+Amortizacija[[#This Row],[nepremičnina
davek]])</f>
        <v>1447.2924862896225</v>
      </c>
      <c r="I76" s="30">
        <f ca="1">IF(Amortizacija[[#This Row],[obrok
datum]]="",0,Amortizacija[[#This Row],[začetna
bilanca]]-Amortizacija[[#This Row],[glavnica]])</f>
        <v>179546.43599335177</v>
      </c>
      <c r="J76" s="14">
        <f ca="1">IF(Amortizacija[[#This Row],[zaključna
bilanca]]&gt;0,LastRow-ROW(),0)</f>
        <v>287</v>
      </c>
    </row>
    <row r="77" spans="2:10" ht="15" customHeight="1" x14ac:dyDescent="0.25">
      <c r="B77" s="12">
        <f>ROWS($B$4:B77)</f>
        <v>74</v>
      </c>
      <c r="C77" s="13">
        <f ca="1">IF(ValuesEntered,IF(Amortizacija[[#This Row],[št.]]&lt;=Trajanje_posojila,IF(ROW()-ROW(Amortizacija[[#Headers],[obrok
datum]])=1,LoanStart,IF(I76&gt;0,EDATE(C76,1),"")),""),"")</f>
        <v>45100</v>
      </c>
      <c r="D77" s="30">
        <f ca="1">IF(ROW()-ROW(Amortizacija[[#Headers],[začetna
bilanca]])=1,Znesek_posojila,IF(Amortizacija[[#This Row],[obrok
datum]]="",0,INDEX(Amortizacija[], ROW()-4,8)))</f>
        <v>179546.43599335177</v>
      </c>
      <c r="E77" s="30">
        <f ca="1">IF(ValuesEntered,IF(ROW()-ROW(Amortizacija[[#Headers],[obresti]])=1,-IPMT(Obrestna_mera/12,1,Trajanje_posojila-ROWS($C$4:C77)+1,Amortizacija[[#This Row],[začetna
bilanca]]),IFERROR(-IPMT(Obrestna_mera/12,1,Amortizacija[[#This Row],[št.
preostali]],D78),0)),0)</f>
        <v>746.75376207208251</v>
      </c>
      <c r="F77" s="30">
        <f ca="1">IFERROR(IF(AND(ValuesEntered,Amortizacija[[#This Row],[obrok
datum]]&lt;&gt;""),-PPMT(Obrestna_mera/12,1,Trajanje_posojila-ROWS($C$4:C77)+1,Amortizacija[[#This Row],[začetna
bilanca]]),""),0)</f>
        <v>325.53309605197876</v>
      </c>
      <c r="G77" s="30">
        <f ca="1">IF(Amortizacija[[#This Row],[obrok
datum]]="",0,PropertyTaxAmount)</f>
        <v>375</v>
      </c>
      <c r="H77" s="30">
        <f ca="1">IF(Amortizacija[[#This Row],[obrok
datum]]="",0,Amortizacija[[#This Row],[obresti]]+Amortizacija[[#This Row],[glavnica]]+Amortizacija[[#This Row],[nepremičnina
davek]])</f>
        <v>1447.2868581240614</v>
      </c>
      <c r="I77" s="30">
        <f ca="1">IF(Amortizacija[[#This Row],[obrok
datum]]="",0,Amortizacija[[#This Row],[začetna
bilanca]]-Amortizacija[[#This Row],[glavnica]])</f>
        <v>179220.90289729979</v>
      </c>
      <c r="J77" s="14">
        <f ca="1">IF(Amortizacija[[#This Row],[zaključna
bilanca]]&gt;0,LastRow-ROW(),0)</f>
        <v>286</v>
      </c>
    </row>
    <row r="78" spans="2:10" ht="15" customHeight="1" x14ac:dyDescent="0.25">
      <c r="B78" s="12">
        <f>ROWS($B$4:B78)</f>
        <v>75</v>
      </c>
      <c r="C78" s="13">
        <f ca="1">IF(ValuesEntered,IF(Amortizacija[[#This Row],[št.]]&lt;=Trajanje_posojila,IF(ROW()-ROW(Amortizacija[[#Headers],[obrok
datum]])=1,LoanStart,IF(I77&gt;0,EDATE(C77,1),"")),""),"")</f>
        <v>45130</v>
      </c>
      <c r="D78" s="30">
        <f ca="1">IF(ROW()-ROW(Amortizacija[[#Headers],[začetna
bilanca]])=1,Znesek_posojila,IF(Amortizacija[[#This Row],[obrok
datum]]="",0,INDEX(Amortizacija[], ROW()-4,8)))</f>
        <v>179220.90289729979</v>
      </c>
      <c r="E78" s="30">
        <f ca="1">IF(ValuesEntered,IF(ROW()-ROW(Amortizacija[[#Headers],[obresti]])=1,-IPMT(Obrestna_mera/12,1,Trajanje_posojila-ROWS($C$4:C78)+1,Amortizacija[[#This Row],[začetna
bilanca]]),IFERROR(-IPMT(Obrestna_mera/12,1,Amortizacija[[#This Row],[št.
preostali]],D79),0)),0)</f>
        <v>745.39172255561493</v>
      </c>
      <c r="F78" s="30">
        <f ca="1">IFERROR(IF(AND(ValuesEntered,Amortizacija[[#This Row],[obrok
datum]]&lt;&gt;""),-PPMT(Obrestna_mera/12,1,Trajanje_posojila-ROWS($C$4:C78)+1,Amortizacija[[#This Row],[začetna
bilanca]]),""),0)</f>
        <v>326.88948395219546</v>
      </c>
      <c r="G78" s="30">
        <f ca="1">IF(Amortizacija[[#This Row],[obrok
datum]]="",0,PropertyTaxAmount)</f>
        <v>375</v>
      </c>
      <c r="H78" s="30">
        <f ca="1">IF(Amortizacija[[#This Row],[obrok
datum]]="",0,Amortizacija[[#This Row],[obresti]]+Amortizacija[[#This Row],[glavnica]]+Amortizacija[[#This Row],[nepremičnina
davek]])</f>
        <v>1447.2812065078103</v>
      </c>
      <c r="I78" s="30">
        <f ca="1">IF(Amortizacija[[#This Row],[obrok
datum]]="",0,Amortizacija[[#This Row],[začetna
bilanca]]-Amortizacija[[#This Row],[glavnica]])</f>
        <v>178894.01341334759</v>
      </c>
      <c r="J78" s="14">
        <f ca="1">IF(Amortizacija[[#This Row],[zaključna
bilanca]]&gt;0,LastRow-ROW(),0)</f>
        <v>285</v>
      </c>
    </row>
    <row r="79" spans="2:10" ht="15" customHeight="1" x14ac:dyDescent="0.25">
      <c r="B79" s="12">
        <f>ROWS($B$4:B79)</f>
        <v>76</v>
      </c>
      <c r="C79" s="13">
        <f ca="1">IF(ValuesEntered,IF(Amortizacija[[#This Row],[št.]]&lt;=Trajanje_posojila,IF(ROW()-ROW(Amortizacija[[#Headers],[obrok
datum]])=1,LoanStart,IF(I78&gt;0,EDATE(C78,1),"")),""),"")</f>
        <v>45161</v>
      </c>
      <c r="D79" s="30">
        <f ca="1">IF(ROW()-ROW(Amortizacija[[#Headers],[začetna
bilanca]])=1,Znesek_posojila,IF(Amortizacija[[#This Row],[obrok
datum]]="",0,INDEX(Amortizacija[], ROW()-4,8)))</f>
        <v>178894.01341334759</v>
      </c>
      <c r="E79" s="30">
        <f ca="1">IF(ValuesEntered,IF(ROW()-ROW(Amortizacija[[#Headers],[obresti]])=1,-IPMT(Obrestna_mera/12,1,Trajanje_posojila-ROWS($C$4:C79)+1,Amortizacija[[#This Row],[začetna
bilanca]]),IFERROR(-IPMT(Obrestna_mera/12,1,Amortizacija[[#This Row],[št.
preostali]],D80),0)),0)</f>
        <v>744.02400787449551</v>
      </c>
      <c r="F79" s="30">
        <f ca="1">IFERROR(IF(AND(ValuesEntered,Amortizacija[[#This Row],[obrok
datum]]&lt;&gt;""),-PPMT(Obrestna_mera/12,1,Trajanje_posojila-ROWS($C$4:C79)+1,Amortizacija[[#This Row],[začetna
bilanca]]),""),0)</f>
        <v>328.25152346866287</v>
      </c>
      <c r="G79" s="30">
        <f ca="1">IF(Amortizacija[[#This Row],[obrok
datum]]="",0,PropertyTaxAmount)</f>
        <v>375</v>
      </c>
      <c r="H79" s="30">
        <f ca="1">IF(Amortizacija[[#This Row],[obrok
datum]]="",0,Amortizacija[[#This Row],[obresti]]+Amortizacija[[#This Row],[glavnica]]+Amortizacija[[#This Row],[nepremičnina
davek]])</f>
        <v>1447.2755313431585</v>
      </c>
      <c r="I79" s="30">
        <f ca="1">IF(Amortizacija[[#This Row],[obrok
datum]]="",0,Amortizacija[[#This Row],[začetna
bilanca]]-Amortizacija[[#This Row],[glavnica]])</f>
        <v>178565.76188987892</v>
      </c>
      <c r="J79" s="14">
        <f ca="1">IF(Amortizacija[[#This Row],[zaključna
bilanca]]&gt;0,LastRow-ROW(),0)</f>
        <v>284</v>
      </c>
    </row>
    <row r="80" spans="2:10" ht="15" customHeight="1" x14ac:dyDescent="0.25">
      <c r="B80" s="12">
        <f>ROWS($B$4:B80)</f>
        <v>77</v>
      </c>
      <c r="C80" s="13">
        <f ca="1">IF(ValuesEntered,IF(Amortizacija[[#This Row],[št.]]&lt;=Trajanje_posojila,IF(ROW()-ROW(Amortizacija[[#Headers],[obrok
datum]])=1,LoanStart,IF(I79&gt;0,EDATE(C79,1),"")),""),"")</f>
        <v>45192</v>
      </c>
      <c r="D80" s="30">
        <f ca="1">IF(ROW()-ROW(Amortizacija[[#Headers],[začetna
bilanca]])=1,Znesek_posojila,IF(Amortizacija[[#This Row],[obrok
datum]]="",0,INDEX(Amortizacija[], ROW()-4,8)))</f>
        <v>178565.76188987892</v>
      </c>
      <c r="E80" s="30">
        <f ca="1">IF(ValuesEntered,IF(ROW()-ROW(Amortizacija[[#Headers],[obresti]])=1,-IPMT(Obrestna_mera/12,1,Trajanje_posojila-ROWS($C$4:C80)+1,Amortizacija[[#This Row],[začetna
bilanca]]),IFERROR(-IPMT(Obrestna_mera/12,1,Amortizacija[[#This Row],[št.
preostali]],D81),0)),0)</f>
        <v>742.65059438220476</v>
      </c>
      <c r="F80" s="30">
        <f ca="1">IFERROR(IF(AND(ValuesEntered,Amortizacija[[#This Row],[obrok
datum]]&lt;&gt;""),-PPMT(Obrestna_mera/12,1,Trajanje_posojila-ROWS($C$4:C80)+1,Amortizacija[[#This Row],[začetna
bilanca]]),""),0)</f>
        <v>329.61923814978235</v>
      </c>
      <c r="G80" s="30">
        <f ca="1">IF(Amortizacija[[#This Row],[obrok
datum]]="",0,PropertyTaxAmount)</f>
        <v>375</v>
      </c>
      <c r="H80" s="30">
        <f ca="1">IF(Amortizacija[[#This Row],[obrok
datum]]="",0,Amortizacija[[#This Row],[obresti]]+Amortizacija[[#This Row],[glavnica]]+Amortizacija[[#This Row],[nepremičnina
davek]])</f>
        <v>1447.269832531987</v>
      </c>
      <c r="I80" s="30">
        <f ca="1">IF(Amortizacija[[#This Row],[obrok
datum]]="",0,Amortizacija[[#This Row],[začetna
bilanca]]-Amortizacija[[#This Row],[glavnica]])</f>
        <v>178236.14265172914</v>
      </c>
      <c r="J80" s="14">
        <f ca="1">IF(Amortizacija[[#This Row],[zaključna
bilanca]]&gt;0,LastRow-ROW(),0)</f>
        <v>283</v>
      </c>
    </row>
    <row r="81" spans="2:10" ht="15" customHeight="1" x14ac:dyDescent="0.25">
      <c r="B81" s="12">
        <f>ROWS($B$4:B81)</f>
        <v>78</v>
      </c>
      <c r="C81" s="13">
        <f ca="1">IF(ValuesEntered,IF(Amortizacija[[#This Row],[št.]]&lt;=Trajanje_posojila,IF(ROW()-ROW(Amortizacija[[#Headers],[obrok
datum]])=1,LoanStart,IF(I80&gt;0,EDATE(C80,1),"")),""),"")</f>
        <v>45222</v>
      </c>
      <c r="D81" s="30">
        <f ca="1">IF(ROW()-ROW(Amortizacija[[#Headers],[začetna
bilanca]])=1,Znesek_posojila,IF(Amortizacija[[#This Row],[obrok
datum]]="",0,INDEX(Amortizacija[], ROW()-4,8)))</f>
        <v>178236.14265172914</v>
      </c>
      <c r="E81" s="30">
        <f ca="1">IF(ValuesEntered,IF(ROW()-ROW(Amortizacija[[#Headers],[obresti]])=1,-IPMT(Obrestna_mera/12,1,Trajanje_posojila-ROWS($C$4:C81)+1,Amortizacija[[#This Row],[začetna
bilanca]]),IFERROR(-IPMT(Obrestna_mera/12,1,Amortizacija[[#This Row],[št.
preostali]],D82),0)),0)</f>
        <v>741.27145833369616</v>
      </c>
      <c r="F81" s="30">
        <f ca="1">IFERROR(IF(AND(ValuesEntered,Amortizacija[[#This Row],[obrok
datum]]&lt;&gt;""),-PPMT(Obrestna_mera/12,1,Trajanje_posojila-ROWS($C$4:C81)+1,Amortizacija[[#This Row],[začetna
bilanca]]),""),0)</f>
        <v>330.99265164207299</v>
      </c>
      <c r="G81" s="30">
        <f ca="1">IF(Amortizacija[[#This Row],[obrok
datum]]="",0,PropertyTaxAmount)</f>
        <v>375</v>
      </c>
      <c r="H81" s="30">
        <f ca="1">IF(Amortizacija[[#This Row],[obrok
datum]]="",0,Amortizacija[[#This Row],[obresti]]+Amortizacija[[#This Row],[glavnica]]+Amortizacija[[#This Row],[nepremičnina
davek]])</f>
        <v>1447.2641099757691</v>
      </c>
      <c r="I81" s="30">
        <f ca="1">IF(Amortizacija[[#This Row],[obrok
datum]]="",0,Amortizacija[[#This Row],[začetna
bilanca]]-Amortizacija[[#This Row],[glavnica]])</f>
        <v>177905.15000008707</v>
      </c>
      <c r="J81" s="14">
        <f ca="1">IF(Amortizacija[[#This Row],[zaključna
bilanca]]&gt;0,LastRow-ROW(),0)</f>
        <v>282</v>
      </c>
    </row>
    <row r="82" spans="2:10" ht="15" customHeight="1" x14ac:dyDescent="0.25">
      <c r="B82" s="12">
        <f>ROWS($B$4:B82)</f>
        <v>79</v>
      </c>
      <c r="C82" s="13">
        <f ca="1">IF(ValuesEntered,IF(Amortizacija[[#This Row],[št.]]&lt;=Trajanje_posojila,IF(ROW()-ROW(Amortizacija[[#Headers],[obrok
datum]])=1,LoanStart,IF(I81&gt;0,EDATE(C81,1),"")),""),"")</f>
        <v>45253</v>
      </c>
      <c r="D82" s="30">
        <f ca="1">IF(ROW()-ROW(Amortizacija[[#Headers],[začetna
bilanca]])=1,Znesek_posojila,IF(Amortizacija[[#This Row],[obrok
datum]]="",0,INDEX(Amortizacija[], ROW()-4,8)))</f>
        <v>177905.15000008707</v>
      </c>
      <c r="E82" s="30">
        <f ca="1">IF(ValuesEntered,IF(ROW()-ROW(Amortizacija[[#Headers],[obresti]])=1,-IPMT(Obrestna_mera/12,1,Trajanje_posojila-ROWS($C$4:C82)+1,Amortizacija[[#This Row],[začetna
bilanca]]),IFERROR(-IPMT(Obrestna_mera/12,1,Amortizacija[[#This Row],[št.
preostali]],D83),0)),0)</f>
        <v>739.8865758849854</v>
      </c>
      <c r="F82" s="30">
        <f ca="1">IFERROR(IF(AND(ValuesEntered,Amortizacija[[#This Row],[obrok
datum]]&lt;&gt;""),-PPMT(Obrestna_mera/12,1,Trajanje_posojila-ROWS($C$4:C82)+1,Amortizacija[[#This Row],[začetna
bilanca]]),""),0)</f>
        <v>332.37178769058164</v>
      </c>
      <c r="G82" s="30">
        <f ca="1">IF(Amortizacija[[#This Row],[obrok
datum]]="",0,PropertyTaxAmount)</f>
        <v>375</v>
      </c>
      <c r="H82" s="30">
        <f ca="1">IF(Amortizacija[[#This Row],[obrok
datum]]="",0,Amortizacija[[#This Row],[obresti]]+Amortizacija[[#This Row],[glavnica]]+Amortizacija[[#This Row],[nepremičnina
davek]])</f>
        <v>1447.258363575567</v>
      </c>
      <c r="I82" s="30">
        <f ca="1">IF(Amortizacija[[#This Row],[obrok
datum]]="",0,Amortizacija[[#This Row],[začetna
bilanca]]-Amortizacija[[#This Row],[glavnica]])</f>
        <v>177572.77821239649</v>
      </c>
      <c r="J82" s="14">
        <f ca="1">IF(Amortizacija[[#This Row],[zaključna
bilanca]]&gt;0,LastRow-ROW(),0)</f>
        <v>281</v>
      </c>
    </row>
    <row r="83" spans="2:10" ht="15" customHeight="1" x14ac:dyDescent="0.25">
      <c r="B83" s="12">
        <f>ROWS($B$4:B83)</f>
        <v>80</v>
      </c>
      <c r="C83" s="13">
        <f ca="1">IF(ValuesEntered,IF(Amortizacija[[#This Row],[št.]]&lt;=Trajanje_posojila,IF(ROW()-ROW(Amortizacija[[#Headers],[obrok
datum]])=1,LoanStart,IF(I82&gt;0,EDATE(C82,1),"")),""),"")</f>
        <v>45283</v>
      </c>
      <c r="D83" s="30">
        <f ca="1">IF(ROW()-ROW(Amortizacija[[#Headers],[začetna
bilanca]])=1,Znesek_posojila,IF(Amortizacija[[#This Row],[obrok
datum]]="",0,INDEX(Amortizacija[], ROW()-4,8)))</f>
        <v>177572.77821239649</v>
      </c>
      <c r="E83" s="30">
        <f ca="1">IF(ValuesEntered,IF(ROW()-ROW(Amortizacija[[#Headers],[obresti]])=1,-IPMT(Obrestna_mera/12,1,Trajanje_posojila-ROWS($C$4:C83)+1,Amortizacija[[#This Row],[začetna
bilanca]]),IFERROR(-IPMT(Obrestna_mera/12,1,Amortizacija[[#This Row],[št.
preostali]],D84),0)),0)</f>
        <v>738.49592309273828</v>
      </c>
      <c r="F83" s="30">
        <f ca="1">IFERROR(IF(AND(ValuesEntered,Amortizacija[[#This Row],[obrok
datum]]&lt;&gt;""),-PPMT(Obrestna_mera/12,1,Trajanje_posojila-ROWS($C$4:C83)+1,Amortizacija[[#This Row],[začetna
bilanca]]),""),0)</f>
        <v>333.75667013929251</v>
      </c>
      <c r="G83" s="30">
        <f ca="1">IF(Amortizacija[[#This Row],[obrok
datum]]="",0,PropertyTaxAmount)</f>
        <v>375</v>
      </c>
      <c r="H83" s="30">
        <f ca="1">IF(Amortizacija[[#This Row],[obrok
datum]]="",0,Amortizacija[[#This Row],[obresti]]+Amortizacija[[#This Row],[glavnica]]+Amortizacija[[#This Row],[nepremičnina
davek]])</f>
        <v>1447.2525932320309</v>
      </c>
      <c r="I83" s="30">
        <f ca="1">IF(Amortizacija[[#This Row],[obrok
datum]]="",0,Amortizacija[[#This Row],[začetna
bilanca]]-Amortizacija[[#This Row],[glavnica]])</f>
        <v>177239.02154225719</v>
      </c>
      <c r="J83" s="14">
        <f ca="1">IF(Amortizacija[[#This Row],[zaključna
bilanca]]&gt;0,LastRow-ROW(),0)</f>
        <v>280</v>
      </c>
    </row>
    <row r="84" spans="2:10" ht="15" customHeight="1" x14ac:dyDescent="0.25">
      <c r="B84" s="12">
        <f>ROWS($B$4:B84)</f>
        <v>81</v>
      </c>
      <c r="C84" s="13">
        <f ca="1">IF(ValuesEntered,IF(Amortizacija[[#This Row],[št.]]&lt;=Trajanje_posojila,IF(ROW()-ROW(Amortizacija[[#Headers],[obrok
datum]])=1,LoanStart,IF(I83&gt;0,EDATE(C83,1),"")),""),"")</f>
        <v>45314</v>
      </c>
      <c r="D84" s="30">
        <f ca="1">IF(ROW()-ROW(Amortizacija[[#Headers],[začetna
bilanca]])=1,Znesek_posojila,IF(Amortizacija[[#This Row],[obrok
datum]]="",0,INDEX(Amortizacija[], ROW()-4,8)))</f>
        <v>177239.02154225719</v>
      </c>
      <c r="E84" s="30">
        <f ca="1">IF(ValuesEntered,IF(ROW()-ROW(Amortizacija[[#Headers],[obresti]])=1,-IPMT(Obrestna_mera/12,1,Trajanje_posojila-ROWS($C$4:C84)+1,Amortizacija[[#This Row],[začetna
bilanca]]),IFERROR(-IPMT(Obrestna_mera/12,1,Amortizacija[[#This Row],[št.
preostali]],D85),0)),0)</f>
        <v>737.09947591385696</v>
      </c>
      <c r="F84" s="30">
        <f ca="1">IFERROR(IF(AND(ValuesEntered,Amortizacija[[#This Row],[obrok
datum]]&lt;&gt;""),-PPMT(Obrestna_mera/12,1,Trajanje_posojila-ROWS($C$4:C84)+1,Amortizacija[[#This Row],[začetna
bilanca]]),""),0)</f>
        <v>335.14732293153958</v>
      </c>
      <c r="G84" s="30">
        <f ca="1">IF(Amortizacija[[#This Row],[obrok
datum]]="",0,PropertyTaxAmount)</f>
        <v>375</v>
      </c>
      <c r="H84" s="30">
        <f ca="1">IF(Amortizacija[[#This Row],[obrok
datum]]="",0,Amortizacija[[#This Row],[obresti]]+Amortizacija[[#This Row],[glavnica]]+Amortizacija[[#This Row],[nepremičnina
davek]])</f>
        <v>1447.2467988453966</v>
      </c>
      <c r="I84" s="30">
        <f ca="1">IF(Amortizacija[[#This Row],[obrok
datum]]="",0,Amortizacija[[#This Row],[začetna
bilanca]]-Amortizacija[[#This Row],[glavnica]])</f>
        <v>176903.87421932566</v>
      </c>
      <c r="J84" s="14">
        <f ca="1">IF(Amortizacija[[#This Row],[zaključna
bilanca]]&gt;0,LastRow-ROW(),0)</f>
        <v>279</v>
      </c>
    </row>
    <row r="85" spans="2:10" ht="15" customHeight="1" x14ac:dyDescent="0.25">
      <c r="B85" s="12">
        <f>ROWS($B$4:B85)</f>
        <v>82</v>
      </c>
      <c r="C85" s="13">
        <f ca="1">IF(ValuesEntered,IF(Amortizacija[[#This Row],[št.]]&lt;=Trajanje_posojila,IF(ROW()-ROW(Amortizacija[[#Headers],[obrok
datum]])=1,LoanStart,IF(I84&gt;0,EDATE(C84,1),"")),""),"")</f>
        <v>45345</v>
      </c>
      <c r="D85" s="30">
        <f ca="1">IF(ROW()-ROW(Amortizacija[[#Headers],[začetna
bilanca]])=1,Znesek_posojila,IF(Amortizacija[[#This Row],[obrok
datum]]="",0,INDEX(Amortizacija[], ROW()-4,8)))</f>
        <v>176903.87421932566</v>
      </c>
      <c r="E85" s="30">
        <f ca="1">IF(ValuesEntered,IF(ROW()-ROW(Amortizacija[[#Headers],[obresti]])=1,-IPMT(Obrestna_mera/12,1,Trajanje_posojila-ROWS($C$4:C85)+1,Amortizacija[[#This Row],[začetna
bilanca]]),IFERROR(-IPMT(Obrestna_mera/12,1,Amortizacija[[#This Row],[št.
preostali]],D86),0)),0)</f>
        <v>735.69721020506358</v>
      </c>
      <c r="F85" s="30">
        <f ca="1">IFERROR(IF(AND(ValuesEntered,Amortizacija[[#This Row],[obrok
datum]]&lt;&gt;""),-PPMT(Obrestna_mera/12,1,Trajanje_posojila-ROWS($C$4:C85)+1,Amortizacija[[#This Row],[začetna
bilanca]]),""),0)</f>
        <v>336.54377011042101</v>
      </c>
      <c r="G85" s="30">
        <f ca="1">IF(Amortizacija[[#This Row],[obrok
datum]]="",0,PropertyTaxAmount)</f>
        <v>375</v>
      </c>
      <c r="H85" s="30">
        <f ca="1">IF(Amortizacija[[#This Row],[obrok
datum]]="",0,Amortizacija[[#This Row],[obresti]]+Amortizacija[[#This Row],[glavnica]]+Amortizacija[[#This Row],[nepremičnina
davek]])</f>
        <v>1447.2409803154846</v>
      </c>
      <c r="I85" s="30">
        <f ca="1">IF(Amortizacija[[#This Row],[obrok
datum]]="",0,Amortizacija[[#This Row],[začetna
bilanca]]-Amortizacija[[#This Row],[glavnica]])</f>
        <v>176567.33044921525</v>
      </c>
      <c r="J85" s="14">
        <f ca="1">IF(Amortizacija[[#This Row],[zaključna
bilanca]]&gt;0,LastRow-ROW(),0)</f>
        <v>278</v>
      </c>
    </row>
    <row r="86" spans="2:10" ht="15" customHeight="1" x14ac:dyDescent="0.25">
      <c r="B86" s="12">
        <f>ROWS($B$4:B86)</f>
        <v>83</v>
      </c>
      <c r="C86" s="13">
        <f ca="1">IF(ValuesEntered,IF(Amortizacija[[#This Row],[št.]]&lt;=Trajanje_posojila,IF(ROW()-ROW(Amortizacija[[#Headers],[obrok
datum]])=1,LoanStart,IF(I85&gt;0,EDATE(C85,1),"")),""),"")</f>
        <v>45374</v>
      </c>
      <c r="D86" s="30">
        <f ca="1">IF(ROW()-ROW(Amortizacija[[#Headers],[začetna
bilanca]])=1,Znesek_posojila,IF(Amortizacija[[#This Row],[obrok
datum]]="",0,INDEX(Amortizacija[], ROW()-4,8)))</f>
        <v>176567.33044921525</v>
      </c>
      <c r="E86" s="30">
        <f ca="1">IF(ValuesEntered,IF(ROW()-ROW(Amortizacija[[#Headers],[obresti]])=1,-IPMT(Obrestna_mera/12,1,Trajanje_posojila-ROWS($C$4:C86)+1,Amortizacija[[#This Row],[začetna
bilanca]]),IFERROR(-IPMT(Obrestna_mera/12,1,Amortizacija[[#This Row],[št.
preostali]],D87),0)),0)</f>
        <v>734.28910172248345</v>
      </c>
      <c r="F86" s="30">
        <f ca="1">IFERROR(IF(AND(ValuesEntered,Amortizacija[[#This Row],[obrok
datum]]&lt;&gt;""),-PPMT(Obrestna_mera/12,1,Trajanje_posojila-ROWS($C$4:C86)+1,Amortizacija[[#This Row],[začetna
bilanca]]),""),0)</f>
        <v>337.94603581921439</v>
      </c>
      <c r="G86" s="30">
        <f ca="1">IF(Amortizacija[[#This Row],[obrok
datum]]="",0,PropertyTaxAmount)</f>
        <v>375</v>
      </c>
      <c r="H86" s="30">
        <f ca="1">IF(Amortizacija[[#This Row],[obrok
datum]]="",0,Amortizacija[[#This Row],[obresti]]+Amortizacija[[#This Row],[glavnica]]+Amortizacija[[#This Row],[nepremičnina
davek]])</f>
        <v>1447.2351375416979</v>
      </c>
      <c r="I86" s="30">
        <f ca="1">IF(Amortizacija[[#This Row],[obrok
datum]]="",0,Amortizacija[[#This Row],[začetna
bilanca]]-Amortizacija[[#This Row],[glavnica]])</f>
        <v>176229.38441339604</v>
      </c>
      <c r="J86" s="14">
        <f ca="1">IF(Amortizacija[[#This Row],[zaključna
bilanca]]&gt;0,LastRow-ROW(),0)</f>
        <v>277</v>
      </c>
    </row>
    <row r="87" spans="2:10" ht="15" customHeight="1" x14ac:dyDescent="0.25">
      <c r="B87" s="12">
        <f>ROWS($B$4:B87)</f>
        <v>84</v>
      </c>
      <c r="C87" s="13">
        <f ca="1">IF(ValuesEntered,IF(Amortizacija[[#This Row],[št.]]&lt;=Trajanje_posojila,IF(ROW()-ROW(Amortizacija[[#Headers],[obrok
datum]])=1,LoanStart,IF(I86&gt;0,EDATE(C86,1),"")),""),"")</f>
        <v>45405</v>
      </c>
      <c r="D87" s="30">
        <f ca="1">IF(ROW()-ROW(Amortizacija[[#Headers],[začetna
bilanca]])=1,Znesek_posojila,IF(Amortizacija[[#This Row],[obrok
datum]]="",0,INDEX(Amortizacija[], ROW()-4,8)))</f>
        <v>176229.38441339604</v>
      </c>
      <c r="E87" s="30">
        <f ca="1">IF(ValuesEntered,IF(ROW()-ROW(Amortizacija[[#Headers],[obresti]])=1,-IPMT(Obrestna_mera/12,1,Trajanje_posojila-ROWS($C$4:C87)+1,Amortizacija[[#This Row],[začetna
bilanca]]),IFERROR(-IPMT(Obrestna_mera/12,1,Amortizacija[[#This Row],[št.
preostali]],D88),0)),0)</f>
        <v>732.875126121226</v>
      </c>
      <c r="F87" s="30">
        <f ca="1">IFERROR(IF(AND(ValuesEntered,Amortizacija[[#This Row],[obrok
datum]]&lt;&gt;""),-PPMT(Obrestna_mera/12,1,Trajanje_posojila-ROWS($C$4:C87)+1,Amortizacija[[#This Row],[začetna
bilanca]]),""),0)</f>
        <v>339.35414430179452</v>
      </c>
      <c r="G87" s="30">
        <f ca="1">IF(Amortizacija[[#This Row],[obrok
datum]]="",0,PropertyTaxAmount)</f>
        <v>375</v>
      </c>
      <c r="H87" s="30">
        <f ca="1">IF(Amortizacija[[#This Row],[obrok
datum]]="",0,Amortizacija[[#This Row],[obresti]]+Amortizacija[[#This Row],[glavnica]]+Amortizacija[[#This Row],[nepremičnina
davek]])</f>
        <v>1447.2292704230206</v>
      </c>
      <c r="I87" s="30">
        <f ca="1">IF(Amortizacija[[#This Row],[obrok
datum]]="",0,Amortizacija[[#This Row],[začetna
bilanca]]-Amortizacija[[#This Row],[glavnica]])</f>
        <v>175890.03026909425</v>
      </c>
      <c r="J87" s="14">
        <f ca="1">IF(Amortizacija[[#This Row],[zaključna
bilanca]]&gt;0,LastRow-ROW(),0)</f>
        <v>276</v>
      </c>
    </row>
    <row r="88" spans="2:10" ht="15" customHeight="1" x14ac:dyDescent="0.25">
      <c r="B88" s="12">
        <f>ROWS($B$4:B88)</f>
        <v>85</v>
      </c>
      <c r="C88" s="13">
        <f ca="1">IF(ValuesEntered,IF(Amortizacija[[#This Row],[št.]]&lt;=Trajanje_posojila,IF(ROW()-ROW(Amortizacija[[#Headers],[obrok
datum]])=1,LoanStart,IF(I87&gt;0,EDATE(C87,1),"")),""),"")</f>
        <v>45435</v>
      </c>
      <c r="D88" s="30">
        <f ca="1">IF(ROW()-ROW(Amortizacija[[#Headers],[začetna
bilanca]])=1,Znesek_posojila,IF(Amortizacija[[#This Row],[obrok
datum]]="",0,INDEX(Amortizacija[], ROW()-4,8)))</f>
        <v>175890.03026909425</v>
      </c>
      <c r="E88" s="30">
        <f ca="1">IF(ValuesEntered,IF(ROW()-ROW(Amortizacija[[#Headers],[obresti]])=1,-IPMT(Obrestna_mera/12,1,Trajanje_posojila-ROWS($C$4:C88)+1,Amortizacija[[#This Row],[začetna
bilanca]]),IFERROR(-IPMT(Obrestna_mera/12,1,Amortizacija[[#This Row],[št.
preostali]],D89),0)),0)</f>
        <v>731.45525895496337</v>
      </c>
      <c r="F88" s="30">
        <f ca="1">IFERROR(IF(AND(ValuesEntered,Amortizacija[[#This Row],[obrok
datum]]&lt;&gt;""),-PPMT(Obrestna_mera/12,1,Trajanje_posojila-ROWS($C$4:C88)+1,Amortizacija[[#This Row],[začetna
bilanca]]),""),0)</f>
        <v>340.76811990305191</v>
      </c>
      <c r="G88" s="30">
        <f ca="1">IF(Amortizacija[[#This Row],[obrok
datum]]="",0,PropertyTaxAmount)</f>
        <v>375</v>
      </c>
      <c r="H88" s="30">
        <f ca="1">IF(Amortizacija[[#This Row],[obrok
datum]]="",0,Amortizacija[[#This Row],[obresti]]+Amortizacija[[#This Row],[glavnica]]+Amortizacija[[#This Row],[nepremičnina
davek]])</f>
        <v>1447.2233788580152</v>
      </c>
      <c r="I88" s="30">
        <f ca="1">IF(Amortizacija[[#This Row],[obrok
datum]]="",0,Amortizacija[[#This Row],[začetna
bilanca]]-Amortizacija[[#This Row],[glavnica]])</f>
        <v>175549.2621491912</v>
      </c>
      <c r="J88" s="14">
        <f ca="1">IF(Amortizacija[[#This Row],[zaključna
bilanca]]&gt;0,LastRow-ROW(),0)</f>
        <v>275</v>
      </c>
    </row>
    <row r="89" spans="2:10" ht="15" customHeight="1" x14ac:dyDescent="0.25">
      <c r="B89" s="12">
        <f>ROWS($B$4:B89)</f>
        <v>86</v>
      </c>
      <c r="C89" s="13">
        <f ca="1">IF(ValuesEntered,IF(Amortizacija[[#This Row],[št.]]&lt;=Trajanje_posojila,IF(ROW()-ROW(Amortizacija[[#Headers],[obrok
datum]])=1,LoanStart,IF(I88&gt;0,EDATE(C88,1),"")),""),"")</f>
        <v>45466</v>
      </c>
      <c r="D89" s="30">
        <f ca="1">IF(ROW()-ROW(Amortizacija[[#Headers],[začetna
bilanca]])=1,Znesek_posojila,IF(Amortizacija[[#This Row],[obrok
datum]]="",0,INDEX(Amortizacija[], ROW()-4,8)))</f>
        <v>175549.2621491912</v>
      </c>
      <c r="E89" s="30">
        <f ca="1">IF(ValuesEntered,IF(ROW()-ROW(Amortizacija[[#Headers],[obresti]])=1,-IPMT(Obrestna_mera/12,1,Trajanje_posojila-ROWS($C$4:C89)+1,Amortizacija[[#This Row],[začetna
bilanca]]),IFERROR(-IPMT(Obrestna_mera/12,1,Amortizacija[[#This Row],[št.
preostali]],D90),0)),0)</f>
        <v>730.02947567550791</v>
      </c>
      <c r="F89" s="30">
        <f ca="1">IFERROR(IF(AND(ValuesEntered,Amortizacija[[#This Row],[obrok
datum]]&lt;&gt;""),-PPMT(Obrestna_mera/12,1,Trajanje_posojila-ROWS($C$4:C89)+1,Amortizacija[[#This Row],[začetna
bilanca]]),""),0)</f>
        <v>342.18798706931466</v>
      </c>
      <c r="G89" s="30">
        <f ca="1">IF(Amortizacija[[#This Row],[obrok
datum]]="",0,PropertyTaxAmount)</f>
        <v>375</v>
      </c>
      <c r="H89" s="30">
        <f ca="1">IF(Amortizacija[[#This Row],[obrok
datum]]="",0,Amortizacija[[#This Row],[obresti]]+Amortizacija[[#This Row],[glavnica]]+Amortizacija[[#This Row],[nepremičnina
davek]])</f>
        <v>1447.2174627448226</v>
      </c>
      <c r="I89" s="30">
        <f ca="1">IF(Amortizacija[[#This Row],[obrok
datum]]="",0,Amortizacija[[#This Row],[začetna
bilanca]]-Amortizacija[[#This Row],[glavnica]])</f>
        <v>175207.07416212189</v>
      </c>
      <c r="J89" s="14">
        <f ca="1">IF(Amortizacija[[#This Row],[zaključna
bilanca]]&gt;0,LastRow-ROW(),0)</f>
        <v>274</v>
      </c>
    </row>
    <row r="90" spans="2:10" ht="15" customHeight="1" x14ac:dyDescent="0.25">
      <c r="B90" s="12">
        <f>ROWS($B$4:B90)</f>
        <v>87</v>
      </c>
      <c r="C90" s="13">
        <f ca="1">IF(ValuesEntered,IF(Amortizacija[[#This Row],[št.]]&lt;=Trajanje_posojila,IF(ROW()-ROW(Amortizacija[[#Headers],[obrok
datum]])=1,LoanStart,IF(I89&gt;0,EDATE(C89,1),"")),""),"")</f>
        <v>45496</v>
      </c>
      <c r="D90" s="30">
        <f ca="1">IF(ROW()-ROW(Amortizacija[[#Headers],[začetna
bilanca]])=1,Znesek_posojila,IF(Amortizacija[[#This Row],[obrok
datum]]="",0,INDEX(Amortizacija[], ROW()-4,8)))</f>
        <v>175207.07416212189</v>
      </c>
      <c r="E90" s="30">
        <f ca="1">IF(ValuesEntered,IF(ROW()-ROW(Amortizacija[[#Headers],[obresti]])=1,-IPMT(Obrestna_mera/12,1,Trajanje_posojila-ROWS($C$4:C90)+1,Amortizacija[[#This Row],[začetna
bilanca]]),IFERROR(-IPMT(Obrestna_mera/12,1,Amortizacija[[#This Row],[št.
preostali]],D91),0)),0)</f>
        <v>728.59775163238794</v>
      </c>
      <c r="F90" s="30">
        <f ca="1">IFERROR(IF(AND(ValuesEntered,Amortizacija[[#This Row],[obrok
datum]]&lt;&gt;""),-PPMT(Obrestna_mera/12,1,Trajanje_posojila-ROWS($C$4:C90)+1,Amortizacija[[#This Row],[začetna
bilanca]]),""),0)</f>
        <v>343.61377034877012</v>
      </c>
      <c r="G90" s="30">
        <f ca="1">IF(Amortizacija[[#This Row],[obrok
datum]]="",0,PropertyTaxAmount)</f>
        <v>375</v>
      </c>
      <c r="H90" s="30">
        <f ca="1">IF(Amortizacija[[#This Row],[obrok
datum]]="",0,Amortizacija[[#This Row],[obresti]]+Amortizacija[[#This Row],[glavnica]]+Amortizacija[[#This Row],[nepremičnina
davek]])</f>
        <v>1447.2115219811581</v>
      </c>
      <c r="I90" s="30">
        <f ca="1">IF(Amortizacija[[#This Row],[obrok
datum]]="",0,Amortizacija[[#This Row],[začetna
bilanca]]-Amortizacija[[#This Row],[glavnica]])</f>
        <v>174863.46039177311</v>
      </c>
      <c r="J90" s="14">
        <f ca="1">IF(Amortizacija[[#This Row],[zaključna
bilanca]]&gt;0,LastRow-ROW(),0)</f>
        <v>273</v>
      </c>
    </row>
    <row r="91" spans="2:10" ht="15" customHeight="1" x14ac:dyDescent="0.25">
      <c r="B91" s="12">
        <f>ROWS($B$4:B91)</f>
        <v>88</v>
      </c>
      <c r="C91" s="13">
        <f ca="1">IF(ValuesEntered,IF(Amortizacija[[#This Row],[št.]]&lt;=Trajanje_posojila,IF(ROW()-ROW(Amortizacija[[#Headers],[obrok
datum]])=1,LoanStart,IF(I90&gt;0,EDATE(C90,1),"")),""),"")</f>
        <v>45527</v>
      </c>
      <c r="D91" s="30">
        <f ca="1">IF(ROW()-ROW(Amortizacija[[#Headers],[začetna
bilanca]])=1,Znesek_posojila,IF(Amortizacija[[#This Row],[obrok
datum]]="",0,INDEX(Amortizacija[], ROW()-4,8)))</f>
        <v>174863.46039177311</v>
      </c>
      <c r="E91" s="30">
        <f ca="1">IF(ValuesEntered,IF(ROW()-ROW(Amortizacija[[#Headers],[obresti]])=1,-IPMT(Obrestna_mera/12,1,Trajanje_posojila-ROWS($C$4:C91)+1,Amortizacija[[#This Row],[začetna
bilanca]]),IFERROR(-IPMT(Obrestna_mera/12,1,Amortizacija[[#This Row],[št.
preostali]],D92),0)),0)</f>
        <v>727.16006207242174</v>
      </c>
      <c r="F91" s="30">
        <f ca="1">IFERROR(IF(AND(ValuesEntered,Amortizacija[[#This Row],[obrok
datum]]&lt;&gt;""),-PPMT(Obrestna_mera/12,1,Trajanje_posojila-ROWS($C$4:C91)+1,Amortizacija[[#This Row],[začetna
bilanca]]),""),0)</f>
        <v>345.04549439189003</v>
      </c>
      <c r="G91" s="30">
        <f ca="1">IF(Amortizacija[[#This Row],[obrok
datum]]="",0,PropertyTaxAmount)</f>
        <v>375</v>
      </c>
      <c r="H91" s="30">
        <f ca="1">IF(Amortizacija[[#This Row],[obrok
datum]]="",0,Amortizacija[[#This Row],[obresti]]+Amortizacija[[#This Row],[glavnica]]+Amortizacija[[#This Row],[nepremičnina
davek]])</f>
        <v>1447.2055564643117</v>
      </c>
      <c r="I91" s="30">
        <f ca="1">IF(Amortizacija[[#This Row],[obrok
datum]]="",0,Amortizacija[[#This Row],[začetna
bilanca]]-Amortizacija[[#This Row],[glavnica]])</f>
        <v>174518.41489738121</v>
      </c>
      <c r="J91" s="14">
        <f ca="1">IF(Amortizacija[[#This Row],[zaključna
bilanca]]&gt;0,LastRow-ROW(),0)</f>
        <v>272</v>
      </c>
    </row>
    <row r="92" spans="2:10" ht="15" customHeight="1" x14ac:dyDescent="0.25">
      <c r="B92" s="12">
        <f>ROWS($B$4:B92)</f>
        <v>89</v>
      </c>
      <c r="C92" s="13">
        <f ca="1">IF(ValuesEntered,IF(Amortizacija[[#This Row],[št.]]&lt;=Trajanje_posojila,IF(ROW()-ROW(Amortizacija[[#Headers],[obrok
datum]])=1,LoanStart,IF(I91&gt;0,EDATE(C91,1),"")),""),"")</f>
        <v>45558</v>
      </c>
      <c r="D92" s="30">
        <f ca="1">IF(ROW()-ROW(Amortizacija[[#Headers],[začetna
bilanca]])=1,Znesek_posojila,IF(Amortizacija[[#This Row],[obrok
datum]]="",0,INDEX(Amortizacija[], ROW()-4,8)))</f>
        <v>174518.41489738121</v>
      </c>
      <c r="E92" s="30">
        <f ca="1">IF(ValuesEntered,IF(ROW()-ROW(Amortizacija[[#Headers],[obresti]])=1,-IPMT(Obrestna_mera/12,1,Trajanje_posojila-ROWS($C$4:C92)+1,Amortizacija[[#This Row],[začetna
bilanca]]),IFERROR(-IPMT(Obrestna_mera/12,1,Amortizacija[[#This Row],[št.
preostali]],D93),0)),0)</f>
        <v>725.71638213928907</v>
      </c>
      <c r="F92" s="30">
        <f ca="1">IFERROR(IF(AND(ValuesEntered,Amortizacija[[#This Row],[obrok
datum]]&lt;&gt;""),-PPMT(Obrestna_mera/12,1,Trajanje_posojila-ROWS($C$4:C92)+1,Amortizacija[[#This Row],[začetna
bilanca]]),""),0)</f>
        <v>346.48318395185618</v>
      </c>
      <c r="G92" s="30">
        <f ca="1">IF(Amortizacija[[#This Row],[obrok
datum]]="",0,PropertyTaxAmount)</f>
        <v>375</v>
      </c>
      <c r="H92" s="30">
        <f ca="1">IF(Amortizacija[[#This Row],[obrok
datum]]="",0,Amortizacija[[#This Row],[obresti]]+Amortizacija[[#This Row],[glavnica]]+Amortizacija[[#This Row],[nepremičnina
davek]])</f>
        <v>1447.1995660911452</v>
      </c>
      <c r="I92" s="30">
        <f ca="1">IF(Amortizacija[[#This Row],[obrok
datum]]="",0,Amortizacija[[#This Row],[začetna
bilanca]]-Amortizacija[[#This Row],[glavnica]])</f>
        <v>174171.93171342937</v>
      </c>
      <c r="J92" s="14">
        <f ca="1">IF(Amortizacija[[#This Row],[zaključna
bilanca]]&gt;0,LastRow-ROW(),0)</f>
        <v>271</v>
      </c>
    </row>
    <row r="93" spans="2:10" ht="15" customHeight="1" x14ac:dyDescent="0.25">
      <c r="B93" s="12">
        <f>ROWS($B$4:B93)</f>
        <v>90</v>
      </c>
      <c r="C93" s="13">
        <f ca="1">IF(ValuesEntered,IF(Amortizacija[[#This Row],[št.]]&lt;=Trajanje_posojila,IF(ROW()-ROW(Amortizacija[[#Headers],[obrok
datum]])=1,LoanStart,IF(I92&gt;0,EDATE(C92,1),"")),""),"")</f>
        <v>45588</v>
      </c>
      <c r="D93" s="30">
        <f ca="1">IF(ROW()-ROW(Amortizacija[[#Headers],[začetna
bilanca]])=1,Znesek_posojila,IF(Amortizacija[[#This Row],[obrok
datum]]="",0,INDEX(Amortizacija[], ROW()-4,8)))</f>
        <v>174171.93171342937</v>
      </c>
      <c r="E93" s="30">
        <f ca="1">IF(ValuesEntered,IF(ROW()-ROW(Amortizacija[[#Headers],[obresti]])=1,-IPMT(Obrestna_mera/12,1,Trajanje_posojila-ROWS($C$4:C93)+1,Amortizacija[[#This Row],[začetna
bilanca]]),IFERROR(-IPMT(Obrestna_mera/12,1,Amortizacija[[#This Row],[št.
preostali]],D94),0)),0)</f>
        <v>724.26668687310155</v>
      </c>
      <c r="F93" s="30">
        <f ca="1">IFERROR(IF(AND(ValuesEntered,Amortizacija[[#This Row],[obrok
datum]]&lt;&gt;""),-PPMT(Obrestna_mera/12,1,Trajanje_posojila-ROWS($C$4:C93)+1,Amortizacija[[#This Row],[začetna
bilanca]]),""),0)</f>
        <v>347.92686388498896</v>
      </c>
      <c r="G93" s="30">
        <f ca="1">IF(Amortizacija[[#This Row],[obrok
datum]]="",0,PropertyTaxAmount)</f>
        <v>375</v>
      </c>
      <c r="H93" s="30">
        <f ca="1">IF(Amortizacija[[#This Row],[obrok
datum]]="",0,Amortizacija[[#This Row],[obresti]]+Amortizacija[[#This Row],[glavnica]]+Amortizacija[[#This Row],[nepremičnina
davek]])</f>
        <v>1447.1935507580906</v>
      </c>
      <c r="I93" s="30">
        <f ca="1">IF(Amortizacija[[#This Row],[obrok
datum]]="",0,Amortizacija[[#This Row],[začetna
bilanca]]-Amortizacija[[#This Row],[glavnica]])</f>
        <v>173824.00484954438</v>
      </c>
      <c r="J93" s="14">
        <f ca="1">IF(Amortizacija[[#This Row],[zaključna
bilanca]]&gt;0,LastRow-ROW(),0)</f>
        <v>270</v>
      </c>
    </row>
    <row r="94" spans="2:10" ht="15" customHeight="1" x14ac:dyDescent="0.25">
      <c r="B94" s="12">
        <f>ROWS($B$4:B94)</f>
        <v>91</v>
      </c>
      <c r="C94" s="13">
        <f ca="1">IF(ValuesEntered,IF(Amortizacija[[#This Row],[št.]]&lt;=Trajanje_posojila,IF(ROW()-ROW(Amortizacija[[#Headers],[obrok
datum]])=1,LoanStart,IF(I93&gt;0,EDATE(C93,1),"")),""),"")</f>
        <v>45619</v>
      </c>
      <c r="D94" s="30">
        <f ca="1">IF(ROW()-ROW(Amortizacija[[#Headers],[začetna
bilanca]])=1,Znesek_posojila,IF(Amortizacija[[#This Row],[obrok
datum]]="",0,INDEX(Amortizacija[], ROW()-4,8)))</f>
        <v>173824.00484954438</v>
      </c>
      <c r="E94" s="30">
        <f ca="1">IF(ValuesEntered,IF(ROW()-ROW(Amortizacija[[#Headers],[obresti]])=1,-IPMT(Obrestna_mera/12,1,Trajanje_posojila-ROWS($C$4:C94)+1,Amortizacija[[#This Row],[začetna
bilanca]]),IFERROR(-IPMT(Obrestna_mera/12,1,Amortizacija[[#This Row],[št.
preostali]],D95),0)),0)</f>
        <v>722.81095120997168</v>
      </c>
      <c r="F94" s="30">
        <f ca="1">IFERROR(IF(AND(ValuesEntered,Amortizacija[[#This Row],[obrok
datum]]&lt;&gt;""),-PPMT(Obrestna_mera/12,1,Trajanje_posojila-ROWS($C$4:C94)+1,Amortizacija[[#This Row],[začetna
bilanca]]),""),0)</f>
        <v>349.37655915117631</v>
      </c>
      <c r="G94" s="30">
        <f ca="1">IF(Amortizacija[[#This Row],[obrok
datum]]="",0,PropertyTaxAmount)</f>
        <v>375</v>
      </c>
      <c r="H94" s="30">
        <f ca="1">IF(Amortizacija[[#This Row],[obrok
datum]]="",0,Amortizacija[[#This Row],[obresti]]+Amortizacija[[#This Row],[glavnica]]+Amortizacija[[#This Row],[nepremičnina
davek]])</f>
        <v>1447.187510361148</v>
      </c>
      <c r="I94" s="30">
        <f ca="1">IF(Amortizacija[[#This Row],[obrok
datum]]="",0,Amortizacija[[#This Row],[začetna
bilanca]]-Amortizacija[[#This Row],[glavnica]])</f>
        <v>173474.62829039322</v>
      </c>
      <c r="J94" s="14">
        <f ca="1">IF(Amortizacija[[#This Row],[zaključna
bilanca]]&gt;0,LastRow-ROW(),0)</f>
        <v>269</v>
      </c>
    </row>
    <row r="95" spans="2:10" ht="15" customHeight="1" x14ac:dyDescent="0.25">
      <c r="B95" s="12">
        <f>ROWS($B$4:B95)</f>
        <v>92</v>
      </c>
      <c r="C95" s="13">
        <f ca="1">IF(ValuesEntered,IF(Amortizacija[[#This Row],[št.]]&lt;=Trajanje_posojila,IF(ROW()-ROW(Amortizacija[[#Headers],[obrok
datum]])=1,LoanStart,IF(I94&gt;0,EDATE(C94,1),"")),""),"")</f>
        <v>45649</v>
      </c>
      <c r="D95" s="30">
        <f ca="1">IF(ROW()-ROW(Amortizacija[[#Headers],[začetna
bilanca]])=1,Znesek_posojila,IF(Amortizacija[[#This Row],[obrok
datum]]="",0,INDEX(Amortizacija[], ROW()-4,8)))</f>
        <v>173474.62829039322</v>
      </c>
      <c r="E95" s="30">
        <f ca="1">IF(ValuesEntered,IF(ROW()-ROW(Amortizacija[[#Headers],[obresti]])=1,-IPMT(Obrestna_mera/12,1,Trajanje_posojila-ROWS($C$4:C95)+1,Amortizacija[[#This Row],[začetna
bilanca]]),IFERROR(-IPMT(Obrestna_mera/12,1,Amortizacija[[#This Row],[št.
preostali]],D96),0)),0)</f>
        <v>721.34914998157876</v>
      </c>
      <c r="F95" s="30">
        <f ca="1">IFERROR(IF(AND(ValuesEntered,Amortizacija[[#This Row],[obrok
datum]]&lt;&gt;""),-PPMT(Obrestna_mera/12,1,Trajanje_posojila-ROWS($C$4:C95)+1,Amortizacija[[#This Row],[začetna
bilanca]]),""),0)</f>
        <v>350.83229481430629</v>
      </c>
      <c r="G95" s="30">
        <f ca="1">IF(Amortizacija[[#This Row],[obrok
datum]]="",0,PropertyTaxAmount)</f>
        <v>375</v>
      </c>
      <c r="H95" s="30">
        <f ca="1">IF(Amortizacija[[#This Row],[obrok
datum]]="",0,Amortizacija[[#This Row],[obresti]]+Amortizacija[[#This Row],[glavnica]]+Amortizacija[[#This Row],[nepremičnina
davek]])</f>
        <v>1447.181444795885</v>
      </c>
      <c r="I95" s="30">
        <f ca="1">IF(Amortizacija[[#This Row],[obrok
datum]]="",0,Amortizacija[[#This Row],[začetna
bilanca]]-Amortizacija[[#This Row],[glavnica]])</f>
        <v>173123.7959955789</v>
      </c>
      <c r="J95" s="14">
        <f ca="1">IF(Amortizacija[[#This Row],[zaključna
bilanca]]&gt;0,LastRow-ROW(),0)</f>
        <v>268</v>
      </c>
    </row>
    <row r="96" spans="2:10" ht="15" customHeight="1" x14ac:dyDescent="0.25">
      <c r="B96" s="12">
        <f>ROWS($B$4:B96)</f>
        <v>93</v>
      </c>
      <c r="C96" s="13">
        <f ca="1">IF(ValuesEntered,IF(Amortizacija[[#This Row],[št.]]&lt;=Trajanje_posojila,IF(ROW()-ROW(Amortizacija[[#Headers],[obrok
datum]])=1,LoanStart,IF(I95&gt;0,EDATE(C95,1),"")),""),"")</f>
        <v>45680</v>
      </c>
      <c r="D96" s="30">
        <f ca="1">IF(ROW()-ROW(Amortizacija[[#Headers],[začetna
bilanca]])=1,Znesek_posojila,IF(Amortizacija[[#This Row],[obrok
datum]]="",0,INDEX(Amortizacija[], ROW()-4,8)))</f>
        <v>173123.7959955789</v>
      </c>
      <c r="E96" s="30">
        <f ca="1">IF(ValuesEntered,IF(ROW()-ROW(Amortizacija[[#Headers],[obresti]])=1,-IPMT(Obrestna_mera/12,1,Trajanje_posojila-ROWS($C$4:C96)+1,Amortizacija[[#This Row],[začetna
bilanca]]),IFERROR(-IPMT(Obrestna_mera/12,1,Amortizacija[[#This Row],[št.
preostali]],D97),0)),0)</f>
        <v>719.88125791473419</v>
      </c>
      <c r="F96" s="30">
        <f ca="1">IFERROR(IF(AND(ValuesEntered,Amortizacija[[#This Row],[obrok
datum]]&lt;&gt;""),-PPMT(Obrestna_mera/12,1,Trajanje_posojila-ROWS($C$4:C96)+1,Amortizacija[[#This Row],[začetna
bilanca]]),""),0)</f>
        <v>352.29409604269927</v>
      </c>
      <c r="G96" s="30">
        <f ca="1">IF(Amortizacija[[#This Row],[obrok
datum]]="",0,PropertyTaxAmount)</f>
        <v>375</v>
      </c>
      <c r="H96" s="30">
        <f ca="1">IF(Amortizacija[[#This Row],[obrok
datum]]="",0,Amortizacija[[#This Row],[obresti]]+Amortizacija[[#This Row],[glavnica]]+Amortizacija[[#This Row],[nepremičnina
davek]])</f>
        <v>1447.1753539574333</v>
      </c>
      <c r="I96" s="30">
        <f ca="1">IF(Amortizacija[[#This Row],[obrok
datum]]="",0,Amortizacija[[#This Row],[začetna
bilanca]]-Amortizacija[[#This Row],[glavnica]])</f>
        <v>172771.5018995362</v>
      </c>
      <c r="J96" s="14">
        <f ca="1">IF(Amortizacija[[#This Row],[zaključna
bilanca]]&gt;0,LastRow-ROW(),0)</f>
        <v>267</v>
      </c>
    </row>
    <row r="97" spans="2:10" ht="15" customHeight="1" x14ac:dyDescent="0.25">
      <c r="B97" s="12">
        <f>ROWS($B$4:B97)</f>
        <v>94</v>
      </c>
      <c r="C97" s="13">
        <f ca="1">IF(ValuesEntered,IF(Amortizacija[[#This Row],[št.]]&lt;=Trajanje_posojila,IF(ROW()-ROW(Amortizacija[[#Headers],[obrok
datum]])=1,LoanStart,IF(I96&gt;0,EDATE(C96,1),"")),""),"")</f>
        <v>45711</v>
      </c>
      <c r="D97" s="30">
        <f ca="1">IF(ROW()-ROW(Amortizacija[[#Headers],[začetna
bilanca]])=1,Znesek_posojila,IF(Amortizacija[[#This Row],[obrok
datum]]="",0,INDEX(Amortizacija[], ROW()-4,8)))</f>
        <v>172771.5018995362</v>
      </c>
      <c r="E97" s="30">
        <f ca="1">IF(ValuesEntered,IF(ROW()-ROW(Amortizacija[[#Headers],[obresti]])=1,-IPMT(Obrestna_mera/12,1,Trajanje_posojila-ROWS($C$4:C97)+1,Amortizacija[[#This Row],[začetna
bilanca]]),IFERROR(-IPMT(Obrestna_mera/12,1,Amortizacija[[#This Row],[št.
preostali]],D98),0)),0)</f>
        <v>718.40724963094442</v>
      </c>
      <c r="F97" s="30">
        <f ca="1">IFERROR(IF(AND(ValuesEntered,Amortizacija[[#This Row],[obrok
datum]]&lt;&gt;""),-PPMT(Obrestna_mera/12,1,Trajanje_posojila-ROWS($C$4:C97)+1,Amortizacija[[#This Row],[začetna
bilanca]]),""),0)</f>
        <v>353.76198810954395</v>
      </c>
      <c r="G97" s="30">
        <f ca="1">IF(Amortizacija[[#This Row],[obrok
datum]]="",0,PropertyTaxAmount)</f>
        <v>375</v>
      </c>
      <c r="H97" s="30">
        <f ca="1">IF(Amortizacija[[#This Row],[obrok
datum]]="",0,Amortizacija[[#This Row],[obresti]]+Amortizacija[[#This Row],[glavnica]]+Amortizacija[[#This Row],[nepremičnina
davek]])</f>
        <v>1447.1692377404884</v>
      </c>
      <c r="I97" s="30">
        <f ca="1">IF(Amortizacija[[#This Row],[obrok
datum]]="",0,Amortizacija[[#This Row],[začetna
bilanca]]-Amortizacija[[#This Row],[glavnica]])</f>
        <v>172417.73991142667</v>
      </c>
      <c r="J97" s="14">
        <f ca="1">IF(Amortizacija[[#This Row],[zaključna
bilanca]]&gt;0,LastRow-ROW(),0)</f>
        <v>266</v>
      </c>
    </row>
    <row r="98" spans="2:10" ht="15" customHeight="1" x14ac:dyDescent="0.25">
      <c r="B98" s="12">
        <f>ROWS($B$4:B98)</f>
        <v>95</v>
      </c>
      <c r="C98" s="13">
        <f ca="1">IF(ValuesEntered,IF(Amortizacija[[#This Row],[št.]]&lt;=Trajanje_posojila,IF(ROW()-ROW(Amortizacija[[#Headers],[obrok
datum]])=1,LoanStart,IF(I97&gt;0,EDATE(C97,1),"")),""),"")</f>
        <v>45739</v>
      </c>
      <c r="D98" s="30">
        <f ca="1">IF(ROW()-ROW(Amortizacija[[#Headers],[začetna
bilanca]])=1,Znesek_posojila,IF(Amortizacija[[#This Row],[obrok
datum]]="",0,INDEX(Amortizacija[], ROW()-4,8)))</f>
        <v>172417.73991142667</v>
      </c>
      <c r="E98" s="30">
        <f ca="1">IF(ValuesEntered,IF(ROW()-ROW(Amortizacija[[#Headers],[obresti]])=1,-IPMT(Obrestna_mera/12,1,Trajanje_posojila-ROWS($C$4:C98)+1,Amortizacija[[#This Row],[začetna
bilanca]]),IFERROR(-IPMT(Obrestna_mera/12,1,Amortizacija[[#This Row],[št.
preostali]],D99),0)),0)</f>
        <v>716.92709964597225</v>
      </c>
      <c r="F98" s="30">
        <f ca="1">IFERROR(IF(AND(ValuesEntered,Amortizacija[[#This Row],[obrok
datum]]&lt;&gt;""),-PPMT(Obrestna_mera/12,1,Trajanje_posojila-ROWS($C$4:C98)+1,Amortizacija[[#This Row],[začetna
bilanca]]),""),0)</f>
        <v>355.23599639333378</v>
      </c>
      <c r="G98" s="30">
        <f ca="1">IF(Amortizacija[[#This Row],[obrok
datum]]="",0,PropertyTaxAmount)</f>
        <v>375</v>
      </c>
      <c r="H98" s="30">
        <f ca="1">IF(Amortizacija[[#This Row],[obrok
datum]]="",0,Amortizacija[[#This Row],[obresti]]+Amortizacija[[#This Row],[glavnica]]+Amortizacija[[#This Row],[nepremičnina
davek]])</f>
        <v>1447.1630960393061</v>
      </c>
      <c r="I98" s="30">
        <f ca="1">IF(Amortizacija[[#This Row],[obrok
datum]]="",0,Amortizacija[[#This Row],[začetna
bilanca]]-Amortizacija[[#This Row],[glavnica]])</f>
        <v>172062.50391503333</v>
      </c>
      <c r="J98" s="14">
        <f ca="1">IF(Amortizacija[[#This Row],[zaključna
bilanca]]&gt;0,LastRow-ROW(),0)</f>
        <v>265</v>
      </c>
    </row>
    <row r="99" spans="2:10" ht="15" customHeight="1" x14ac:dyDescent="0.25">
      <c r="B99" s="12">
        <f>ROWS($B$4:B99)</f>
        <v>96</v>
      </c>
      <c r="C99" s="13">
        <f ca="1">IF(ValuesEntered,IF(Amortizacija[[#This Row],[št.]]&lt;=Trajanje_posojila,IF(ROW()-ROW(Amortizacija[[#Headers],[obrok
datum]])=1,LoanStart,IF(I98&gt;0,EDATE(C98,1),"")),""),"")</f>
        <v>45770</v>
      </c>
      <c r="D99" s="30">
        <f ca="1">IF(ROW()-ROW(Amortizacija[[#Headers],[začetna
bilanca]])=1,Znesek_posojila,IF(Amortizacija[[#This Row],[obrok
datum]]="",0,INDEX(Amortizacija[], ROW()-4,8)))</f>
        <v>172062.50391503333</v>
      </c>
      <c r="E99" s="30">
        <f ca="1">IF(ValuesEntered,IF(ROW()-ROW(Amortizacija[[#Headers],[obresti]])=1,-IPMT(Obrestna_mera/12,1,Trajanje_posojila-ROWS($C$4:C99)+1,Amortizacija[[#This Row],[začetna
bilanca]]),IFERROR(-IPMT(Obrestna_mera/12,1,Amortizacija[[#This Row],[št.
preostali]],D100),0)),0)</f>
        <v>715.44078236939595</v>
      </c>
      <c r="F99" s="30">
        <f ca="1">IFERROR(IF(AND(ValuesEntered,Amortizacija[[#This Row],[obrok
datum]]&lt;&gt;""),-PPMT(Obrestna_mera/12,1,Trajanje_posojila-ROWS($C$4:C99)+1,Amortizacija[[#This Row],[začetna
bilanca]]),""),0)</f>
        <v>356.71614637830578</v>
      </c>
      <c r="G99" s="30">
        <f ca="1">IF(Amortizacija[[#This Row],[obrok
datum]]="",0,PropertyTaxAmount)</f>
        <v>375</v>
      </c>
      <c r="H99" s="30">
        <f ca="1">IF(Amortizacija[[#This Row],[obrok
datum]]="",0,Amortizacija[[#This Row],[obresti]]+Amortizacija[[#This Row],[glavnica]]+Amortizacija[[#This Row],[nepremičnina
davek]])</f>
        <v>1447.1569287477018</v>
      </c>
      <c r="I99" s="30">
        <f ca="1">IF(Amortizacija[[#This Row],[obrok
datum]]="",0,Amortizacija[[#This Row],[začetna
bilanca]]-Amortizacija[[#This Row],[glavnica]])</f>
        <v>171705.78776865502</v>
      </c>
      <c r="J99" s="14">
        <f ca="1">IF(Amortizacija[[#This Row],[zaključna
bilanca]]&gt;0,LastRow-ROW(),0)</f>
        <v>264</v>
      </c>
    </row>
    <row r="100" spans="2:10" ht="15" customHeight="1" x14ac:dyDescent="0.25">
      <c r="B100" s="12">
        <f>ROWS($B$4:B100)</f>
        <v>97</v>
      </c>
      <c r="C100" s="13">
        <f ca="1">IF(ValuesEntered,IF(Amortizacija[[#This Row],[št.]]&lt;=Trajanje_posojila,IF(ROW()-ROW(Amortizacija[[#Headers],[obrok
datum]])=1,LoanStart,IF(I99&gt;0,EDATE(C99,1),"")),""),"")</f>
        <v>45800</v>
      </c>
      <c r="D100" s="30">
        <f ca="1">IF(ROW()-ROW(Amortizacija[[#Headers],[začetna
bilanca]])=1,Znesek_posojila,IF(Amortizacija[[#This Row],[obrok
datum]]="",0,INDEX(Amortizacija[], ROW()-4,8)))</f>
        <v>171705.78776865502</v>
      </c>
      <c r="E100" s="30">
        <f ca="1">IF(ValuesEntered,IF(ROW()-ROW(Amortizacija[[#Headers],[obresti]])=1,-IPMT(Obrestna_mera/12,1,Trajanje_posojila-ROWS($C$4:C100)+1,Amortizacija[[#This Row],[začetna
bilanca]]),IFERROR(-IPMT(Obrestna_mera/12,1,Amortizacija[[#This Row],[št.
preostali]],D101),0)),0)</f>
        <v>713.94827210416724</v>
      </c>
      <c r="F100" s="30">
        <f ca="1">IFERROR(IF(AND(ValuesEntered,Amortizacija[[#This Row],[obrok
datum]]&lt;&gt;""),-PPMT(Obrestna_mera/12,1,Trajanje_posojila-ROWS($C$4:C100)+1,Amortizacija[[#This Row],[začetna
bilanca]]),""),0)</f>
        <v>358.20246365488208</v>
      </c>
      <c r="G100" s="30">
        <f ca="1">IF(Amortizacija[[#This Row],[obrok
datum]]="",0,PropertyTaxAmount)</f>
        <v>375</v>
      </c>
      <c r="H100" s="30">
        <f ca="1">IF(Amortizacija[[#This Row],[obrok
datum]]="",0,Amortizacija[[#This Row],[obresti]]+Amortizacija[[#This Row],[glavnica]]+Amortizacija[[#This Row],[nepremičnina
davek]])</f>
        <v>1447.1507357590494</v>
      </c>
      <c r="I100" s="30">
        <f ca="1">IF(Amortizacija[[#This Row],[obrok
datum]]="",0,Amortizacija[[#This Row],[začetna
bilanca]]-Amortizacija[[#This Row],[glavnica]])</f>
        <v>171347.58530500013</v>
      </c>
      <c r="J100" s="14">
        <f ca="1">IF(Amortizacija[[#This Row],[zaključna
bilanca]]&gt;0,LastRow-ROW(),0)</f>
        <v>263</v>
      </c>
    </row>
    <row r="101" spans="2:10" ht="15" customHeight="1" x14ac:dyDescent="0.25">
      <c r="B101" s="12">
        <f>ROWS($B$4:B101)</f>
        <v>98</v>
      </c>
      <c r="C101" s="13">
        <f ca="1">IF(ValuesEntered,IF(Amortizacija[[#This Row],[št.]]&lt;=Trajanje_posojila,IF(ROW()-ROW(Amortizacija[[#Headers],[obrok
datum]])=1,LoanStart,IF(I100&gt;0,EDATE(C100,1),"")),""),"")</f>
        <v>45831</v>
      </c>
      <c r="D101" s="30">
        <f ca="1">IF(ROW()-ROW(Amortizacija[[#Headers],[začetna
bilanca]])=1,Znesek_posojila,IF(Amortizacija[[#This Row],[obrok
datum]]="",0,INDEX(Amortizacija[], ROW()-4,8)))</f>
        <v>171347.58530500013</v>
      </c>
      <c r="E101" s="30">
        <f ca="1">IF(ValuesEntered,IF(ROW()-ROW(Amortizacija[[#Headers],[obresti]])=1,-IPMT(Obrestna_mera/12,1,Trajanje_posojila-ROWS($C$4:C101)+1,Amortizacija[[#This Row],[začetna
bilanca]]),IFERROR(-IPMT(Obrestna_mera/12,1,Amortizacija[[#This Row],[št.
preostali]],D102),0)),0)</f>
        <v>712.4495430461667</v>
      </c>
      <c r="F101" s="30">
        <f ca="1">IFERROR(IF(AND(ValuesEntered,Amortizacija[[#This Row],[obrok
datum]]&lt;&gt;""),-PPMT(Obrestna_mera/12,1,Trajanje_posojila-ROWS($C$4:C101)+1,Amortizacija[[#This Row],[začetna
bilanca]]),""),0)</f>
        <v>359.69497392011067</v>
      </c>
      <c r="G101" s="30">
        <f ca="1">IF(Amortizacija[[#This Row],[obrok
datum]]="",0,PropertyTaxAmount)</f>
        <v>375</v>
      </c>
      <c r="H101" s="30">
        <f ca="1">IF(Amortizacija[[#This Row],[obrok
datum]]="",0,Amortizacija[[#This Row],[obresti]]+Amortizacija[[#This Row],[glavnica]]+Amortizacija[[#This Row],[nepremičnina
davek]])</f>
        <v>1447.1445169662775</v>
      </c>
      <c r="I101" s="30">
        <f ca="1">IF(Amortizacija[[#This Row],[obrok
datum]]="",0,Amortizacija[[#This Row],[začetna
bilanca]]-Amortizacija[[#This Row],[glavnica]])</f>
        <v>170987.89033108001</v>
      </c>
      <c r="J101" s="14">
        <f ca="1">IF(Amortizacija[[#This Row],[zaključna
bilanca]]&gt;0,LastRow-ROW(),0)</f>
        <v>262</v>
      </c>
    </row>
    <row r="102" spans="2:10" ht="15" customHeight="1" x14ac:dyDescent="0.25">
      <c r="B102" s="12">
        <f>ROWS($B$4:B102)</f>
        <v>99</v>
      </c>
      <c r="C102" s="13">
        <f ca="1">IF(ValuesEntered,IF(Amortizacija[[#This Row],[št.]]&lt;=Trajanje_posojila,IF(ROW()-ROW(Amortizacija[[#Headers],[obrok
datum]])=1,LoanStart,IF(I101&gt;0,EDATE(C101,1),"")),""),"")</f>
        <v>45861</v>
      </c>
      <c r="D102" s="30">
        <f ca="1">IF(ROW()-ROW(Amortizacija[[#Headers],[začetna
bilanca]])=1,Znesek_posojila,IF(Amortizacija[[#This Row],[obrok
datum]]="",0,INDEX(Amortizacija[], ROW()-4,8)))</f>
        <v>170987.89033108001</v>
      </c>
      <c r="E102" s="30">
        <f ca="1">IF(ValuesEntered,IF(ROW()-ROW(Amortizacija[[#Headers],[obresti]])=1,-IPMT(Obrestna_mera/12,1,Trajanje_posojila-ROWS($C$4:C102)+1,Amortizacija[[#This Row],[začetna
bilanca]]),IFERROR(-IPMT(Obrestna_mera/12,1,Amortizacija[[#This Row],[št.
preostali]],D103),0)),0)</f>
        <v>710.94456928375791</v>
      </c>
      <c r="F102" s="30">
        <f ca="1">IFERROR(IF(AND(ValuesEntered,Amortizacija[[#This Row],[obrok
datum]]&lt;&gt;""),-PPMT(Obrestna_mera/12,1,Trajanje_posojila-ROWS($C$4:C102)+1,Amortizacija[[#This Row],[začetna
bilanca]]),""),0)</f>
        <v>361.19370297811116</v>
      </c>
      <c r="G102" s="30">
        <f ca="1">IF(Amortizacija[[#This Row],[obrok
datum]]="",0,PropertyTaxAmount)</f>
        <v>375</v>
      </c>
      <c r="H102" s="30">
        <f ca="1">IF(Amortizacija[[#This Row],[obrok
datum]]="",0,Amortizacija[[#This Row],[obresti]]+Amortizacija[[#This Row],[glavnica]]+Amortizacija[[#This Row],[nepremičnina
davek]])</f>
        <v>1447.1382722618691</v>
      </c>
      <c r="I102" s="30">
        <f ca="1">IF(Amortizacija[[#This Row],[obrok
datum]]="",0,Amortizacija[[#This Row],[začetna
bilanca]]-Amortizacija[[#This Row],[glavnica]])</f>
        <v>170626.6966281019</v>
      </c>
      <c r="J102" s="14">
        <f ca="1">IF(Amortizacija[[#This Row],[zaključna
bilanca]]&gt;0,LastRow-ROW(),0)</f>
        <v>261</v>
      </c>
    </row>
    <row r="103" spans="2:10" ht="15" customHeight="1" x14ac:dyDescent="0.25">
      <c r="B103" s="12">
        <f>ROWS($B$4:B103)</f>
        <v>100</v>
      </c>
      <c r="C103" s="13">
        <f ca="1">IF(ValuesEntered,IF(Amortizacija[[#This Row],[št.]]&lt;=Trajanje_posojila,IF(ROW()-ROW(Amortizacija[[#Headers],[obrok
datum]])=1,LoanStart,IF(I102&gt;0,EDATE(C102,1),"")),""),"")</f>
        <v>45892</v>
      </c>
      <c r="D103" s="30">
        <f ca="1">IF(ROW()-ROW(Amortizacija[[#Headers],[začetna
bilanca]])=1,Znesek_posojila,IF(Amortizacija[[#This Row],[obrok
datum]]="",0,INDEX(Amortizacija[], ROW()-4,8)))</f>
        <v>170626.6966281019</v>
      </c>
      <c r="E103" s="30">
        <f ca="1">IF(ValuesEntered,IF(ROW()-ROW(Amortizacija[[#Headers],[obresti]])=1,-IPMT(Obrestna_mera/12,1,Trajanje_posojila-ROWS($C$4:C103)+1,Amortizacija[[#This Row],[začetna
bilanca]]),IFERROR(-IPMT(Obrestna_mera/12,1,Amortizacija[[#This Row],[št.
preostali]],D104),0)),0)</f>
        <v>709.43332479733908</v>
      </c>
      <c r="F103" s="30">
        <f ca="1">IFERROR(IF(AND(ValuesEntered,Amortizacija[[#This Row],[obrok
datum]]&lt;&gt;""),-PPMT(Obrestna_mera/12,1,Trajanje_posojila-ROWS($C$4:C103)+1,Amortizacija[[#This Row],[začetna
bilanca]]),""),0)</f>
        <v>362.69867674051989</v>
      </c>
      <c r="G103" s="30">
        <f ca="1">IF(Amortizacija[[#This Row],[obrok
datum]]="",0,PropertyTaxAmount)</f>
        <v>375</v>
      </c>
      <c r="H103" s="30">
        <f ca="1">IF(Amortizacija[[#This Row],[obrok
datum]]="",0,Amortizacija[[#This Row],[obresti]]+Amortizacija[[#This Row],[glavnica]]+Amortizacija[[#This Row],[nepremičnina
davek]])</f>
        <v>1447.132001537859</v>
      </c>
      <c r="I103" s="30">
        <f ca="1">IF(Amortizacija[[#This Row],[obrok
datum]]="",0,Amortizacija[[#This Row],[začetna
bilanca]]-Amortizacija[[#This Row],[glavnica]])</f>
        <v>170263.99795136138</v>
      </c>
      <c r="J103" s="14">
        <f ca="1">IF(Amortizacija[[#This Row],[zaključna
bilanca]]&gt;0,LastRow-ROW(),0)</f>
        <v>260</v>
      </c>
    </row>
    <row r="104" spans="2:10" ht="15" customHeight="1" x14ac:dyDescent="0.25">
      <c r="B104" s="12">
        <f>ROWS($B$4:B104)</f>
        <v>101</v>
      </c>
      <c r="C104" s="13">
        <f ca="1">IF(ValuesEntered,IF(Amortizacija[[#This Row],[št.]]&lt;=Trajanje_posojila,IF(ROW()-ROW(Amortizacija[[#Headers],[obrok
datum]])=1,LoanStart,IF(I103&gt;0,EDATE(C103,1),"")),""),"")</f>
        <v>45923</v>
      </c>
      <c r="D104" s="30">
        <f ca="1">IF(ROW()-ROW(Amortizacija[[#Headers],[začetna
bilanca]])=1,Znesek_posojila,IF(Amortizacija[[#This Row],[obrok
datum]]="",0,INDEX(Amortizacija[], ROW()-4,8)))</f>
        <v>170263.99795136138</v>
      </c>
      <c r="E104" s="30">
        <f ca="1">IF(ValuesEntered,IF(ROW()-ROW(Amortizacija[[#Headers],[obresti]])=1,-IPMT(Obrestna_mera/12,1,Trajanje_posojila-ROWS($C$4:C104)+1,Amortizacija[[#This Row],[začetna
bilanca]]),IFERROR(-IPMT(Obrestna_mera/12,1,Amortizacija[[#This Row],[št.
preostali]],D105),0)),0)</f>
        <v>707.91578345889343</v>
      </c>
      <c r="F104" s="30">
        <f ca="1">IFERROR(IF(AND(ValuesEntered,Amortizacija[[#This Row],[obrok
datum]]&lt;&gt;""),-PPMT(Obrestna_mera/12,1,Trajanje_posojila-ROWS($C$4:C104)+1,Amortizacija[[#This Row],[začetna
bilanca]]),""),0)</f>
        <v>364.20992122693883</v>
      </c>
      <c r="G104" s="30">
        <f ca="1">IF(Amortizacija[[#This Row],[obrok
datum]]="",0,PropertyTaxAmount)</f>
        <v>375</v>
      </c>
      <c r="H104" s="30">
        <f ca="1">IF(Amortizacija[[#This Row],[obrok
datum]]="",0,Amortizacija[[#This Row],[obresti]]+Amortizacija[[#This Row],[glavnica]]+Amortizacija[[#This Row],[nepremičnina
davek]])</f>
        <v>1447.1257046858323</v>
      </c>
      <c r="I104" s="30">
        <f ca="1">IF(Amortizacija[[#This Row],[obrok
datum]]="",0,Amortizacija[[#This Row],[začetna
bilanca]]-Amortizacija[[#This Row],[glavnica]])</f>
        <v>169899.78803013443</v>
      </c>
      <c r="J104" s="14">
        <f ca="1">IF(Amortizacija[[#This Row],[zaključna
bilanca]]&gt;0,LastRow-ROW(),0)</f>
        <v>259</v>
      </c>
    </row>
    <row r="105" spans="2:10" ht="15" customHeight="1" x14ac:dyDescent="0.25">
      <c r="B105" s="12">
        <f>ROWS($B$4:B105)</f>
        <v>102</v>
      </c>
      <c r="C105" s="13">
        <f ca="1">IF(ValuesEntered,IF(Amortizacija[[#This Row],[št.]]&lt;=Trajanje_posojila,IF(ROW()-ROW(Amortizacija[[#Headers],[obrok
datum]])=1,LoanStart,IF(I104&gt;0,EDATE(C104,1),"")),""),"")</f>
        <v>45953</v>
      </c>
      <c r="D105" s="30">
        <f ca="1">IF(ROW()-ROW(Amortizacija[[#Headers],[začetna
bilanca]])=1,Znesek_posojila,IF(Amortizacija[[#This Row],[obrok
datum]]="",0,INDEX(Amortizacija[], ROW()-4,8)))</f>
        <v>169899.78803013443</v>
      </c>
      <c r="E105" s="30">
        <f ca="1">IF(ValuesEntered,IF(ROW()-ROW(Amortizacija[[#Headers],[obresti]])=1,-IPMT(Obrestna_mera/12,1,Trajanje_posojila-ROWS($C$4:C105)+1,Amortizacija[[#This Row],[začetna
bilanca]]),IFERROR(-IPMT(Obrestna_mera/12,1,Amortizacija[[#This Row],[št.
preostali]],D106),0)),0)</f>
        <v>706.39191903153767</v>
      </c>
      <c r="F105" s="30">
        <f ca="1">IFERROR(IF(AND(ValuesEntered,Amortizacija[[#This Row],[obrok
datum]]&lt;&gt;""),-PPMT(Obrestna_mera/12,1,Trajanje_posojila-ROWS($C$4:C105)+1,Amortizacija[[#This Row],[začetna
bilanca]]),""),0)</f>
        <v>365.72746256538437</v>
      </c>
      <c r="G105" s="30">
        <f ca="1">IF(Amortizacija[[#This Row],[obrok
datum]]="",0,PropertyTaxAmount)</f>
        <v>375</v>
      </c>
      <c r="H105" s="30">
        <f ca="1">IF(Amortizacija[[#This Row],[obrok
datum]]="",0,Amortizacija[[#This Row],[obresti]]+Amortizacija[[#This Row],[glavnica]]+Amortizacija[[#This Row],[nepremičnina
davek]])</f>
        <v>1447.119381596922</v>
      </c>
      <c r="I105" s="30">
        <f ca="1">IF(Amortizacija[[#This Row],[obrok
datum]]="",0,Amortizacija[[#This Row],[začetna
bilanca]]-Amortizacija[[#This Row],[glavnica]])</f>
        <v>169534.06056756905</v>
      </c>
      <c r="J105" s="14">
        <f ca="1">IF(Amortizacija[[#This Row],[zaključna
bilanca]]&gt;0,LastRow-ROW(),0)</f>
        <v>258</v>
      </c>
    </row>
    <row r="106" spans="2:10" ht="15" customHeight="1" x14ac:dyDescent="0.25">
      <c r="B106" s="12">
        <f>ROWS($B$4:B106)</f>
        <v>103</v>
      </c>
      <c r="C106" s="13">
        <f ca="1">IF(ValuesEntered,IF(Amortizacija[[#This Row],[št.]]&lt;=Trajanje_posojila,IF(ROW()-ROW(Amortizacija[[#Headers],[obrok
datum]])=1,LoanStart,IF(I105&gt;0,EDATE(C105,1),"")),""),"")</f>
        <v>45984</v>
      </c>
      <c r="D106" s="30">
        <f ca="1">IF(ROW()-ROW(Amortizacija[[#Headers],[začetna
bilanca]])=1,Znesek_posojila,IF(Amortizacija[[#This Row],[obrok
datum]]="",0,INDEX(Amortizacija[], ROW()-4,8)))</f>
        <v>169534.06056756905</v>
      </c>
      <c r="E106" s="30">
        <f ca="1">IF(ValuesEntered,IF(ROW()-ROW(Amortizacija[[#Headers],[obresti]])=1,-IPMT(Obrestna_mera/12,1,Trajanje_posojila-ROWS($C$4:C106)+1,Amortizacija[[#This Row],[začetna
bilanca]]),IFERROR(-IPMT(Obrestna_mera/12,1,Amortizacija[[#This Row],[št.
preostali]],D107),0)),0)</f>
        <v>704.86170516906793</v>
      </c>
      <c r="F106" s="30">
        <f ca="1">IFERROR(IF(AND(ValuesEntered,Amortizacija[[#This Row],[obrok
datum]]&lt;&gt;""),-PPMT(Obrestna_mera/12,1,Trajanje_posojila-ROWS($C$4:C106)+1,Amortizacija[[#This Row],[začetna
bilanca]]),""),0)</f>
        <v>367.25132699274019</v>
      </c>
      <c r="G106" s="30">
        <f ca="1">IF(Amortizacija[[#This Row],[obrok
datum]]="",0,PropertyTaxAmount)</f>
        <v>375</v>
      </c>
      <c r="H106" s="30">
        <f ca="1">IF(Amortizacija[[#This Row],[obrok
datum]]="",0,Amortizacija[[#This Row],[obresti]]+Amortizacija[[#This Row],[glavnica]]+Amortizacija[[#This Row],[nepremičnina
davek]])</f>
        <v>1447.1130321618082</v>
      </c>
      <c r="I106" s="30">
        <f ca="1">IF(Amortizacija[[#This Row],[obrok
datum]]="",0,Amortizacija[[#This Row],[začetna
bilanca]]-Amortizacija[[#This Row],[glavnica]])</f>
        <v>169166.80924057632</v>
      </c>
      <c r="J106" s="14">
        <f ca="1">IF(Amortizacija[[#This Row],[zaključna
bilanca]]&gt;0,LastRow-ROW(),0)</f>
        <v>257</v>
      </c>
    </row>
    <row r="107" spans="2:10" ht="15" customHeight="1" x14ac:dyDescent="0.25">
      <c r="B107" s="12">
        <f>ROWS($B$4:B107)</f>
        <v>104</v>
      </c>
      <c r="C107" s="13">
        <f ca="1">IF(ValuesEntered,IF(Amortizacija[[#This Row],[št.]]&lt;=Trajanje_posojila,IF(ROW()-ROW(Amortizacija[[#Headers],[obrok
datum]])=1,LoanStart,IF(I106&gt;0,EDATE(C106,1),"")),""),"")</f>
        <v>46014</v>
      </c>
      <c r="D107" s="30">
        <f ca="1">IF(ROW()-ROW(Amortizacija[[#Headers],[začetna
bilanca]])=1,Znesek_posojila,IF(Amortizacija[[#This Row],[obrok
datum]]="",0,INDEX(Amortizacija[], ROW()-4,8)))</f>
        <v>169166.80924057632</v>
      </c>
      <c r="E107" s="30">
        <f ca="1">IF(ValuesEntered,IF(ROW()-ROW(Amortizacija[[#Headers],[obresti]])=1,-IPMT(Obrestna_mera/12,1,Trajanje_posojila-ROWS($C$4:C107)+1,Amortizacija[[#This Row],[začetna
bilanca]]),IFERROR(-IPMT(Obrestna_mera/12,1,Amortizacija[[#This Row],[št.
preostali]],D108),0)),0)</f>
        <v>703.32511541550457</v>
      </c>
      <c r="F107" s="30">
        <f ca="1">IFERROR(IF(AND(ValuesEntered,Amortizacija[[#This Row],[obrok
datum]]&lt;&gt;""),-PPMT(Obrestna_mera/12,1,Trajanje_posojila-ROWS($C$4:C107)+1,Amortizacija[[#This Row],[začetna
bilanca]]),""),0)</f>
        <v>368.78154085520987</v>
      </c>
      <c r="G107" s="30">
        <f ca="1">IF(Amortizacija[[#This Row],[obrok
datum]]="",0,PropertyTaxAmount)</f>
        <v>375</v>
      </c>
      <c r="H107" s="30">
        <f ca="1">IF(Amortizacija[[#This Row],[obrok
datum]]="",0,Amortizacija[[#This Row],[obresti]]+Amortizacija[[#This Row],[glavnica]]+Amortizacija[[#This Row],[nepremičnina
davek]])</f>
        <v>1447.1066562707144</v>
      </c>
      <c r="I107" s="30">
        <f ca="1">IF(Amortizacija[[#This Row],[obrok
datum]]="",0,Amortizacija[[#This Row],[začetna
bilanca]]-Amortizacija[[#This Row],[glavnica]])</f>
        <v>168798.0276997211</v>
      </c>
      <c r="J107" s="14">
        <f ca="1">IF(Amortizacija[[#This Row],[zaključna
bilanca]]&gt;0,LastRow-ROW(),0)</f>
        <v>256</v>
      </c>
    </row>
    <row r="108" spans="2:10" ht="15" customHeight="1" x14ac:dyDescent="0.25">
      <c r="B108" s="12">
        <f>ROWS($B$4:B108)</f>
        <v>105</v>
      </c>
      <c r="C108" s="13">
        <f ca="1">IF(ValuesEntered,IF(Amortizacija[[#This Row],[št.]]&lt;=Trajanje_posojila,IF(ROW()-ROW(Amortizacija[[#Headers],[obrok
datum]])=1,LoanStart,IF(I107&gt;0,EDATE(C107,1),"")),""),"")</f>
        <v>46045</v>
      </c>
      <c r="D108" s="30">
        <f ca="1">IF(ROW()-ROW(Amortizacija[[#Headers],[začetna
bilanca]])=1,Znesek_posojila,IF(Amortizacija[[#This Row],[obrok
datum]]="",0,INDEX(Amortizacija[], ROW()-4,8)))</f>
        <v>168798.0276997211</v>
      </c>
      <c r="E108" s="30">
        <f ca="1">IF(ValuesEntered,IF(ROW()-ROW(Amortizacija[[#Headers],[obresti]])=1,-IPMT(Obrestna_mera/12,1,Trajanje_posojila-ROWS($C$4:C108)+1,Amortizacija[[#This Row],[začetna
bilanca]]),IFERROR(-IPMT(Obrestna_mera/12,1,Amortizacija[[#This Row],[št.
preostali]],D109),0)),0)</f>
        <v>701.78212320463479</v>
      </c>
      <c r="F108" s="30">
        <f ca="1">IFERROR(IF(AND(ValuesEntered,Amortizacija[[#This Row],[obrok
datum]]&lt;&gt;""),-PPMT(Obrestna_mera/12,1,Trajanje_posojila-ROWS($C$4:C108)+1,Amortizacija[[#This Row],[začetna
bilanca]]),""),0)</f>
        <v>370.31813060877323</v>
      </c>
      <c r="G108" s="30">
        <f ca="1">IF(Amortizacija[[#This Row],[obrok
datum]]="",0,PropertyTaxAmount)</f>
        <v>375</v>
      </c>
      <c r="H108" s="30">
        <f ca="1">IF(Amortizacija[[#This Row],[obrok
datum]]="",0,Amortizacija[[#This Row],[obresti]]+Amortizacija[[#This Row],[glavnica]]+Amortizacija[[#This Row],[nepremičnina
davek]])</f>
        <v>1447.100253813408</v>
      </c>
      <c r="I108" s="30">
        <f ca="1">IF(Amortizacija[[#This Row],[obrok
datum]]="",0,Amortizacija[[#This Row],[začetna
bilanca]]-Amortizacija[[#This Row],[glavnica]])</f>
        <v>168427.70956911234</v>
      </c>
      <c r="J108" s="14">
        <f ca="1">IF(Amortizacija[[#This Row],[zaključna
bilanca]]&gt;0,LastRow-ROW(),0)</f>
        <v>255</v>
      </c>
    </row>
    <row r="109" spans="2:10" ht="15" customHeight="1" x14ac:dyDescent="0.25">
      <c r="B109" s="12">
        <f>ROWS($B$4:B109)</f>
        <v>106</v>
      </c>
      <c r="C109" s="13">
        <f ca="1">IF(ValuesEntered,IF(Amortizacija[[#This Row],[št.]]&lt;=Trajanje_posojila,IF(ROW()-ROW(Amortizacija[[#Headers],[obrok
datum]])=1,LoanStart,IF(I108&gt;0,EDATE(C108,1),"")),""),"")</f>
        <v>46076</v>
      </c>
      <c r="D109" s="30">
        <f ca="1">IF(ROW()-ROW(Amortizacija[[#Headers],[začetna
bilanca]])=1,Znesek_posojila,IF(Amortizacija[[#This Row],[obrok
datum]]="",0,INDEX(Amortizacija[], ROW()-4,8)))</f>
        <v>168427.70956911234</v>
      </c>
      <c r="E109" s="30">
        <f ca="1">IF(ValuesEntered,IF(ROW()-ROW(Amortizacija[[#Headers],[obresti]])=1,-IPMT(Obrestna_mera/12,1,Trajanje_posojila-ROWS($C$4:C109)+1,Amortizacija[[#This Row],[začetna
bilanca]]),IFERROR(-IPMT(Obrestna_mera/12,1,Amortizacija[[#This Row],[št.
preostali]],D110),0)),0)</f>
        <v>700.23270185955289</v>
      </c>
      <c r="F109" s="30">
        <f ca="1">IFERROR(IF(AND(ValuesEntered,Amortizacija[[#This Row],[obrok
datum]]&lt;&gt;""),-PPMT(Obrestna_mera/12,1,Trajanje_posojila-ROWS($C$4:C109)+1,Amortizacija[[#This Row],[začetna
bilanca]]),""),0)</f>
        <v>371.86112281964324</v>
      </c>
      <c r="G109" s="30">
        <f ca="1">IF(Amortizacija[[#This Row],[obrok
datum]]="",0,PropertyTaxAmount)</f>
        <v>375</v>
      </c>
      <c r="H109" s="30">
        <f ca="1">IF(Amortizacija[[#This Row],[obrok
datum]]="",0,Amortizacija[[#This Row],[obresti]]+Amortizacija[[#This Row],[glavnica]]+Amortizacija[[#This Row],[nepremičnina
davek]])</f>
        <v>1447.0938246791961</v>
      </c>
      <c r="I109" s="30">
        <f ca="1">IF(Amortizacija[[#This Row],[obrok
datum]]="",0,Amortizacija[[#This Row],[začetna
bilanca]]-Amortizacija[[#This Row],[glavnica]])</f>
        <v>168055.84844629269</v>
      </c>
      <c r="J109" s="14">
        <f ca="1">IF(Amortizacija[[#This Row],[zaključna
bilanca]]&gt;0,LastRow-ROW(),0)</f>
        <v>254</v>
      </c>
    </row>
    <row r="110" spans="2:10" ht="15" customHeight="1" x14ac:dyDescent="0.25">
      <c r="B110" s="12">
        <f>ROWS($B$4:B110)</f>
        <v>107</v>
      </c>
      <c r="C110" s="13">
        <f ca="1">IF(ValuesEntered,IF(Amortizacija[[#This Row],[št.]]&lt;=Trajanje_posojila,IF(ROW()-ROW(Amortizacija[[#Headers],[obrok
datum]])=1,LoanStart,IF(I109&gt;0,EDATE(C109,1),"")),""),"")</f>
        <v>46104</v>
      </c>
      <c r="D110" s="30">
        <f ca="1">IF(ROW()-ROW(Amortizacija[[#Headers],[začetna
bilanca]])=1,Znesek_posojila,IF(Amortizacija[[#This Row],[obrok
datum]]="",0,INDEX(Amortizacija[], ROW()-4,8)))</f>
        <v>168055.84844629269</v>
      </c>
      <c r="E110" s="30">
        <f ca="1">IF(ValuesEntered,IF(ROW()-ROW(Amortizacija[[#Headers],[obresti]])=1,-IPMT(Obrestna_mera/12,1,Trajanje_posojila-ROWS($C$4:C110)+1,Amortizacija[[#This Row],[začetna
bilanca]]),IFERROR(-IPMT(Obrestna_mera/12,1,Amortizacija[[#This Row],[št.
preostali]],D111),0)),0)</f>
        <v>698.67682459219986</v>
      </c>
      <c r="F110" s="30">
        <f ca="1">IFERROR(IF(AND(ValuesEntered,Amortizacija[[#This Row],[obrok
datum]]&lt;&gt;""),-PPMT(Obrestna_mera/12,1,Trajanje_posojila-ROWS($C$4:C110)+1,Amortizacija[[#This Row],[začetna
bilanca]]),""),0)</f>
        <v>373.41054416472497</v>
      </c>
      <c r="G110" s="30">
        <f ca="1">IF(Amortizacija[[#This Row],[obrok
datum]]="",0,PropertyTaxAmount)</f>
        <v>375</v>
      </c>
      <c r="H110" s="30">
        <f ca="1">IF(Amortizacija[[#This Row],[obrok
datum]]="",0,Amortizacija[[#This Row],[obresti]]+Amortizacija[[#This Row],[glavnica]]+Amortizacija[[#This Row],[nepremičnina
davek]])</f>
        <v>1447.0873687569249</v>
      </c>
      <c r="I110" s="30">
        <f ca="1">IF(Amortizacija[[#This Row],[obrok
datum]]="",0,Amortizacija[[#This Row],[začetna
bilanca]]-Amortizacija[[#This Row],[glavnica]])</f>
        <v>167682.43790212797</v>
      </c>
      <c r="J110" s="14">
        <f ca="1">IF(Amortizacija[[#This Row],[zaključna
bilanca]]&gt;0,LastRow-ROW(),0)</f>
        <v>253</v>
      </c>
    </row>
    <row r="111" spans="2:10" ht="15" customHeight="1" x14ac:dyDescent="0.25">
      <c r="B111" s="12">
        <f>ROWS($B$4:B111)</f>
        <v>108</v>
      </c>
      <c r="C111" s="13">
        <f ca="1">IF(ValuesEntered,IF(Amortizacija[[#This Row],[št.]]&lt;=Trajanje_posojila,IF(ROW()-ROW(Amortizacija[[#Headers],[obrok
datum]])=1,LoanStart,IF(I110&gt;0,EDATE(C110,1),"")),""),"")</f>
        <v>46135</v>
      </c>
      <c r="D111" s="30">
        <f ca="1">IF(ROW()-ROW(Amortizacija[[#Headers],[začetna
bilanca]])=1,Znesek_posojila,IF(Amortizacija[[#This Row],[obrok
datum]]="",0,INDEX(Amortizacija[], ROW()-4,8)))</f>
        <v>167682.43790212797</v>
      </c>
      <c r="E111" s="30">
        <f ca="1">IF(ValuesEntered,IF(ROW()-ROW(Amortizacija[[#Headers],[obresti]])=1,-IPMT(Obrestna_mera/12,1,Trajanje_posojila-ROWS($C$4:C111)+1,Amortizacija[[#This Row],[začetna
bilanca]]),IFERROR(-IPMT(Obrestna_mera/12,1,Amortizacija[[#This Row],[št.
preostali]],D112),0)),0)</f>
        <v>697.11446450289964</v>
      </c>
      <c r="F111" s="30">
        <f ca="1">IFERROR(IF(AND(ValuesEntered,Amortizacija[[#This Row],[obrok
datum]]&lt;&gt;""),-PPMT(Obrestna_mera/12,1,Trajanje_posojila-ROWS($C$4:C111)+1,Amortizacija[[#This Row],[začetna
bilanca]]),""),0)</f>
        <v>374.96642143207816</v>
      </c>
      <c r="G111" s="30">
        <f ca="1">IF(Amortizacija[[#This Row],[obrok
datum]]="",0,PropertyTaxAmount)</f>
        <v>375</v>
      </c>
      <c r="H111" s="30">
        <f ca="1">IF(Amortizacija[[#This Row],[obrok
datum]]="",0,Amortizacija[[#This Row],[obresti]]+Amortizacija[[#This Row],[glavnica]]+Amortizacija[[#This Row],[nepremičnina
davek]])</f>
        <v>1447.0808859349777</v>
      </c>
      <c r="I111" s="30">
        <f ca="1">IF(Amortizacija[[#This Row],[obrok
datum]]="",0,Amortizacija[[#This Row],[začetna
bilanca]]-Amortizacija[[#This Row],[glavnica]])</f>
        <v>167307.47148069591</v>
      </c>
      <c r="J111" s="14">
        <f ca="1">IF(Amortizacija[[#This Row],[zaključna
bilanca]]&gt;0,LastRow-ROW(),0)</f>
        <v>252</v>
      </c>
    </row>
    <row r="112" spans="2:10" ht="15" customHeight="1" x14ac:dyDescent="0.25">
      <c r="B112" s="12">
        <f>ROWS($B$4:B112)</f>
        <v>109</v>
      </c>
      <c r="C112" s="13">
        <f ca="1">IF(ValuesEntered,IF(Amortizacija[[#This Row],[št.]]&lt;=Trajanje_posojila,IF(ROW()-ROW(Amortizacija[[#Headers],[obrok
datum]])=1,LoanStart,IF(I111&gt;0,EDATE(C111,1),"")),""),"")</f>
        <v>46165</v>
      </c>
      <c r="D112" s="30">
        <f ca="1">IF(ROW()-ROW(Amortizacija[[#Headers],[začetna
bilanca]])=1,Znesek_posojila,IF(Amortizacija[[#This Row],[obrok
datum]]="",0,INDEX(Amortizacija[], ROW()-4,8)))</f>
        <v>167307.47148069591</v>
      </c>
      <c r="E112" s="30">
        <f ca="1">IF(ValuesEntered,IF(ROW()-ROW(Amortizacija[[#Headers],[obresti]])=1,-IPMT(Obrestna_mera/12,1,Trajanje_posojila-ROWS($C$4:C112)+1,Amortizacija[[#This Row],[začetna
bilanca]]),IFERROR(-IPMT(Obrestna_mera/12,1,Amortizacija[[#This Row],[št.
preostali]],D113),0)),0)</f>
        <v>695.54559457989387</v>
      </c>
      <c r="F112" s="30">
        <f ca="1">IFERROR(IF(AND(ValuesEntered,Amortizacija[[#This Row],[obrok
datum]]&lt;&gt;""),-PPMT(Obrestna_mera/12,1,Trajanje_posojila-ROWS($C$4:C112)+1,Amortizacija[[#This Row],[začetna
bilanca]]),""),0)</f>
        <v>376.52878152137839</v>
      </c>
      <c r="G112" s="30">
        <f ca="1">IF(Amortizacija[[#This Row],[obrok
datum]]="",0,PropertyTaxAmount)</f>
        <v>375</v>
      </c>
      <c r="H112" s="30">
        <f ca="1">IF(Amortizacija[[#This Row],[obrok
datum]]="",0,Amortizacija[[#This Row],[obresti]]+Amortizacija[[#This Row],[glavnica]]+Amortizacija[[#This Row],[nepremičnina
davek]])</f>
        <v>1447.0743761012723</v>
      </c>
      <c r="I112" s="30">
        <f ca="1">IF(Amortizacija[[#This Row],[obrok
datum]]="",0,Amortizacija[[#This Row],[začetna
bilanca]]-Amortizacija[[#This Row],[glavnica]])</f>
        <v>166930.94269917454</v>
      </c>
      <c r="J112" s="14">
        <f ca="1">IF(Amortizacija[[#This Row],[zaključna
bilanca]]&gt;0,LastRow-ROW(),0)</f>
        <v>251</v>
      </c>
    </row>
    <row r="113" spans="2:10" ht="15" customHeight="1" x14ac:dyDescent="0.25">
      <c r="B113" s="12">
        <f>ROWS($B$4:B113)</f>
        <v>110</v>
      </c>
      <c r="C113" s="13">
        <f ca="1">IF(ValuesEntered,IF(Amortizacija[[#This Row],[št.]]&lt;=Trajanje_posojila,IF(ROW()-ROW(Amortizacija[[#Headers],[obrok
datum]])=1,LoanStart,IF(I112&gt;0,EDATE(C112,1),"")),""),"")</f>
        <v>46196</v>
      </c>
      <c r="D113" s="30">
        <f ca="1">IF(ROW()-ROW(Amortizacija[[#Headers],[začetna
bilanca]])=1,Znesek_posojila,IF(Amortizacija[[#This Row],[obrok
datum]]="",0,INDEX(Amortizacija[], ROW()-4,8)))</f>
        <v>166930.94269917454</v>
      </c>
      <c r="E113" s="30">
        <f ca="1">IF(ValuesEntered,IF(ROW()-ROW(Amortizacija[[#Headers],[obresti]])=1,-IPMT(Obrestna_mera/12,1,Trajanje_posojila-ROWS($C$4:C113)+1,Amortizacija[[#This Row],[začetna
bilanca]]),IFERROR(-IPMT(Obrestna_mera/12,1,Amortizacija[[#This Row],[št.
preostali]],D114),0)),0)</f>
        <v>693.97018769887563</v>
      </c>
      <c r="F113" s="30">
        <f ca="1">IFERROR(IF(AND(ValuesEntered,Amortizacija[[#This Row],[obrok
datum]]&lt;&gt;""),-PPMT(Obrestna_mera/12,1,Trajanje_posojila-ROWS($C$4:C113)+1,Amortizacija[[#This Row],[začetna
bilanca]]),""),0)</f>
        <v>378.09765144438427</v>
      </c>
      <c r="G113" s="30">
        <f ca="1">IF(Amortizacija[[#This Row],[obrok
datum]]="",0,PropertyTaxAmount)</f>
        <v>375</v>
      </c>
      <c r="H113" s="30">
        <f ca="1">IF(Amortizacija[[#This Row],[obrok
datum]]="",0,Amortizacija[[#This Row],[obresti]]+Amortizacija[[#This Row],[glavnica]]+Amortizacija[[#This Row],[nepremičnina
davek]])</f>
        <v>1447.0678391432598</v>
      </c>
      <c r="I113" s="30">
        <f ca="1">IF(Amortizacija[[#This Row],[obrok
datum]]="",0,Amortizacija[[#This Row],[začetna
bilanca]]-Amortizacija[[#This Row],[glavnica]])</f>
        <v>166552.84504773017</v>
      </c>
      <c r="J113" s="14">
        <f ca="1">IF(Amortizacija[[#This Row],[zaključna
bilanca]]&gt;0,LastRow-ROW(),0)</f>
        <v>250</v>
      </c>
    </row>
    <row r="114" spans="2:10" ht="15" customHeight="1" x14ac:dyDescent="0.25">
      <c r="B114" s="12">
        <f>ROWS($B$4:B114)</f>
        <v>111</v>
      </c>
      <c r="C114" s="13">
        <f ca="1">IF(ValuesEntered,IF(Amortizacija[[#This Row],[št.]]&lt;=Trajanje_posojila,IF(ROW()-ROW(Amortizacija[[#Headers],[obrok
datum]])=1,LoanStart,IF(I113&gt;0,EDATE(C113,1),"")),""),"")</f>
        <v>46226</v>
      </c>
      <c r="D114" s="30">
        <f ca="1">IF(ROW()-ROW(Amortizacija[[#Headers],[začetna
bilanca]])=1,Znesek_posojila,IF(Amortizacija[[#This Row],[obrok
datum]]="",0,INDEX(Amortizacija[], ROW()-4,8)))</f>
        <v>166552.84504773017</v>
      </c>
      <c r="E114" s="30">
        <f ca="1">IF(ValuesEntered,IF(ROW()-ROW(Amortizacija[[#Headers],[obresti]])=1,-IPMT(Obrestna_mera/12,1,Trajanje_posojila-ROWS($C$4:C114)+1,Amortizacija[[#This Row],[začetna
bilanca]]),IFERROR(-IPMT(Obrestna_mera/12,1,Amortizacija[[#This Row],[št.
preostali]],D115),0)),0)</f>
        <v>692.38821662251985</v>
      </c>
      <c r="F114" s="30">
        <f ca="1">IFERROR(IF(AND(ValuesEntered,Amortizacija[[#This Row],[obrok
datum]]&lt;&gt;""),-PPMT(Obrestna_mera/12,1,Trajanje_posojila-ROWS($C$4:C114)+1,Amortizacija[[#This Row],[začetna
bilanca]]),""),0)</f>
        <v>379.67305832540245</v>
      </c>
      <c r="G114" s="30">
        <f ca="1">IF(Amortizacija[[#This Row],[obrok
datum]]="",0,PropertyTaxAmount)</f>
        <v>375</v>
      </c>
      <c r="H114" s="30">
        <f ca="1">IF(Amortizacija[[#This Row],[obrok
datum]]="",0,Amortizacija[[#This Row],[obresti]]+Amortizacija[[#This Row],[glavnica]]+Amortizacija[[#This Row],[nepremičnina
davek]])</f>
        <v>1447.0612749479224</v>
      </c>
      <c r="I114" s="30">
        <f ca="1">IF(Amortizacija[[#This Row],[obrok
datum]]="",0,Amortizacija[[#This Row],[začetna
bilanca]]-Amortizacija[[#This Row],[glavnica]])</f>
        <v>166173.17198940477</v>
      </c>
      <c r="J114" s="14">
        <f ca="1">IF(Amortizacija[[#This Row],[zaključna
bilanca]]&gt;0,LastRow-ROW(),0)</f>
        <v>249</v>
      </c>
    </row>
    <row r="115" spans="2:10" ht="15" customHeight="1" x14ac:dyDescent="0.25">
      <c r="B115" s="12">
        <f>ROWS($B$4:B115)</f>
        <v>112</v>
      </c>
      <c r="C115" s="13">
        <f ca="1">IF(ValuesEntered,IF(Amortizacija[[#This Row],[št.]]&lt;=Trajanje_posojila,IF(ROW()-ROW(Amortizacija[[#Headers],[obrok
datum]])=1,LoanStart,IF(I114&gt;0,EDATE(C114,1),"")),""),"")</f>
        <v>46257</v>
      </c>
      <c r="D115" s="30">
        <f ca="1">IF(ROW()-ROW(Amortizacija[[#Headers],[začetna
bilanca]])=1,Znesek_posojila,IF(Amortizacija[[#This Row],[obrok
datum]]="",0,INDEX(Amortizacija[], ROW()-4,8)))</f>
        <v>166173.17198940477</v>
      </c>
      <c r="E115" s="30">
        <f ca="1">IF(ValuesEntered,IF(ROW()-ROW(Amortizacija[[#Headers],[obresti]])=1,-IPMT(Obrestna_mera/12,1,Trajanje_posojila-ROWS($C$4:C115)+1,Amortizacija[[#This Row],[začetna
bilanca]]),IFERROR(-IPMT(Obrestna_mera/12,1,Amortizacija[[#This Row],[št.
preostali]],D116),0)),0)</f>
        <v>690.79965400001254</v>
      </c>
      <c r="F115" s="30">
        <f ca="1">IFERROR(IF(AND(ValuesEntered,Amortizacija[[#This Row],[obrok
datum]]&lt;&gt;""),-PPMT(Obrestna_mera/12,1,Trajanje_posojila-ROWS($C$4:C115)+1,Amortizacija[[#This Row],[začetna
bilanca]]),""),0)</f>
        <v>381.25502940175835</v>
      </c>
      <c r="G115" s="30">
        <f ca="1">IF(Amortizacija[[#This Row],[obrok
datum]]="",0,PropertyTaxAmount)</f>
        <v>375</v>
      </c>
      <c r="H115" s="30">
        <f ca="1">IF(Amortizacija[[#This Row],[obrok
datum]]="",0,Amortizacija[[#This Row],[obresti]]+Amortizacija[[#This Row],[glavnica]]+Amortizacija[[#This Row],[nepremičnina
davek]])</f>
        <v>1447.0546834017709</v>
      </c>
      <c r="I115" s="30">
        <f ca="1">IF(Amortizacija[[#This Row],[obrok
datum]]="",0,Amortizacija[[#This Row],[začetna
bilanca]]-Amortizacija[[#This Row],[glavnica]])</f>
        <v>165791.916960003</v>
      </c>
      <c r="J115" s="14">
        <f ca="1">IF(Amortizacija[[#This Row],[zaključna
bilanca]]&gt;0,LastRow-ROW(),0)</f>
        <v>248</v>
      </c>
    </row>
    <row r="116" spans="2:10" ht="15" customHeight="1" x14ac:dyDescent="0.25">
      <c r="B116" s="12">
        <f>ROWS($B$4:B116)</f>
        <v>113</v>
      </c>
      <c r="C116" s="13">
        <f ca="1">IF(ValuesEntered,IF(Amortizacija[[#This Row],[št.]]&lt;=Trajanje_posojila,IF(ROW()-ROW(Amortizacija[[#Headers],[obrok
datum]])=1,LoanStart,IF(I115&gt;0,EDATE(C115,1),"")),""),"")</f>
        <v>46288</v>
      </c>
      <c r="D116" s="30">
        <f ca="1">IF(ROW()-ROW(Amortizacija[[#Headers],[začetna
bilanca]])=1,Znesek_posojila,IF(Amortizacija[[#This Row],[obrok
datum]]="",0,INDEX(Amortizacija[], ROW()-4,8)))</f>
        <v>165791.916960003</v>
      </c>
      <c r="E116" s="30">
        <f ca="1">IF(ValuesEntered,IF(ROW()-ROW(Amortizacija[[#Headers],[obresti]])=1,-IPMT(Obrestna_mera/12,1,Trajanje_posojila-ROWS($C$4:C116)+1,Amortizacija[[#This Row],[začetna
bilanca]]),IFERROR(-IPMT(Obrestna_mera/12,1,Amortizacija[[#This Row],[št.
preostali]],D117),0)),0)</f>
        <v>689.2044723665781</v>
      </c>
      <c r="F116" s="30">
        <f ca="1">IFERROR(IF(AND(ValuesEntered,Amortizacija[[#This Row],[obrok
datum]]&lt;&gt;""),-PPMT(Obrestna_mera/12,1,Trajanje_posojila-ROWS($C$4:C116)+1,Amortizacija[[#This Row],[začetna
bilanca]]),""),0)</f>
        <v>382.84359202426555</v>
      </c>
      <c r="G116" s="30">
        <f ca="1">IF(Amortizacija[[#This Row],[obrok
datum]]="",0,PropertyTaxAmount)</f>
        <v>375</v>
      </c>
      <c r="H116" s="30">
        <f ca="1">IF(Amortizacija[[#This Row],[obrok
datum]]="",0,Amortizacija[[#This Row],[obresti]]+Amortizacija[[#This Row],[glavnica]]+Amortizacija[[#This Row],[nepremičnina
davek]])</f>
        <v>1447.0480643908436</v>
      </c>
      <c r="I116" s="30">
        <f ca="1">IF(Amortizacija[[#This Row],[obrok
datum]]="",0,Amortizacija[[#This Row],[začetna
bilanca]]-Amortizacija[[#This Row],[glavnica]])</f>
        <v>165409.07336797874</v>
      </c>
      <c r="J116" s="14">
        <f ca="1">IF(Amortizacija[[#This Row],[zaključna
bilanca]]&gt;0,LastRow-ROW(),0)</f>
        <v>247</v>
      </c>
    </row>
    <row r="117" spans="2:10" ht="15" customHeight="1" x14ac:dyDescent="0.25">
      <c r="B117" s="12">
        <f>ROWS($B$4:B117)</f>
        <v>114</v>
      </c>
      <c r="C117" s="13">
        <f ca="1">IF(ValuesEntered,IF(Amortizacija[[#This Row],[št.]]&lt;=Trajanje_posojila,IF(ROW()-ROW(Amortizacija[[#Headers],[obrok
datum]])=1,LoanStart,IF(I116&gt;0,EDATE(C116,1),"")),""),"")</f>
        <v>46318</v>
      </c>
      <c r="D117" s="30">
        <f ca="1">IF(ROW()-ROW(Amortizacija[[#Headers],[začetna
bilanca]])=1,Znesek_posojila,IF(Amortizacija[[#This Row],[obrok
datum]]="",0,INDEX(Amortizacija[], ROW()-4,8)))</f>
        <v>165409.07336797874</v>
      </c>
      <c r="E117" s="30">
        <f ca="1">IF(ValuesEntered,IF(ROW()-ROW(Amortizacija[[#Headers],[obresti]])=1,-IPMT(Obrestna_mera/12,1,Trajanje_posojila-ROWS($C$4:C117)+1,Amortizacija[[#This Row],[začetna
bilanca]]),IFERROR(-IPMT(Obrestna_mera/12,1,Amortizacija[[#This Row],[št.
preostali]],D118),0)),0)</f>
        <v>687.60264414300434</v>
      </c>
      <c r="F117" s="30">
        <f ca="1">IFERROR(IF(AND(ValuesEntered,Amortizacija[[#This Row],[obrok
datum]]&lt;&gt;""),-PPMT(Obrestna_mera/12,1,Trajanje_posojila-ROWS($C$4:C117)+1,Amortizacija[[#This Row],[začetna
bilanca]]),""),0)</f>
        <v>384.4387736577001</v>
      </c>
      <c r="G117" s="30">
        <f ca="1">IF(Amortizacija[[#This Row],[obrok
datum]]="",0,PropertyTaxAmount)</f>
        <v>375</v>
      </c>
      <c r="H117" s="30">
        <f ca="1">IF(Amortizacija[[#This Row],[obrok
datum]]="",0,Amortizacija[[#This Row],[obresti]]+Amortizacija[[#This Row],[glavnica]]+Amortizacija[[#This Row],[nepremičnina
davek]])</f>
        <v>1447.0414178007045</v>
      </c>
      <c r="I117" s="30">
        <f ca="1">IF(Amortizacija[[#This Row],[obrok
datum]]="",0,Amortizacija[[#This Row],[začetna
bilanca]]-Amortizacija[[#This Row],[glavnica]])</f>
        <v>165024.63459432105</v>
      </c>
      <c r="J117" s="14">
        <f ca="1">IF(Amortizacija[[#This Row],[zaključna
bilanca]]&gt;0,LastRow-ROW(),0)</f>
        <v>246</v>
      </c>
    </row>
    <row r="118" spans="2:10" ht="15" customHeight="1" x14ac:dyDescent="0.25">
      <c r="B118" s="12">
        <f>ROWS($B$4:B118)</f>
        <v>115</v>
      </c>
      <c r="C118" s="13">
        <f ca="1">IF(ValuesEntered,IF(Amortizacija[[#This Row],[št.]]&lt;=Trajanje_posojila,IF(ROW()-ROW(Amortizacija[[#Headers],[obrok
datum]])=1,LoanStart,IF(I117&gt;0,EDATE(C117,1),"")),""),"")</f>
        <v>46349</v>
      </c>
      <c r="D118" s="30">
        <f ca="1">IF(ROW()-ROW(Amortizacija[[#Headers],[začetna
bilanca]])=1,Znesek_posojila,IF(Amortizacija[[#This Row],[obrok
datum]]="",0,INDEX(Amortizacija[], ROW()-4,8)))</f>
        <v>165024.63459432105</v>
      </c>
      <c r="E118" s="30">
        <f ca="1">IF(ValuesEntered,IF(ROW()-ROW(Amortizacija[[#Headers],[obresti]])=1,-IPMT(Obrestna_mera/12,1,Trajanje_posojila-ROWS($C$4:C118)+1,Amortizacija[[#This Row],[začetna
bilanca]]),IFERROR(-IPMT(Obrestna_mera/12,1,Amortizacija[[#This Row],[št.
preostali]],D119),0)),0)</f>
        <v>685.99414163516565</v>
      </c>
      <c r="F118" s="30">
        <f ca="1">IFERROR(IF(AND(ValuesEntered,Amortizacija[[#This Row],[obrok
datum]]&lt;&gt;""),-PPMT(Obrestna_mera/12,1,Trajanje_posojila-ROWS($C$4:C118)+1,Amortizacija[[#This Row],[začetna
bilanca]]),""),0)</f>
        <v>386.0406018812738</v>
      </c>
      <c r="G118" s="30">
        <f ca="1">IF(Amortizacija[[#This Row],[obrok
datum]]="",0,PropertyTaxAmount)</f>
        <v>375</v>
      </c>
      <c r="H118" s="30">
        <f ca="1">IF(Amortizacija[[#This Row],[obrok
datum]]="",0,Amortizacija[[#This Row],[obresti]]+Amortizacija[[#This Row],[glavnica]]+Amortizacija[[#This Row],[nepremičnina
davek]])</f>
        <v>1447.0347435164394</v>
      </c>
      <c r="I118" s="30">
        <f ca="1">IF(Amortizacija[[#This Row],[obrok
datum]]="",0,Amortizacija[[#This Row],[začetna
bilanca]]-Amortizacija[[#This Row],[glavnica]])</f>
        <v>164638.59399243977</v>
      </c>
      <c r="J118" s="14">
        <f ca="1">IF(Amortizacija[[#This Row],[zaključna
bilanca]]&gt;0,LastRow-ROW(),0)</f>
        <v>245</v>
      </c>
    </row>
    <row r="119" spans="2:10" ht="15" customHeight="1" x14ac:dyDescent="0.25">
      <c r="B119" s="12">
        <f>ROWS($B$4:B119)</f>
        <v>116</v>
      </c>
      <c r="C119" s="13">
        <f ca="1">IF(ValuesEntered,IF(Amortizacija[[#This Row],[št.]]&lt;=Trajanje_posojila,IF(ROW()-ROW(Amortizacija[[#Headers],[obrok
datum]])=1,LoanStart,IF(I118&gt;0,EDATE(C118,1),"")),""),"")</f>
        <v>46379</v>
      </c>
      <c r="D119" s="30">
        <f ca="1">IF(ROW()-ROW(Amortizacija[[#Headers],[začetna
bilanca]])=1,Znesek_posojila,IF(Amortizacija[[#This Row],[obrok
datum]]="",0,INDEX(Amortizacija[], ROW()-4,8)))</f>
        <v>164638.59399243977</v>
      </c>
      <c r="E119" s="30">
        <f ca="1">IF(ValuesEntered,IF(ROW()-ROW(Amortizacija[[#Headers],[obresti]])=1,-IPMT(Obrestna_mera/12,1,Trajanje_posojila-ROWS($C$4:C119)+1,Amortizacija[[#This Row],[začetna
bilanca]]),IFERROR(-IPMT(Obrestna_mera/12,1,Amortizacija[[#This Row],[št.
preostali]],D120),0)),0)</f>
        <v>684.37893703354439</v>
      </c>
      <c r="F119" s="30">
        <f ca="1">IFERROR(IF(AND(ValuesEntered,Amortizacija[[#This Row],[obrok
datum]]&lt;&gt;""),-PPMT(Obrestna_mera/12,1,Trajanje_posojila-ROWS($C$4:C119)+1,Amortizacija[[#This Row],[začetna
bilanca]]),""),0)</f>
        <v>387.64910438911255</v>
      </c>
      <c r="G119" s="30">
        <f ca="1">IF(Amortizacija[[#This Row],[obrok
datum]]="",0,PropertyTaxAmount)</f>
        <v>375</v>
      </c>
      <c r="H119" s="30">
        <f ca="1">IF(Amortizacija[[#This Row],[obrok
datum]]="",0,Amortizacija[[#This Row],[obresti]]+Amortizacija[[#This Row],[glavnica]]+Amortizacija[[#This Row],[nepremičnina
davek]])</f>
        <v>1447.028041422657</v>
      </c>
      <c r="I119" s="30">
        <f ca="1">IF(Amortizacija[[#This Row],[obrok
datum]]="",0,Amortizacija[[#This Row],[začetna
bilanca]]-Amortizacija[[#This Row],[glavnica]])</f>
        <v>164250.94488805067</v>
      </c>
      <c r="J119" s="14">
        <f ca="1">IF(Amortizacija[[#This Row],[zaključna
bilanca]]&gt;0,LastRow-ROW(),0)</f>
        <v>244</v>
      </c>
    </row>
    <row r="120" spans="2:10" ht="15" customHeight="1" x14ac:dyDescent="0.25">
      <c r="B120" s="12">
        <f>ROWS($B$4:B120)</f>
        <v>117</v>
      </c>
      <c r="C120" s="13">
        <f ca="1">IF(ValuesEntered,IF(Amortizacija[[#This Row],[št.]]&lt;=Trajanje_posojila,IF(ROW()-ROW(Amortizacija[[#Headers],[obrok
datum]])=1,LoanStart,IF(I119&gt;0,EDATE(C119,1),"")),""),"")</f>
        <v>46410</v>
      </c>
      <c r="D120" s="30">
        <f ca="1">IF(ROW()-ROW(Amortizacija[[#Headers],[začetna
bilanca]])=1,Znesek_posojila,IF(Amortizacija[[#This Row],[obrok
datum]]="",0,INDEX(Amortizacija[], ROW()-4,8)))</f>
        <v>164250.94488805067</v>
      </c>
      <c r="E120" s="30">
        <f ca="1">IF(ValuesEntered,IF(ROW()-ROW(Amortizacija[[#Headers],[obresti]])=1,-IPMT(Obrestna_mera/12,1,Trajanje_posojila-ROWS($C$4:C120)+1,Amortizacija[[#This Row],[začetna
bilanca]]),IFERROR(-IPMT(Obrestna_mera/12,1,Amortizacija[[#This Row],[št.
preostali]],D121),0)),0)</f>
        <v>682.75700241274967</v>
      </c>
      <c r="F120" s="30">
        <f ca="1">IFERROR(IF(AND(ValuesEntered,Amortizacija[[#This Row],[obrok
datum]]&lt;&gt;""),-PPMT(Obrestna_mera/12,1,Trajanje_posojila-ROWS($C$4:C120)+1,Amortizacija[[#This Row],[začetna
bilanca]]),""),0)</f>
        <v>389.2643089907337</v>
      </c>
      <c r="G120" s="30">
        <f ca="1">IF(Amortizacija[[#This Row],[obrok
datum]]="",0,PropertyTaxAmount)</f>
        <v>375</v>
      </c>
      <c r="H120" s="30">
        <f ca="1">IF(Amortizacija[[#This Row],[obrok
datum]]="",0,Amortizacija[[#This Row],[obresti]]+Amortizacija[[#This Row],[glavnica]]+Amortizacija[[#This Row],[nepremičnina
davek]])</f>
        <v>1447.0213114034834</v>
      </c>
      <c r="I120" s="30">
        <f ca="1">IF(Amortizacija[[#This Row],[obrok
datum]]="",0,Amortizacija[[#This Row],[začetna
bilanca]]-Amortizacija[[#This Row],[glavnica]])</f>
        <v>163861.68057905993</v>
      </c>
      <c r="J120" s="14">
        <f ca="1">IF(Amortizacija[[#This Row],[zaključna
bilanca]]&gt;0,LastRow-ROW(),0)</f>
        <v>243</v>
      </c>
    </row>
    <row r="121" spans="2:10" ht="15" customHeight="1" x14ac:dyDescent="0.25">
      <c r="B121" s="12">
        <f>ROWS($B$4:B121)</f>
        <v>118</v>
      </c>
      <c r="C121" s="13">
        <f ca="1">IF(ValuesEntered,IF(Amortizacija[[#This Row],[št.]]&lt;=Trajanje_posojila,IF(ROW()-ROW(Amortizacija[[#Headers],[obrok
datum]])=1,LoanStart,IF(I120&gt;0,EDATE(C120,1),"")),""),"")</f>
        <v>46441</v>
      </c>
      <c r="D121" s="30">
        <f ca="1">IF(ROW()-ROW(Amortizacija[[#Headers],[začetna
bilanca]])=1,Znesek_posojila,IF(Amortizacija[[#This Row],[obrok
datum]]="",0,INDEX(Amortizacija[], ROW()-4,8)))</f>
        <v>163861.68057905993</v>
      </c>
      <c r="E121" s="30">
        <f ca="1">IF(ValuesEntered,IF(ROW()-ROW(Amortizacija[[#Headers],[obresti]])=1,-IPMT(Obrestna_mera/12,1,Trajanje_posojila-ROWS($C$4:C121)+1,Amortizacija[[#This Row],[začetna
bilanca]]),IFERROR(-IPMT(Obrestna_mera/12,1,Amortizacija[[#This Row],[št.
preostali]],D122),0)),0)</f>
        <v>681.12830973103507</v>
      </c>
      <c r="F121" s="30">
        <f ca="1">IFERROR(IF(AND(ValuesEntered,Amortizacija[[#This Row],[obrok
datum]]&lt;&gt;""),-PPMT(Obrestna_mera/12,1,Trajanje_posojila-ROWS($C$4:C121)+1,Amortizacija[[#This Row],[začetna
bilanca]]),""),0)</f>
        <v>390.88624361152858</v>
      </c>
      <c r="G121" s="30">
        <f ca="1">IF(Amortizacija[[#This Row],[obrok
datum]]="",0,PropertyTaxAmount)</f>
        <v>375</v>
      </c>
      <c r="H121" s="30">
        <f ca="1">IF(Amortizacija[[#This Row],[obrok
datum]]="",0,Amortizacija[[#This Row],[obresti]]+Amortizacija[[#This Row],[glavnica]]+Amortizacija[[#This Row],[nepremičnina
davek]])</f>
        <v>1447.0145533425637</v>
      </c>
      <c r="I121" s="30">
        <f ca="1">IF(Amortizacija[[#This Row],[obrok
datum]]="",0,Amortizacija[[#This Row],[začetna
bilanca]]-Amortizacija[[#This Row],[glavnica]])</f>
        <v>163470.79433544842</v>
      </c>
      <c r="J121" s="14">
        <f ca="1">IF(Amortizacija[[#This Row],[zaključna
bilanca]]&gt;0,LastRow-ROW(),0)</f>
        <v>242</v>
      </c>
    </row>
    <row r="122" spans="2:10" ht="15" customHeight="1" x14ac:dyDescent="0.25">
      <c r="B122" s="12">
        <f>ROWS($B$4:B122)</f>
        <v>119</v>
      </c>
      <c r="C122" s="13">
        <f ca="1">IF(ValuesEntered,IF(Amortizacija[[#This Row],[št.]]&lt;=Trajanje_posojila,IF(ROW()-ROW(Amortizacija[[#Headers],[obrok
datum]])=1,LoanStart,IF(I121&gt;0,EDATE(C121,1),"")),""),"")</f>
        <v>46469</v>
      </c>
      <c r="D122" s="30">
        <f ca="1">IF(ROW()-ROW(Amortizacija[[#Headers],[začetna
bilanca]])=1,Znesek_posojila,IF(Amortizacija[[#This Row],[obrok
datum]]="",0,INDEX(Amortizacija[], ROW()-4,8)))</f>
        <v>163470.79433544842</v>
      </c>
      <c r="E122" s="30">
        <f ca="1">IF(ValuesEntered,IF(ROW()-ROW(Amortizacija[[#Headers],[obresti]])=1,-IPMT(Obrestna_mera/12,1,Trajanje_posojila-ROWS($C$4:C122)+1,Amortizacija[[#This Row],[začetna
bilanca]]),IFERROR(-IPMT(Obrestna_mera/12,1,Amortizacija[[#This Row],[št.
preostali]],D123),0)),0)</f>
        <v>679.49283082981322</v>
      </c>
      <c r="F122" s="30">
        <f ca="1">IFERROR(IF(AND(ValuesEntered,Amortizacija[[#This Row],[obrok
datum]]&lt;&gt;""),-PPMT(Obrestna_mera/12,1,Trajanje_posojila-ROWS($C$4:C122)+1,Amortizacija[[#This Row],[začetna
bilanca]]),""),0)</f>
        <v>392.51493629324341</v>
      </c>
      <c r="G122" s="30">
        <f ca="1">IF(Amortizacija[[#This Row],[obrok
datum]]="",0,PropertyTaxAmount)</f>
        <v>375</v>
      </c>
      <c r="H122" s="30">
        <f ca="1">IF(Amortizacija[[#This Row],[obrok
datum]]="",0,Amortizacija[[#This Row],[obresti]]+Amortizacija[[#This Row],[glavnica]]+Amortizacija[[#This Row],[nepremičnina
davek]])</f>
        <v>1447.0077671230565</v>
      </c>
      <c r="I122" s="30">
        <f ca="1">IF(Amortizacija[[#This Row],[obrok
datum]]="",0,Amortizacija[[#This Row],[začetna
bilanca]]-Amortizacija[[#This Row],[glavnica]])</f>
        <v>163078.27939915517</v>
      </c>
      <c r="J122" s="14">
        <f ca="1">IF(Amortizacija[[#This Row],[zaključna
bilanca]]&gt;0,LastRow-ROW(),0)</f>
        <v>241</v>
      </c>
    </row>
    <row r="123" spans="2:10" ht="15" customHeight="1" x14ac:dyDescent="0.25">
      <c r="B123" s="12">
        <f>ROWS($B$4:B123)</f>
        <v>120</v>
      </c>
      <c r="C123" s="13">
        <f ca="1">IF(ValuesEntered,IF(Amortizacija[[#This Row],[št.]]&lt;=Trajanje_posojila,IF(ROW()-ROW(Amortizacija[[#Headers],[obrok
datum]])=1,LoanStart,IF(I122&gt;0,EDATE(C122,1),"")),""),"")</f>
        <v>46500</v>
      </c>
      <c r="D123" s="30">
        <f ca="1">IF(ROW()-ROW(Amortizacija[[#Headers],[začetna
bilanca]])=1,Znesek_posojila,IF(Amortizacija[[#This Row],[obrok
datum]]="",0,INDEX(Amortizacija[], ROW()-4,8)))</f>
        <v>163078.27939915517</v>
      </c>
      <c r="E123" s="30">
        <f ca="1">IF(ValuesEntered,IF(ROW()-ROW(Amortizacija[[#Headers],[obresti]])=1,-IPMT(Obrestna_mera/12,1,Trajanje_posojila-ROWS($C$4:C123)+1,Amortizacija[[#This Row],[začetna
bilanca]]),IFERROR(-IPMT(Obrestna_mera/12,1,Amortizacija[[#This Row],[št.
preostali]],D124),0)),0)</f>
        <v>677.85053743316962</v>
      </c>
      <c r="F123" s="30">
        <f ca="1">IFERROR(IF(AND(ValuesEntered,Amortizacija[[#This Row],[obrok
datum]]&lt;&gt;""),-PPMT(Obrestna_mera/12,1,Trajanje_posojila-ROWS($C$4:C123)+1,Amortizacija[[#This Row],[začetna
bilanca]]),""),0)</f>
        <v>394.15041519446515</v>
      </c>
      <c r="G123" s="30">
        <f ca="1">IF(Amortizacija[[#This Row],[obrok
datum]]="",0,PropertyTaxAmount)</f>
        <v>375</v>
      </c>
      <c r="H123" s="30">
        <f ca="1">IF(Amortizacija[[#This Row],[obrok
datum]]="",0,Amortizacija[[#This Row],[obresti]]+Amortizacija[[#This Row],[glavnica]]+Amortizacija[[#This Row],[nepremičnina
davek]])</f>
        <v>1447.0009526276349</v>
      </c>
      <c r="I123" s="30">
        <f ca="1">IF(Amortizacija[[#This Row],[obrok
datum]]="",0,Amortizacija[[#This Row],[začetna
bilanca]]-Amortizacija[[#This Row],[glavnica]])</f>
        <v>162684.12898396072</v>
      </c>
      <c r="J123" s="14">
        <f ca="1">IF(Amortizacija[[#This Row],[zaključna
bilanca]]&gt;0,LastRow-ROW(),0)</f>
        <v>240</v>
      </c>
    </row>
    <row r="124" spans="2:10" ht="15" customHeight="1" x14ac:dyDescent="0.25">
      <c r="B124" s="12">
        <f>ROWS($B$4:B124)</f>
        <v>121</v>
      </c>
      <c r="C124" s="13">
        <f ca="1">IF(ValuesEntered,IF(Amortizacija[[#This Row],[št.]]&lt;=Trajanje_posojila,IF(ROW()-ROW(Amortizacija[[#Headers],[obrok
datum]])=1,LoanStart,IF(I123&gt;0,EDATE(C123,1),"")),""),"")</f>
        <v>46530</v>
      </c>
      <c r="D124" s="30">
        <f ca="1">IF(ROW()-ROW(Amortizacija[[#Headers],[začetna
bilanca]])=1,Znesek_posojila,IF(Amortizacija[[#This Row],[obrok
datum]]="",0,INDEX(Amortizacija[], ROW()-4,8)))</f>
        <v>162684.12898396072</v>
      </c>
      <c r="E124" s="30">
        <f ca="1">IF(ValuesEntered,IF(ROW()-ROW(Amortizacija[[#Headers],[obresti]])=1,-IPMT(Obrestna_mera/12,1,Trajanje_posojila-ROWS($C$4:C124)+1,Amortizacija[[#This Row],[začetna
bilanca]]),IFERROR(-IPMT(Obrestna_mera/12,1,Amortizacija[[#This Row],[št.
preostali]],D125),0)),0)</f>
        <v>676.2014011473733</v>
      </c>
      <c r="F124" s="30">
        <f ca="1">IFERROR(IF(AND(ValuesEntered,Amortizacija[[#This Row],[obrok
datum]]&lt;&gt;""),-PPMT(Obrestna_mera/12,1,Trajanje_posojila-ROWS($C$4:C124)+1,Amortizacija[[#This Row],[začetna
bilanca]]),""),0)</f>
        <v>395.79270859110875</v>
      </c>
      <c r="G124" s="30">
        <f ca="1">IF(Amortizacija[[#This Row],[obrok
datum]]="",0,PropertyTaxAmount)</f>
        <v>375</v>
      </c>
      <c r="H124" s="30">
        <f ca="1">IF(Amortizacija[[#This Row],[obrok
datum]]="",0,Amortizacija[[#This Row],[obresti]]+Amortizacija[[#This Row],[glavnica]]+Amortizacija[[#This Row],[nepremičnina
davek]])</f>
        <v>1446.9941097384822</v>
      </c>
      <c r="I124" s="30">
        <f ca="1">IF(Amortizacija[[#This Row],[obrok
datum]]="",0,Amortizacija[[#This Row],[začetna
bilanca]]-Amortizacija[[#This Row],[glavnica]])</f>
        <v>162288.3362753696</v>
      </c>
      <c r="J124" s="14">
        <f ca="1">IF(Amortizacija[[#This Row],[zaključna
bilanca]]&gt;0,LastRow-ROW(),0)</f>
        <v>239</v>
      </c>
    </row>
    <row r="125" spans="2:10" ht="15" customHeight="1" x14ac:dyDescent="0.25">
      <c r="B125" s="12">
        <f>ROWS($B$4:B125)</f>
        <v>122</v>
      </c>
      <c r="C125" s="13">
        <f ca="1">IF(ValuesEntered,IF(Amortizacija[[#This Row],[št.]]&lt;=Trajanje_posojila,IF(ROW()-ROW(Amortizacija[[#Headers],[obrok
datum]])=1,LoanStart,IF(I124&gt;0,EDATE(C124,1),"")),""),"")</f>
        <v>46561</v>
      </c>
      <c r="D125" s="30">
        <f ca="1">IF(ROW()-ROW(Amortizacija[[#Headers],[začetna
bilanca]])=1,Znesek_posojila,IF(Amortizacija[[#This Row],[obrok
datum]]="",0,INDEX(Amortizacija[], ROW()-4,8)))</f>
        <v>162288.3362753696</v>
      </c>
      <c r="E125" s="30">
        <f ca="1">IF(ValuesEntered,IF(ROW()-ROW(Amortizacija[[#Headers],[obresti]])=1,-IPMT(Obrestna_mera/12,1,Trajanje_posojila-ROWS($C$4:C125)+1,Amortizacija[[#This Row],[začetna
bilanca]]),IFERROR(-IPMT(Obrestna_mera/12,1,Amortizacija[[#This Row],[št.
preostali]],D126),0)),0)</f>
        <v>674.54539346038621</v>
      </c>
      <c r="F125" s="30">
        <f ca="1">IFERROR(IF(AND(ValuesEntered,Amortizacija[[#This Row],[obrok
datum]]&lt;&gt;""),-PPMT(Obrestna_mera/12,1,Trajanje_posojila-ROWS($C$4:C125)+1,Amortizacija[[#This Row],[začetna
bilanca]]),""),0)</f>
        <v>397.44184487690495</v>
      </c>
      <c r="G125" s="30">
        <f ca="1">IF(Amortizacija[[#This Row],[obrok
datum]]="",0,PropertyTaxAmount)</f>
        <v>375</v>
      </c>
      <c r="H125" s="30">
        <f ca="1">IF(Amortizacija[[#This Row],[obrok
datum]]="",0,Amortizacija[[#This Row],[obresti]]+Amortizacija[[#This Row],[glavnica]]+Amortizacija[[#This Row],[nepremičnina
davek]])</f>
        <v>1446.9872383372913</v>
      </c>
      <c r="I125" s="30">
        <f ca="1">IF(Amortizacija[[#This Row],[obrok
datum]]="",0,Amortizacija[[#This Row],[začetna
bilanca]]-Amortizacija[[#This Row],[glavnica]])</f>
        <v>161890.89443049268</v>
      </c>
      <c r="J125" s="14">
        <f ca="1">IF(Amortizacija[[#This Row],[zaključna
bilanca]]&gt;0,LastRow-ROW(),0)</f>
        <v>238</v>
      </c>
    </row>
    <row r="126" spans="2:10" ht="15" customHeight="1" x14ac:dyDescent="0.25">
      <c r="B126" s="12">
        <f>ROWS($B$4:B126)</f>
        <v>123</v>
      </c>
      <c r="C126" s="13">
        <f ca="1">IF(ValuesEntered,IF(Amortizacija[[#This Row],[št.]]&lt;=Trajanje_posojila,IF(ROW()-ROW(Amortizacija[[#Headers],[obrok
datum]])=1,LoanStart,IF(I125&gt;0,EDATE(C125,1),"")),""),"")</f>
        <v>46591</v>
      </c>
      <c r="D126" s="30">
        <f ca="1">IF(ROW()-ROW(Amortizacija[[#Headers],[začetna
bilanca]])=1,Znesek_posojila,IF(Amortizacija[[#This Row],[obrok
datum]]="",0,INDEX(Amortizacija[], ROW()-4,8)))</f>
        <v>161890.89443049268</v>
      </c>
      <c r="E126" s="30">
        <f ca="1">IF(ValuesEntered,IF(ROW()-ROW(Amortizacija[[#Headers],[obresti]])=1,-IPMT(Obrestna_mera/12,1,Trajanje_posojila-ROWS($C$4:C126)+1,Amortizacija[[#This Row],[začetna
bilanca]]),IFERROR(-IPMT(Obrestna_mera/12,1,Amortizacija[[#This Row],[št.
preostali]],D127),0)),0)</f>
        <v>672.88248574136992</v>
      </c>
      <c r="F126" s="30">
        <f ca="1">IFERROR(IF(AND(ValuesEntered,Amortizacija[[#This Row],[obrok
datum]]&lt;&gt;""),-PPMT(Obrestna_mera/12,1,Trajanje_posojila-ROWS($C$4:C126)+1,Amortizacija[[#This Row],[začetna
bilanca]]),""),0)</f>
        <v>399.0978525638921</v>
      </c>
      <c r="G126" s="30">
        <f ca="1">IF(Amortizacija[[#This Row],[obrok
datum]]="",0,PropertyTaxAmount)</f>
        <v>375</v>
      </c>
      <c r="H126" s="30">
        <f ca="1">IF(Amortizacija[[#This Row],[obrok
datum]]="",0,Amortizacija[[#This Row],[obresti]]+Amortizacija[[#This Row],[glavnica]]+Amortizacija[[#This Row],[nepremičnina
davek]])</f>
        <v>1446.980338305262</v>
      </c>
      <c r="I126" s="30">
        <f ca="1">IF(Amortizacija[[#This Row],[obrok
datum]]="",0,Amortizacija[[#This Row],[začetna
bilanca]]-Amortizacija[[#This Row],[glavnica]])</f>
        <v>161491.79657792879</v>
      </c>
      <c r="J126" s="14">
        <f ca="1">IF(Amortizacija[[#This Row],[zaključna
bilanca]]&gt;0,LastRow-ROW(),0)</f>
        <v>237</v>
      </c>
    </row>
    <row r="127" spans="2:10" ht="15" customHeight="1" x14ac:dyDescent="0.25">
      <c r="B127" s="12">
        <f>ROWS($B$4:B127)</f>
        <v>124</v>
      </c>
      <c r="C127" s="13">
        <f ca="1">IF(ValuesEntered,IF(Amortizacija[[#This Row],[št.]]&lt;=Trajanje_posojila,IF(ROW()-ROW(Amortizacija[[#Headers],[obrok
datum]])=1,LoanStart,IF(I126&gt;0,EDATE(C126,1),"")),""),"")</f>
        <v>46622</v>
      </c>
      <c r="D127" s="30">
        <f ca="1">IF(ROW()-ROW(Amortizacija[[#Headers],[začetna
bilanca]])=1,Znesek_posojila,IF(Amortizacija[[#This Row],[obrok
datum]]="",0,INDEX(Amortizacija[], ROW()-4,8)))</f>
        <v>161491.79657792879</v>
      </c>
      <c r="E127" s="30">
        <f ca="1">IF(ValuesEntered,IF(ROW()-ROW(Amortizacija[[#Headers],[obresti]])=1,-IPMT(Obrestna_mera/12,1,Trajanje_posojila-ROWS($C$4:C127)+1,Amortizacija[[#This Row],[začetna
bilanca]]),IFERROR(-IPMT(Obrestna_mera/12,1,Amortizacija[[#This Row],[št.
preostali]],D128),0)),0)</f>
        <v>671.21264924019124</v>
      </c>
      <c r="F127" s="30">
        <f ca="1">IFERROR(IF(AND(ValuesEntered,Amortizacija[[#This Row],[obrok
datum]]&lt;&gt;""),-PPMT(Obrestna_mera/12,1,Trajanje_posojila-ROWS($C$4:C127)+1,Amortizacija[[#This Row],[začetna
bilanca]]),""),0)</f>
        <v>400.76076028290828</v>
      </c>
      <c r="G127" s="30">
        <f ca="1">IF(Amortizacija[[#This Row],[obrok
datum]]="",0,PropertyTaxAmount)</f>
        <v>375</v>
      </c>
      <c r="H127" s="30">
        <f ca="1">IF(Amortizacija[[#This Row],[obrok
datum]]="",0,Amortizacija[[#This Row],[obresti]]+Amortizacija[[#This Row],[glavnica]]+Amortizacija[[#This Row],[nepremičnina
davek]])</f>
        <v>1446.9734095230995</v>
      </c>
      <c r="I127" s="30">
        <f ca="1">IF(Amortizacija[[#This Row],[obrok
datum]]="",0,Amortizacija[[#This Row],[začetna
bilanca]]-Amortizacija[[#This Row],[glavnica]])</f>
        <v>161091.0358176459</v>
      </c>
      <c r="J127" s="14">
        <f ca="1">IF(Amortizacija[[#This Row],[zaključna
bilanca]]&gt;0,LastRow-ROW(),0)</f>
        <v>236</v>
      </c>
    </row>
    <row r="128" spans="2:10" ht="15" customHeight="1" x14ac:dyDescent="0.25">
      <c r="B128" s="12">
        <f>ROWS($B$4:B128)</f>
        <v>125</v>
      </c>
      <c r="C128" s="13">
        <f ca="1">IF(ValuesEntered,IF(Amortizacija[[#This Row],[št.]]&lt;=Trajanje_posojila,IF(ROW()-ROW(Amortizacija[[#Headers],[obrok
datum]])=1,LoanStart,IF(I127&gt;0,EDATE(C127,1),"")),""),"")</f>
        <v>46653</v>
      </c>
      <c r="D128" s="30">
        <f ca="1">IF(ROW()-ROW(Amortizacija[[#Headers],[začetna
bilanca]])=1,Znesek_posojila,IF(Amortizacija[[#This Row],[obrok
datum]]="",0,INDEX(Amortizacija[], ROW()-4,8)))</f>
        <v>161091.0358176459</v>
      </c>
      <c r="E128" s="30">
        <f ca="1">IF(ValuesEntered,IF(ROW()-ROW(Amortizacija[[#Headers],[obresti]])=1,-IPMT(Obrestna_mera/12,1,Trajanje_posojila-ROWS($C$4:C128)+1,Amortizacija[[#This Row],[začetna
bilanca]]),IFERROR(-IPMT(Obrestna_mera/12,1,Amortizacija[[#This Row],[št.
preostali]],D129),0)),0)</f>
        <v>669.53585508692424</v>
      </c>
      <c r="F128" s="30">
        <f ca="1">IFERROR(IF(AND(ValuesEntered,Amortizacija[[#This Row],[obrok
datum]]&lt;&gt;""),-PPMT(Obrestna_mera/12,1,Trajanje_posojila-ROWS($C$4:C128)+1,Amortizacija[[#This Row],[začetna
bilanca]]),""),0)</f>
        <v>402.43059678408719</v>
      </c>
      <c r="G128" s="30">
        <f ca="1">IF(Amortizacija[[#This Row],[obrok
datum]]="",0,PropertyTaxAmount)</f>
        <v>375</v>
      </c>
      <c r="H128" s="30">
        <f ca="1">IF(Amortizacija[[#This Row],[obrok
datum]]="",0,Amortizacija[[#This Row],[obresti]]+Amortizacija[[#This Row],[glavnica]]+Amortizacija[[#This Row],[nepremičnina
davek]])</f>
        <v>1446.9664518710115</v>
      </c>
      <c r="I128" s="30">
        <f ca="1">IF(Amortizacija[[#This Row],[obrok
datum]]="",0,Amortizacija[[#This Row],[začetna
bilanca]]-Amortizacija[[#This Row],[glavnica]])</f>
        <v>160688.60522086182</v>
      </c>
      <c r="J128" s="14">
        <f ca="1">IF(Amortizacija[[#This Row],[zaključna
bilanca]]&gt;0,LastRow-ROW(),0)</f>
        <v>235</v>
      </c>
    </row>
    <row r="129" spans="2:10" ht="15" customHeight="1" x14ac:dyDescent="0.25">
      <c r="B129" s="12">
        <f>ROWS($B$4:B129)</f>
        <v>126</v>
      </c>
      <c r="C129" s="13">
        <f ca="1">IF(ValuesEntered,IF(Amortizacija[[#This Row],[št.]]&lt;=Trajanje_posojila,IF(ROW()-ROW(Amortizacija[[#Headers],[obrok
datum]])=1,LoanStart,IF(I128&gt;0,EDATE(C128,1),"")),""),"")</f>
        <v>46683</v>
      </c>
      <c r="D129" s="30">
        <f ca="1">IF(ROW()-ROW(Amortizacija[[#Headers],[začetna
bilanca]])=1,Znesek_posojila,IF(Amortizacija[[#This Row],[obrok
datum]]="",0,INDEX(Amortizacija[], ROW()-4,8)))</f>
        <v>160688.60522086182</v>
      </c>
      <c r="E129" s="30">
        <f ca="1">IF(ValuesEntered,IF(ROW()-ROW(Amortizacija[[#Headers],[obresti]])=1,-IPMT(Obrestna_mera/12,1,Trajanje_posojila-ROWS($C$4:C129)+1,Amortizacija[[#This Row],[začetna
bilanca]]),IFERROR(-IPMT(Obrestna_mera/12,1,Amortizacija[[#This Row],[št.
preostali]],D130),0)),0)</f>
        <v>667.85207429135187</v>
      </c>
      <c r="F129" s="30">
        <f ca="1">IFERROR(IF(AND(ValuesEntered,Amortizacija[[#This Row],[obrok
datum]]&lt;&gt;""),-PPMT(Obrestna_mera/12,1,Trajanje_posojila-ROWS($C$4:C129)+1,Amortizacija[[#This Row],[začetna
bilanca]]),""),0)</f>
        <v>404.10739093735413</v>
      </c>
      <c r="G129" s="30">
        <f ca="1">IF(Amortizacija[[#This Row],[obrok
datum]]="",0,PropertyTaxAmount)</f>
        <v>375</v>
      </c>
      <c r="H129" s="30">
        <f ca="1">IF(Amortizacija[[#This Row],[obrok
datum]]="",0,Amortizacija[[#This Row],[obresti]]+Amortizacija[[#This Row],[glavnica]]+Amortizacija[[#This Row],[nepremičnina
davek]])</f>
        <v>1446.959465228706</v>
      </c>
      <c r="I129" s="30">
        <f ca="1">IF(Amortizacija[[#This Row],[obrok
datum]]="",0,Amortizacija[[#This Row],[začetna
bilanca]]-Amortizacija[[#This Row],[glavnica]])</f>
        <v>160284.49782992445</v>
      </c>
      <c r="J129" s="14">
        <f ca="1">IF(Amortizacija[[#This Row],[zaključna
bilanca]]&gt;0,LastRow-ROW(),0)</f>
        <v>234</v>
      </c>
    </row>
    <row r="130" spans="2:10" ht="15" customHeight="1" x14ac:dyDescent="0.25">
      <c r="B130" s="12">
        <f>ROWS($B$4:B130)</f>
        <v>127</v>
      </c>
      <c r="C130" s="13">
        <f ca="1">IF(ValuesEntered,IF(Amortizacija[[#This Row],[št.]]&lt;=Trajanje_posojila,IF(ROW()-ROW(Amortizacija[[#Headers],[obrok
datum]])=1,LoanStart,IF(I129&gt;0,EDATE(C129,1),"")),""),"")</f>
        <v>46714</v>
      </c>
      <c r="D130" s="30">
        <f ca="1">IF(ROW()-ROW(Amortizacija[[#Headers],[začetna
bilanca]])=1,Znesek_posojila,IF(Amortizacija[[#This Row],[obrok
datum]]="",0,INDEX(Amortizacija[], ROW()-4,8)))</f>
        <v>160284.49782992445</v>
      </c>
      <c r="E130" s="30">
        <f ca="1">IF(ValuesEntered,IF(ROW()-ROW(Amortizacija[[#Headers],[obresti]])=1,-IPMT(Obrestna_mera/12,1,Trajanje_posojila-ROWS($C$4:C130)+1,Amortizacija[[#This Row],[začetna
bilanca]]),IFERROR(-IPMT(Obrestna_mera/12,1,Amortizacija[[#This Row],[št.
preostali]],D131),0)),0)</f>
        <v>666.16127774246468</v>
      </c>
      <c r="F130" s="30">
        <f ca="1">IFERROR(IF(AND(ValuesEntered,Amortizacija[[#This Row],[obrok
datum]]&lt;&gt;""),-PPMT(Obrestna_mera/12,1,Trajanje_posojila-ROWS($C$4:C130)+1,Amortizacija[[#This Row],[začetna
bilanca]]),""),0)</f>
        <v>405.79117173292644</v>
      </c>
      <c r="G130" s="30">
        <f ca="1">IF(Amortizacija[[#This Row],[obrok
datum]]="",0,PropertyTaxAmount)</f>
        <v>375</v>
      </c>
      <c r="H130" s="30">
        <f ca="1">IF(Amortizacija[[#This Row],[obrok
datum]]="",0,Amortizacija[[#This Row],[obresti]]+Amortizacija[[#This Row],[glavnica]]+Amortizacija[[#This Row],[nepremičnina
davek]])</f>
        <v>1446.9524494753912</v>
      </c>
      <c r="I130" s="30">
        <f ca="1">IF(Amortizacija[[#This Row],[obrok
datum]]="",0,Amortizacija[[#This Row],[začetna
bilanca]]-Amortizacija[[#This Row],[glavnica]])</f>
        <v>159878.70665819151</v>
      </c>
      <c r="J130" s="14">
        <f ca="1">IF(Amortizacija[[#This Row],[zaključna
bilanca]]&gt;0,LastRow-ROW(),0)</f>
        <v>233</v>
      </c>
    </row>
    <row r="131" spans="2:10" ht="15" customHeight="1" x14ac:dyDescent="0.25">
      <c r="B131" s="12">
        <f>ROWS($B$4:B131)</f>
        <v>128</v>
      </c>
      <c r="C131" s="13">
        <f ca="1">IF(ValuesEntered,IF(Amortizacija[[#This Row],[št.]]&lt;=Trajanje_posojila,IF(ROW()-ROW(Amortizacija[[#Headers],[obrok
datum]])=1,LoanStart,IF(I130&gt;0,EDATE(C130,1),"")),""),"")</f>
        <v>46744</v>
      </c>
      <c r="D131" s="30">
        <f ca="1">IF(ROW()-ROW(Amortizacija[[#Headers],[začetna
bilanca]])=1,Znesek_posojila,IF(Amortizacija[[#This Row],[obrok
datum]]="",0,INDEX(Amortizacija[], ROW()-4,8)))</f>
        <v>159878.70665819151</v>
      </c>
      <c r="E131" s="30">
        <f ca="1">IF(ValuesEntered,IF(ROW()-ROW(Amortizacija[[#Headers],[obresti]])=1,-IPMT(Obrestna_mera/12,1,Trajanje_posojila-ROWS($C$4:C131)+1,Amortizacija[[#This Row],[začetna
bilanca]]),IFERROR(-IPMT(Obrestna_mera/12,1,Amortizacija[[#This Row],[št.
preostali]],D132),0)),0)</f>
        <v>664.4634362079571</v>
      </c>
      <c r="F131" s="30">
        <f ca="1">IFERROR(IF(AND(ValuesEntered,Amortizacija[[#This Row],[obrok
datum]]&lt;&gt;""),-PPMT(Obrestna_mera/12,1,Trajanje_posojila-ROWS($C$4:C131)+1,Amortizacija[[#This Row],[začetna
bilanca]]),""),0)</f>
        <v>407.48196828181358</v>
      </c>
      <c r="G131" s="30">
        <f ca="1">IF(Amortizacija[[#This Row],[obrok
datum]]="",0,PropertyTaxAmount)</f>
        <v>375</v>
      </c>
      <c r="H131" s="30">
        <f ca="1">IF(Amortizacija[[#This Row],[obrok
datum]]="",0,Amortizacija[[#This Row],[obresti]]+Amortizacija[[#This Row],[glavnica]]+Amortizacija[[#This Row],[nepremičnina
davek]])</f>
        <v>1446.9454044897707</v>
      </c>
      <c r="I131" s="30">
        <f ca="1">IF(Amortizacija[[#This Row],[obrok
datum]]="",0,Amortizacija[[#This Row],[začetna
bilanca]]-Amortizacija[[#This Row],[glavnica]])</f>
        <v>159471.22468990969</v>
      </c>
      <c r="J131" s="14">
        <f ca="1">IF(Amortizacija[[#This Row],[zaključna
bilanca]]&gt;0,LastRow-ROW(),0)</f>
        <v>232</v>
      </c>
    </row>
    <row r="132" spans="2:10" ht="15" customHeight="1" x14ac:dyDescent="0.25">
      <c r="B132" s="12">
        <f>ROWS($B$4:B132)</f>
        <v>129</v>
      </c>
      <c r="C132" s="13">
        <f ca="1">IF(ValuesEntered,IF(Amortizacija[[#This Row],[št.]]&lt;=Trajanje_posojila,IF(ROW()-ROW(Amortizacija[[#Headers],[obrok
datum]])=1,LoanStart,IF(I131&gt;0,EDATE(C131,1),"")),""),"")</f>
        <v>46775</v>
      </c>
      <c r="D132" s="30">
        <f ca="1">IF(ROW()-ROW(Amortizacija[[#Headers],[začetna
bilanca]])=1,Znesek_posojila,IF(Amortizacija[[#This Row],[obrok
datum]]="",0,INDEX(Amortizacija[], ROW()-4,8)))</f>
        <v>159471.22468990969</v>
      </c>
      <c r="E132" s="30">
        <f ca="1">IF(ValuesEntered,IF(ROW()-ROW(Amortizacija[[#Headers],[obresti]])=1,-IPMT(Obrestna_mera/12,1,Trajanje_posojila-ROWS($C$4:C132)+1,Amortizacija[[#This Row],[začetna
bilanca]]),IFERROR(-IPMT(Obrestna_mera/12,1,Amortizacija[[#This Row],[št.
preostali]],D133),0)),0)</f>
        <v>662.75852033372234</v>
      </c>
      <c r="F132" s="30">
        <f ca="1">IFERROR(IF(AND(ValuesEntered,Amortizacija[[#This Row],[obrok
datum]]&lt;&gt;""),-PPMT(Obrestna_mera/12,1,Trajanje_posojila-ROWS($C$4:C132)+1,Amortizacija[[#This Row],[začetna
bilanca]]),""),0)</f>
        <v>409.1798098163211</v>
      </c>
      <c r="G132" s="30">
        <f ca="1">IF(Amortizacija[[#This Row],[obrok
datum]]="",0,PropertyTaxAmount)</f>
        <v>375</v>
      </c>
      <c r="H132" s="30">
        <f ca="1">IF(Amortizacija[[#This Row],[obrok
datum]]="",0,Amortizacija[[#This Row],[obresti]]+Amortizacija[[#This Row],[glavnica]]+Amortizacija[[#This Row],[nepremičnina
davek]])</f>
        <v>1446.9383301500434</v>
      </c>
      <c r="I132" s="30">
        <f ca="1">IF(Amortizacija[[#This Row],[obrok
datum]]="",0,Amortizacija[[#This Row],[začetna
bilanca]]-Amortizacija[[#This Row],[glavnica]])</f>
        <v>159062.04488009337</v>
      </c>
      <c r="J132" s="14">
        <f ca="1">IF(Amortizacija[[#This Row],[zaključna
bilanca]]&gt;0,LastRow-ROW(),0)</f>
        <v>231</v>
      </c>
    </row>
    <row r="133" spans="2:10" ht="15" customHeight="1" x14ac:dyDescent="0.25">
      <c r="B133" s="12">
        <f>ROWS($B$4:B133)</f>
        <v>130</v>
      </c>
      <c r="C133" s="13">
        <f ca="1">IF(ValuesEntered,IF(Amortizacija[[#This Row],[št.]]&lt;=Trajanje_posojila,IF(ROW()-ROW(Amortizacija[[#Headers],[obrok
datum]])=1,LoanStart,IF(I132&gt;0,EDATE(C132,1),"")),""),"")</f>
        <v>46806</v>
      </c>
      <c r="D133" s="30">
        <f ca="1">IF(ROW()-ROW(Amortizacija[[#Headers],[začetna
bilanca]])=1,Znesek_posojila,IF(Amortizacija[[#This Row],[obrok
datum]]="",0,INDEX(Amortizacija[], ROW()-4,8)))</f>
        <v>159062.04488009337</v>
      </c>
      <c r="E133" s="30">
        <f ca="1">IF(ValuesEntered,IF(ROW()-ROW(Amortizacija[[#Headers],[obresti]])=1,-IPMT(Obrestna_mera/12,1,Trajanje_posojila-ROWS($C$4:C133)+1,Amortizacija[[#This Row],[začetna
bilanca]]),IFERROR(-IPMT(Obrestna_mera/12,1,Amortizacija[[#This Row],[št.
preostali]],D134),0)),0)</f>
        <v>661.04650064334498</v>
      </c>
      <c r="F133" s="30">
        <f ca="1">IFERROR(IF(AND(ValuesEntered,Amortizacija[[#This Row],[obrok
datum]]&lt;&gt;""),-PPMT(Obrestna_mera/12,1,Trajanje_posojila-ROWS($C$4:C133)+1,Amortizacija[[#This Row],[začetna
bilanca]]),""),0)</f>
        <v>410.88472569055574</v>
      </c>
      <c r="G133" s="30">
        <f ca="1">IF(Amortizacija[[#This Row],[obrok
datum]]="",0,PropertyTaxAmount)</f>
        <v>375</v>
      </c>
      <c r="H133" s="30">
        <f ca="1">IF(Amortizacija[[#This Row],[obrok
datum]]="",0,Amortizacija[[#This Row],[obresti]]+Amortizacija[[#This Row],[glavnica]]+Amortizacija[[#This Row],[nepremičnina
davek]])</f>
        <v>1446.9312263339007</v>
      </c>
      <c r="I133" s="30">
        <f ca="1">IF(Amortizacija[[#This Row],[obrok
datum]]="",0,Amortizacija[[#This Row],[začetna
bilanca]]-Amortizacija[[#This Row],[glavnica]])</f>
        <v>158651.16015440281</v>
      </c>
      <c r="J133" s="14">
        <f ca="1">IF(Amortizacija[[#This Row],[zaključna
bilanca]]&gt;0,LastRow-ROW(),0)</f>
        <v>230</v>
      </c>
    </row>
    <row r="134" spans="2:10" ht="15" customHeight="1" x14ac:dyDescent="0.25">
      <c r="B134" s="12">
        <f>ROWS($B$4:B134)</f>
        <v>131</v>
      </c>
      <c r="C134" s="13">
        <f ca="1">IF(ValuesEntered,IF(Amortizacija[[#This Row],[št.]]&lt;=Trajanje_posojila,IF(ROW()-ROW(Amortizacija[[#Headers],[obrok
datum]])=1,LoanStart,IF(I133&gt;0,EDATE(C133,1),"")),""),"")</f>
        <v>46835</v>
      </c>
      <c r="D134" s="30">
        <f ca="1">IF(ROW()-ROW(Amortizacija[[#Headers],[začetna
bilanca]])=1,Znesek_posojila,IF(Amortizacija[[#This Row],[obrok
datum]]="",0,INDEX(Amortizacija[], ROW()-4,8)))</f>
        <v>158651.16015440281</v>
      </c>
      <c r="E134" s="30">
        <f ca="1">IF(ValuesEntered,IF(ROW()-ROW(Amortizacija[[#Headers],[obresti]])=1,-IPMT(Obrestna_mera/12,1,Trajanje_posojila-ROWS($C$4:C134)+1,Amortizacija[[#This Row],[začetna
bilanca]]),IFERROR(-IPMT(Obrestna_mera/12,1,Amortizacija[[#This Row],[št.
preostali]],D135),0)),0)</f>
        <v>659.32734753759121</v>
      </c>
      <c r="F134" s="30">
        <f ca="1">IFERROR(IF(AND(ValuesEntered,Amortizacija[[#This Row],[obrok
datum]]&lt;&gt;""),-PPMT(Obrestna_mera/12,1,Trajanje_posojila-ROWS($C$4:C134)+1,Amortizacija[[#This Row],[začetna
bilanca]]),""),0)</f>
        <v>412.59674538093304</v>
      </c>
      <c r="G134" s="30">
        <f ca="1">IF(Amortizacija[[#This Row],[obrok
datum]]="",0,PropertyTaxAmount)</f>
        <v>375</v>
      </c>
      <c r="H134" s="30">
        <f ca="1">IF(Amortizacija[[#This Row],[obrok
datum]]="",0,Amortizacija[[#This Row],[obresti]]+Amortizacija[[#This Row],[glavnica]]+Amortizacija[[#This Row],[nepremičnina
davek]])</f>
        <v>1446.9240929185244</v>
      </c>
      <c r="I134" s="30">
        <f ca="1">IF(Amortizacija[[#This Row],[obrok
datum]]="",0,Amortizacija[[#This Row],[začetna
bilanca]]-Amortizacija[[#This Row],[glavnica]])</f>
        <v>158238.56340902188</v>
      </c>
      <c r="J134" s="14">
        <f ca="1">IF(Amortizacija[[#This Row],[zaključna
bilanca]]&gt;0,LastRow-ROW(),0)</f>
        <v>229</v>
      </c>
    </row>
    <row r="135" spans="2:10" ht="15" customHeight="1" x14ac:dyDescent="0.25">
      <c r="B135" s="12">
        <f>ROWS($B$4:B135)</f>
        <v>132</v>
      </c>
      <c r="C135" s="13">
        <f ca="1">IF(ValuesEntered,IF(Amortizacija[[#This Row],[št.]]&lt;=Trajanje_posojila,IF(ROW()-ROW(Amortizacija[[#Headers],[obrok
datum]])=1,LoanStart,IF(I134&gt;0,EDATE(C134,1),"")),""),"")</f>
        <v>46866</v>
      </c>
      <c r="D135" s="30">
        <f ca="1">IF(ROW()-ROW(Amortizacija[[#Headers],[začetna
bilanca]])=1,Znesek_posojila,IF(Amortizacija[[#This Row],[obrok
datum]]="",0,INDEX(Amortizacija[], ROW()-4,8)))</f>
        <v>158238.56340902188</v>
      </c>
      <c r="E135" s="30">
        <f ca="1">IF(ValuesEntered,IF(ROW()-ROW(Amortizacija[[#Headers],[obresti]])=1,-IPMT(Obrestna_mera/12,1,Trajanje_posojila-ROWS($C$4:C135)+1,Amortizacija[[#This Row],[začetna
bilanca]]),IFERROR(-IPMT(Obrestna_mera/12,1,Amortizacija[[#This Row],[št.
preostali]],D136),0)),0)</f>
        <v>657.60103129389665</v>
      </c>
      <c r="F135" s="30">
        <f ca="1">IFERROR(IF(AND(ValuesEntered,Amortizacija[[#This Row],[obrok
datum]]&lt;&gt;""),-PPMT(Obrestna_mera/12,1,Trajanje_posojila-ROWS($C$4:C135)+1,Amortizacija[[#This Row],[začetna
bilanca]]),""),0)</f>
        <v>414.31589848668705</v>
      </c>
      <c r="G135" s="30">
        <f ca="1">IF(Amortizacija[[#This Row],[obrok
datum]]="",0,PropertyTaxAmount)</f>
        <v>375</v>
      </c>
      <c r="H135" s="30">
        <f ca="1">IF(Amortizacija[[#This Row],[obrok
datum]]="",0,Amortizacija[[#This Row],[obresti]]+Amortizacija[[#This Row],[glavnica]]+Amortizacija[[#This Row],[nepremičnina
davek]])</f>
        <v>1446.9169297805838</v>
      </c>
      <c r="I135" s="30">
        <f ca="1">IF(Amortizacija[[#This Row],[obrok
datum]]="",0,Amortizacija[[#This Row],[začetna
bilanca]]-Amortizacija[[#This Row],[glavnica]])</f>
        <v>157824.24751053521</v>
      </c>
      <c r="J135" s="14">
        <f ca="1">IF(Amortizacija[[#This Row],[zaključna
bilanca]]&gt;0,LastRow-ROW(),0)</f>
        <v>228</v>
      </c>
    </row>
    <row r="136" spans="2:10" ht="15" customHeight="1" x14ac:dyDescent="0.25">
      <c r="B136" s="12">
        <f>ROWS($B$4:B136)</f>
        <v>133</v>
      </c>
      <c r="C136" s="13">
        <f ca="1">IF(ValuesEntered,IF(Amortizacija[[#This Row],[št.]]&lt;=Trajanje_posojila,IF(ROW()-ROW(Amortizacija[[#Headers],[obrok
datum]])=1,LoanStart,IF(I135&gt;0,EDATE(C135,1),"")),""),"")</f>
        <v>46896</v>
      </c>
      <c r="D136" s="30">
        <f ca="1">IF(ROW()-ROW(Amortizacija[[#Headers],[začetna
bilanca]])=1,Znesek_posojila,IF(Amortizacija[[#This Row],[obrok
datum]]="",0,INDEX(Amortizacija[], ROW()-4,8)))</f>
        <v>157824.24751053521</v>
      </c>
      <c r="E136" s="30">
        <f ca="1">IF(ValuesEntered,IF(ROW()-ROW(Amortizacija[[#Headers],[obresti]])=1,-IPMT(Obrestna_mera/12,1,Trajanje_posojila-ROWS($C$4:C136)+1,Amortizacija[[#This Row],[začetna
bilanca]]),IFERROR(-IPMT(Obrestna_mera/12,1,Amortizacija[[#This Row],[št.
preostali]],D137),0)),0)</f>
        <v>655.86752206585345</v>
      </c>
      <c r="F136" s="30">
        <f ca="1">IFERROR(IF(AND(ValuesEntered,Amortizacija[[#This Row],[obrok
datum]]&lt;&gt;""),-PPMT(Obrestna_mera/12,1,Trajanje_posojila-ROWS($C$4:C136)+1,Amortizacija[[#This Row],[začetna
bilanca]]),""),0)</f>
        <v>416.0422147303816</v>
      </c>
      <c r="G136" s="30">
        <f ca="1">IF(Amortizacija[[#This Row],[obrok
datum]]="",0,PropertyTaxAmount)</f>
        <v>375</v>
      </c>
      <c r="H136" s="30">
        <f ca="1">IF(Amortizacija[[#This Row],[obrok
datum]]="",0,Amortizacija[[#This Row],[obresti]]+Amortizacija[[#This Row],[glavnica]]+Amortizacija[[#This Row],[nepremičnina
davek]])</f>
        <v>1446.9097367962349</v>
      </c>
      <c r="I136" s="30">
        <f ca="1">IF(Amortizacija[[#This Row],[obrok
datum]]="",0,Amortizacija[[#This Row],[začetna
bilanca]]-Amortizacija[[#This Row],[glavnica]])</f>
        <v>157408.20529580483</v>
      </c>
      <c r="J136" s="14">
        <f ca="1">IF(Amortizacija[[#This Row],[zaključna
bilanca]]&gt;0,LastRow-ROW(),0)</f>
        <v>227</v>
      </c>
    </row>
    <row r="137" spans="2:10" ht="15" customHeight="1" x14ac:dyDescent="0.25">
      <c r="B137" s="12">
        <f>ROWS($B$4:B137)</f>
        <v>134</v>
      </c>
      <c r="C137" s="13">
        <f ca="1">IF(ValuesEntered,IF(Amortizacija[[#This Row],[št.]]&lt;=Trajanje_posojila,IF(ROW()-ROW(Amortizacija[[#Headers],[obrok
datum]])=1,LoanStart,IF(I136&gt;0,EDATE(C136,1),"")),""),"")</f>
        <v>46927</v>
      </c>
      <c r="D137" s="30">
        <f ca="1">IF(ROW()-ROW(Amortizacija[[#Headers],[začetna
bilanca]])=1,Znesek_posojila,IF(Amortizacija[[#This Row],[obrok
datum]]="",0,INDEX(Amortizacija[], ROW()-4,8)))</f>
        <v>157408.20529580483</v>
      </c>
      <c r="E137" s="30">
        <f ca="1">IF(ValuesEntered,IF(ROW()-ROW(Amortizacija[[#Headers],[obresti]])=1,-IPMT(Obrestna_mera/12,1,Trajanje_posojila-ROWS($C$4:C137)+1,Amortizacija[[#This Row],[začetna
bilanca]]),IFERROR(-IPMT(Obrestna_mera/12,1,Amortizacija[[#This Row],[št.
preostali]],D138),0)),0)</f>
        <v>654.1267898826934</v>
      </c>
      <c r="F137" s="30">
        <f ca="1">IFERROR(IF(AND(ValuesEntered,Amortizacija[[#This Row],[obrok
datum]]&lt;&gt;""),-PPMT(Obrestna_mera/12,1,Trajanje_posojila-ROWS($C$4:C137)+1,Amortizacija[[#This Row],[začetna
bilanca]]),""),0)</f>
        <v>417.77572395842481</v>
      </c>
      <c r="G137" s="30">
        <f ca="1">IF(Amortizacija[[#This Row],[obrok
datum]]="",0,PropertyTaxAmount)</f>
        <v>375</v>
      </c>
      <c r="H137" s="30">
        <f ca="1">IF(Amortizacija[[#This Row],[obrok
datum]]="",0,Amortizacija[[#This Row],[obresti]]+Amortizacija[[#This Row],[glavnica]]+Amortizacija[[#This Row],[nepremičnina
davek]])</f>
        <v>1446.9025138411182</v>
      </c>
      <c r="I137" s="30">
        <f ca="1">IF(Amortizacija[[#This Row],[obrok
datum]]="",0,Amortizacija[[#This Row],[začetna
bilanca]]-Amortizacija[[#This Row],[glavnica]])</f>
        <v>156990.42957184641</v>
      </c>
      <c r="J137" s="14">
        <f ca="1">IF(Amortizacija[[#This Row],[zaključna
bilanca]]&gt;0,LastRow-ROW(),0)</f>
        <v>226</v>
      </c>
    </row>
    <row r="138" spans="2:10" ht="15" customHeight="1" x14ac:dyDescent="0.25">
      <c r="B138" s="12">
        <f>ROWS($B$4:B138)</f>
        <v>135</v>
      </c>
      <c r="C138" s="13">
        <f ca="1">IF(ValuesEntered,IF(Amortizacija[[#This Row],[št.]]&lt;=Trajanje_posojila,IF(ROW()-ROW(Amortizacija[[#Headers],[obrok
datum]])=1,LoanStart,IF(I137&gt;0,EDATE(C137,1),"")),""),"")</f>
        <v>46957</v>
      </c>
      <c r="D138" s="30">
        <f ca="1">IF(ROW()-ROW(Amortizacija[[#Headers],[začetna
bilanca]])=1,Znesek_posojila,IF(Amortizacija[[#This Row],[obrok
datum]]="",0,INDEX(Amortizacija[], ROW()-4,8)))</f>
        <v>156990.42957184641</v>
      </c>
      <c r="E138" s="30">
        <f ca="1">IF(ValuesEntered,IF(ROW()-ROW(Amortizacija[[#Headers],[obresti]])=1,-IPMT(Obrestna_mera/12,1,Trajanje_posojila-ROWS($C$4:C138)+1,Amortizacija[[#This Row],[začetna
bilanca]]),IFERROR(-IPMT(Obrestna_mera/12,1,Amortizacija[[#This Row],[št.
preostali]],D139),0)),0)</f>
        <v>652.37880464877014</v>
      </c>
      <c r="F138" s="30">
        <f ca="1">IFERROR(IF(AND(ValuesEntered,Amortizacija[[#This Row],[obrok
datum]]&lt;&gt;""),-PPMT(Obrestna_mera/12,1,Trajanje_posojila-ROWS($C$4:C138)+1,Amortizacija[[#This Row],[začetna
bilanca]]),""),0)</f>
        <v>419.51645614158497</v>
      </c>
      <c r="G138" s="30">
        <f ca="1">IF(Amortizacija[[#This Row],[obrok
datum]]="",0,PropertyTaxAmount)</f>
        <v>375</v>
      </c>
      <c r="H138" s="30">
        <f ca="1">IF(Amortizacija[[#This Row],[obrok
datum]]="",0,Amortizacija[[#This Row],[obresti]]+Amortizacija[[#This Row],[glavnica]]+Amortizacija[[#This Row],[nepremičnina
davek]])</f>
        <v>1446.8952607903552</v>
      </c>
      <c r="I138" s="30">
        <f ca="1">IF(Amortizacija[[#This Row],[obrok
datum]]="",0,Amortizacija[[#This Row],[začetna
bilanca]]-Amortizacija[[#This Row],[glavnica]])</f>
        <v>156570.91311570484</v>
      </c>
      <c r="J138" s="14">
        <f ca="1">IF(Amortizacija[[#This Row],[zaključna
bilanca]]&gt;0,LastRow-ROW(),0)</f>
        <v>225</v>
      </c>
    </row>
    <row r="139" spans="2:10" ht="15" customHeight="1" x14ac:dyDescent="0.25">
      <c r="B139" s="12">
        <f>ROWS($B$4:B139)</f>
        <v>136</v>
      </c>
      <c r="C139" s="13">
        <f ca="1">IF(ValuesEntered,IF(Amortizacija[[#This Row],[št.]]&lt;=Trajanje_posojila,IF(ROW()-ROW(Amortizacija[[#Headers],[obrok
datum]])=1,LoanStart,IF(I138&gt;0,EDATE(C138,1),"")),""),"")</f>
        <v>46988</v>
      </c>
      <c r="D139" s="30">
        <f ca="1">IF(ROW()-ROW(Amortizacija[[#Headers],[začetna
bilanca]])=1,Znesek_posojila,IF(Amortizacija[[#This Row],[obrok
datum]]="",0,INDEX(Amortizacija[], ROW()-4,8)))</f>
        <v>156570.91311570484</v>
      </c>
      <c r="E139" s="30">
        <f ca="1">IF(ValuesEntered,IF(ROW()-ROW(Amortizacija[[#Headers],[obresti]])=1,-IPMT(Obrestna_mera/12,1,Trajanje_posojila-ROWS($C$4:C139)+1,Amortizacija[[#This Row],[začetna
bilanca]]),IFERROR(-IPMT(Obrestna_mera/12,1,Amortizacija[[#This Row],[št.
preostali]],D140),0)),0)</f>
        <v>650.6235361430389</v>
      </c>
      <c r="F139" s="30">
        <f ca="1">IFERROR(IF(AND(ValuesEntered,Amortizacija[[#This Row],[obrok
datum]]&lt;&gt;""),-PPMT(Obrestna_mera/12,1,Trajanje_posojila-ROWS($C$4:C139)+1,Amortizacija[[#This Row],[začetna
bilanca]]),""),0)</f>
        <v>421.26444137550817</v>
      </c>
      <c r="G139" s="30">
        <f ca="1">IF(Amortizacija[[#This Row],[obrok
datum]]="",0,PropertyTaxAmount)</f>
        <v>375</v>
      </c>
      <c r="H139" s="30">
        <f ca="1">IF(Amortizacija[[#This Row],[obrok
datum]]="",0,Amortizacija[[#This Row],[obresti]]+Amortizacija[[#This Row],[glavnica]]+Amortizacija[[#This Row],[nepremičnina
davek]])</f>
        <v>1446.8879775185471</v>
      </c>
      <c r="I139" s="30">
        <f ca="1">IF(Amortizacija[[#This Row],[obrok
datum]]="",0,Amortizacija[[#This Row],[začetna
bilanca]]-Amortizacija[[#This Row],[glavnica]])</f>
        <v>156149.64867432934</v>
      </c>
      <c r="J139" s="14">
        <f ca="1">IF(Amortizacija[[#This Row],[zaključna
bilanca]]&gt;0,LastRow-ROW(),0)</f>
        <v>224</v>
      </c>
    </row>
    <row r="140" spans="2:10" ht="15" customHeight="1" x14ac:dyDescent="0.25">
      <c r="B140" s="12">
        <f>ROWS($B$4:B140)</f>
        <v>137</v>
      </c>
      <c r="C140" s="13">
        <f ca="1">IF(ValuesEntered,IF(Amortizacija[[#This Row],[št.]]&lt;=Trajanje_posojila,IF(ROW()-ROW(Amortizacija[[#Headers],[obrok
datum]])=1,LoanStart,IF(I139&gt;0,EDATE(C139,1),"")),""),"")</f>
        <v>47019</v>
      </c>
      <c r="D140" s="30">
        <f ca="1">IF(ROW()-ROW(Amortizacija[[#Headers],[začetna
bilanca]])=1,Znesek_posojila,IF(Amortizacija[[#This Row],[obrok
datum]]="",0,INDEX(Amortizacija[], ROW()-4,8)))</f>
        <v>156149.64867432934</v>
      </c>
      <c r="E140" s="30">
        <f ca="1">IF(ValuesEntered,IF(ROW()-ROW(Amortizacija[[#Headers],[obresti]])=1,-IPMT(Obrestna_mera/12,1,Trajanje_posojila-ROWS($C$4:C140)+1,Amortizacija[[#This Row],[začetna
bilanca]]),IFERROR(-IPMT(Obrestna_mera/12,1,Amortizacija[[#This Row],[št.
preostali]],D141),0)),0)</f>
        <v>648.86095401853368</v>
      </c>
      <c r="F140" s="30">
        <f ca="1">IFERROR(IF(AND(ValuesEntered,Amortizacija[[#This Row],[obrok
datum]]&lt;&gt;""),-PPMT(Obrestna_mera/12,1,Trajanje_posojila-ROWS($C$4:C140)+1,Amortizacija[[#This Row],[začetna
bilanca]]),""),0)</f>
        <v>423.01970988123946</v>
      </c>
      <c r="G140" s="30">
        <f ca="1">IF(Amortizacija[[#This Row],[obrok
datum]]="",0,PropertyTaxAmount)</f>
        <v>375</v>
      </c>
      <c r="H140" s="30">
        <f ca="1">IF(Amortizacija[[#This Row],[obrok
datum]]="",0,Amortizacija[[#This Row],[obresti]]+Amortizacija[[#This Row],[glavnica]]+Amortizacija[[#This Row],[nepremičnina
davek]])</f>
        <v>1446.880663899773</v>
      </c>
      <c r="I140" s="30">
        <f ca="1">IF(Amortizacija[[#This Row],[obrok
datum]]="",0,Amortizacija[[#This Row],[začetna
bilanca]]-Amortizacija[[#This Row],[glavnica]])</f>
        <v>155726.62896444809</v>
      </c>
      <c r="J140" s="14">
        <f ca="1">IF(Amortizacija[[#This Row],[zaključna
bilanca]]&gt;0,LastRow-ROW(),0)</f>
        <v>223</v>
      </c>
    </row>
    <row r="141" spans="2:10" ht="15" customHeight="1" x14ac:dyDescent="0.25">
      <c r="B141" s="12">
        <f>ROWS($B$4:B141)</f>
        <v>138</v>
      </c>
      <c r="C141" s="13">
        <f ca="1">IF(ValuesEntered,IF(Amortizacija[[#This Row],[št.]]&lt;=Trajanje_posojila,IF(ROW()-ROW(Amortizacija[[#Headers],[obrok
datum]])=1,LoanStart,IF(I140&gt;0,EDATE(C140,1),"")),""),"")</f>
        <v>47049</v>
      </c>
      <c r="D141" s="30">
        <f ca="1">IF(ROW()-ROW(Amortizacija[[#Headers],[začetna
bilanca]])=1,Znesek_posojila,IF(Amortizacija[[#This Row],[obrok
datum]]="",0,INDEX(Amortizacija[], ROW()-4,8)))</f>
        <v>155726.62896444809</v>
      </c>
      <c r="E141" s="30">
        <f ca="1">IF(ValuesEntered,IF(ROW()-ROW(Amortizacija[[#Headers],[obresti]])=1,-IPMT(Obrestna_mera/12,1,Trajanje_posojila-ROWS($C$4:C141)+1,Amortizacija[[#This Row],[začetna
bilanca]]),IFERROR(-IPMT(Obrestna_mera/12,1,Amortizacija[[#This Row],[št.
preostali]],D142),0)),0)</f>
        <v>647.0910278018431</v>
      </c>
      <c r="F141" s="30">
        <f ca="1">IFERROR(IF(AND(ValuesEntered,Amortizacija[[#This Row],[obrok
datum]]&lt;&gt;""),-PPMT(Obrestna_mera/12,1,Trajanje_posojila-ROWS($C$4:C141)+1,Amortizacija[[#This Row],[začetna
bilanca]]),""),0)</f>
        <v>424.78229200574475</v>
      </c>
      <c r="G141" s="30">
        <f ca="1">IF(Amortizacija[[#This Row],[obrok
datum]]="",0,PropertyTaxAmount)</f>
        <v>375</v>
      </c>
      <c r="H141" s="30">
        <f ca="1">IF(Amortizacija[[#This Row],[obrok
datum]]="",0,Amortizacija[[#This Row],[obresti]]+Amortizacija[[#This Row],[glavnica]]+Amortizacija[[#This Row],[nepremičnina
davek]])</f>
        <v>1446.8733198075879</v>
      </c>
      <c r="I141" s="30">
        <f ca="1">IF(Amortizacija[[#This Row],[obrok
datum]]="",0,Amortizacija[[#This Row],[začetna
bilanca]]-Amortizacija[[#This Row],[glavnica]])</f>
        <v>155301.84667244233</v>
      </c>
      <c r="J141" s="14">
        <f ca="1">IF(Amortizacija[[#This Row],[zaključna
bilanca]]&gt;0,LastRow-ROW(),0)</f>
        <v>222</v>
      </c>
    </row>
    <row r="142" spans="2:10" ht="15" customHeight="1" x14ac:dyDescent="0.25">
      <c r="B142" s="12">
        <f>ROWS($B$4:B142)</f>
        <v>139</v>
      </c>
      <c r="C142" s="13">
        <f ca="1">IF(ValuesEntered,IF(Amortizacija[[#This Row],[št.]]&lt;=Trajanje_posojila,IF(ROW()-ROW(Amortizacija[[#Headers],[obrok
datum]])=1,LoanStart,IF(I141&gt;0,EDATE(C141,1),"")),""),"")</f>
        <v>47080</v>
      </c>
      <c r="D142" s="30">
        <f ca="1">IF(ROW()-ROW(Amortizacija[[#Headers],[začetna
bilanca]])=1,Znesek_posojila,IF(Amortizacija[[#This Row],[obrok
datum]]="",0,INDEX(Amortizacija[], ROW()-4,8)))</f>
        <v>155301.84667244233</v>
      </c>
      <c r="E142" s="30">
        <f ca="1">IF(ValuesEntered,IF(ROW()-ROW(Amortizacija[[#Headers],[obresti]])=1,-IPMT(Obrestna_mera/12,1,Trajanje_posojila-ROWS($C$4:C142)+1,Amortizacija[[#This Row],[začetna
bilanca]]),IFERROR(-IPMT(Obrestna_mera/12,1,Amortizacija[[#This Row],[št.
preostali]],D143),0)),0)</f>
        <v>645.31372689258285</v>
      </c>
      <c r="F142" s="30">
        <f ca="1">IFERROR(IF(AND(ValuesEntered,Amortizacija[[#This Row],[obrok
datum]]&lt;&gt;""),-PPMT(Obrestna_mera/12,1,Trajanje_posojila-ROWS($C$4:C142)+1,Amortizacija[[#This Row],[začetna
bilanca]]),""),0)</f>
        <v>426.55221822243533</v>
      </c>
      <c r="G142" s="30">
        <f ca="1">IF(Amortizacija[[#This Row],[obrok
datum]]="",0,PropertyTaxAmount)</f>
        <v>375</v>
      </c>
      <c r="H142" s="30">
        <f ca="1">IF(Amortizacija[[#This Row],[obrok
datum]]="",0,Amortizacija[[#This Row],[obresti]]+Amortizacija[[#This Row],[glavnica]]+Amortizacija[[#This Row],[nepremičnina
davek]])</f>
        <v>1446.8659451150181</v>
      </c>
      <c r="I142" s="30">
        <f ca="1">IF(Amortizacija[[#This Row],[obrok
datum]]="",0,Amortizacija[[#This Row],[začetna
bilanca]]-Amortizacija[[#This Row],[glavnica]])</f>
        <v>154875.2944542199</v>
      </c>
      <c r="J142" s="14">
        <f ca="1">IF(Amortizacija[[#This Row],[zaključna
bilanca]]&gt;0,LastRow-ROW(),0)</f>
        <v>221</v>
      </c>
    </row>
    <row r="143" spans="2:10" ht="15" customHeight="1" x14ac:dyDescent="0.25">
      <c r="B143" s="12">
        <f>ROWS($B$4:B143)</f>
        <v>140</v>
      </c>
      <c r="C143" s="13">
        <f ca="1">IF(ValuesEntered,IF(Amortizacija[[#This Row],[št.]]&lt;=Trajanje_posojila,IF(ROW()-ROW(Amortizacija[[#Headers],[obrok
datum]])=1,LoanStart,IF(I142&gt;0,EDATE(C142,1),"")),""),"")</f>
        <v>47110</v>
      </c>
      <c r="D143" s="30">
        <f ca="1">IF(ROW()-ROW(Amortizacija[[#Headers],[začetna
bilanca]])=1,Znesek_posojila,IF(Amortizacija[[#This Row],[obrok
datum]]="",0,INDEX(Amortizacija[], ROW()-4,8)))</f>
        <v>154875.2944542199</v>
      </c>
      <c r="E143" s="30">
        <f ca="1">IF(ValuesEntered,IF(ROW()-ROW(Amortizacija[[#Headers],[obresti]])=1,-IPMT(Obrestna_mera/12,1,Trajanje_posojila-ROWS($C$4:C143)+1,Amortizacija[[#This Row],[začetna
bilanca]]),IFERROR(-IPMT(Obrestna_mera/12,1,Amortizacija[[#This Row],[št.
preostali]],D144),0)),0)</f>
        <v>643.52902056286757</v>
      </c>
      <c r="F143" s="30">
        <f ca="1">IFERROR(IF(AND(ValuesEntered,Amortizacija[[#This Row],[obrok
datum]]&lt;&gt;""),-PPMT(Obrestna_mera/12,1,Trajanje_posojila-ROWS($C$4:C143)+1,Amortizacija[[#This Row],[začetna
bilanca]]),""),0)</f>
        <v>428.32951913169552</v>
      </c>
      <c r="G143" s="30">
        <f ca="1">IF(Amortizacija[[#This Row],[obrok
datum]]="",0,PropertyTaxAmount)</f>
        <v>375</v>
      </c>
      <c r="H143" s="30">
        <f ca="1">IF(Amortizacija[[#This Row],[obrok
datum]]="",0,Amortizacija[[#This Row],[obresti]]+Amortizacija[[#This Row],[glavnica]]+Amortizacija[[#This Row],[nepremičnina
davek]])</f>
        <v>1446.8585396945632</v>
      </c>
      <c r="I143" s="30">
        <f ca="1">IF(Amortizacija[[#This Row],[obrok
datum]]="",0,Amortizacija[[#This Row],[začetna
bilanca]]-Amortizacija[[#This Row],[glavnica]])</f>
        <v>154446.96493508821</v>
      </c>
      <c r="J143" s="14">
        <f ca="1">IF(Amortizacija[[#This Row],[zaključna
bilanca]]&gt;0,LastRow-ROW(),0)</f>
        <v>220</v>
      </c>
    </row>
    <row r="144" spans="2:10" ht="15" customHeight="1" x14ac:dyDescent="0.25">
      <c r="B144" s="12">
        <f>ROWS($B$4:B144)</f>
        <v>141</v>
      </c>
      <c r="C144" s="13">
        <f ca="1">IF(ValuesEntered,IF(Amortizacija[[#This Row],[št.]]&lt;=Trajanje_posojila,IF(ROW()-ROW(Amortizacija[[#Headers],[obrok
datum]])=1,LoanStart,IF(I143&gt;0,EDATE(C143,1),"")),""),"")</f>
        <v>47141</v>
      </c>
      <c r="D144" s="30">
        <f ca="1">IF(ROW()-ROW(Amortizacija[[#Headers],[začetna
bilanca]])=1,Znesek_posojila,IF(Amortizacija[[#This Row],[obrok
datum]]="",0,INDEX(Amortizacija[], ROW()-4,8)))</f>
        <v>154446.96493508821</v>
      </c>
      <c r="E144" s="30">
        <f ca="1">IF(ValuesEntered,IF(ROW()-ROW(Amortizacija[[#Headers],[obresti]])=1,-IPMT(Obrestna_mera/12,1,Trajanje_posojila-ROWS($C$4:C144)+1,Amortizacija[[#This Row],[začetna
bilanca]]),IFERROR(-IPMT(Obrestna_mera/12,1,Amortizacija[[#This Row],[št.
preostali]],D145),0)),0)</f>
        <v>641.73687795677836</v>
      </c>
      <c r="F144" s="30">
        <f ca="1">IFERROR(IF(AND(ValuesEntered,Amortizacija[[#This Row],[obrok
datum]]&lt;&gt;""),-PPMT(Obrestna_mera/12,1,Trajanje_posojila-ROWS($C$4:C144)+1,Amortizacija[[#This Row],[začetna
bilanca]]),""),0)</f>
        <v>430.11422546141091</v>
      </c>
      <c r="G144" s="30">
        <f ca="1">IF(Amortizacija[[#This Row],[obrok
datum]]="",0,PropertyTaxAmount)</f>
        <v>375</v>
      </c>
      <c r="H144" s="30">
        <f ca="1">IF(Amortizacija[[#This Row],[obrok
datum]]="",0,Amortizacija[[#This Row],[obresti]]+Amortizacija[[#This Row],[glavnica]]+Amortizacija[[#This Row],[nepremičnina
davek]])</f>
        <v>1446.8511034181893</v>
      </c>
      <c r="I144" s="30">
        <f ca="1">IF(Amortizacija[[#This Row],[obrok
datum]]="",0,Amortizacija[[#This Row],[začetna
bilanca]]-Amortizacija[[#This Row],[glavnica]])</f>
        <v>154016.8507096268</v>
      </c>
      <c r="J144" s="14">
        <f ca="1">IF(Amortizacija[[#This Row],[zaključna
bilanca]]&gt;0,LastRow-ROW(),0)</f>
        <v>219</v>
      </c>
    </row>
    <row r="145" spans="2:10" ht="15" customHeight="1" x14ac:dyDescent="0.25">
      <c r="B145" s="12">
        <f>ROWS($B$4:B145)</f>
        <v>142</v>
      </c>
      <c r="C145" s="13">
        <f ca="1">IF(ValuesEntered,IF(Amortizacija[[#This Row],[št.]]&lt;=Trajanje_posojila,IF(ROW()-ROW(Amortizacija[[#Headers],[obrok
datum]])=1,LoanStart,IF(I144&gt;0,EDATE(C144,1),"")),""),"")</f>
        <v>47172</v>
      </c>
      <c r="D145" s="30">
        <f ca="1">IF(ROW()-ROW(Amortizacija[[#Headers],[začetna
bilanca]])=1,Znesek_posojila,IF(Amortizacija[[#This Row],[obrok
datum]]="",0,INDEX(Amortizacija[], ROW()-4,8)))</f>
        <v>154016.8507096268</v>
      </c>
      <c r="E145" s="30">
        <f ca="1">IF(ValuesEntered,IF(ROW()-ROW(Amortizacija[[#Headers],[obresti]])=1,-IPMT(Obrestna_mera/12,1,Trajanje_posojila-ROWS($C$4:C145)+1,Amortizacija[[#This Row],[začetna
bilanca]]),IFERROR(-IPMT(Obrestna_mera/12,1,Amortizacija[[#This Row],[št.
preostali]],D146),0)),0)</f>
        <v>639.93726808983047</v>
      </c>
      <c r="F145" s="30">
        <f ca="1">IFERROR(IF(AND(ValuesEntered,Amortizacija[[#This Row],[obrok
datum]]&lt;&gt;""),-PPMT(Obrestna_mera/12,1,Trajanje_posojila-ROWS($C$4:C145)+1,Amortizacija[[#This Row],[začetna
bilanca]]),""),0)</f>
        <v>431.90636806750007</v>
      </c>
      <c r="G145" s="30">
        <f ca="1">IF(Amortizacija[[#This Row],[obrok
datum]]="",0,PropertyTaxAmount)</f>
        <v>375</v>
      </c>
      <c r="H145" s="30">
        <f ca="1">IF(Amortizacija[[#This Row],[obrok
datum]]="",0,Amortizacija[[#This Row],[obresti]]+Amortizacija[[#This Row],[glavnica]]+Amortizacija[[#This Row],[nepremičnina
davek]])</f>
        <v>1446.8436361573306</v>
      </c>
      <c r="I145" s="30">
        <f ca="1">IF(Amortizacija[[#This Row],[obrok
datum]]="",0,Amortizacija[[#This Row],[začetna
bilanca]]-Amortizacija[[#This Row],[glavnica]])</f>
        <v>153584.94434155931</v>
      </c>
      <c r="J145" s="14">
        <f ca="1">IF(Amortizacija[[#This Row],[zaključna
bilanca]]&gt;0,LastRow-ROW(),0)</f>
        <v>218</v>
      </c>
    </row>
    <row r="146" spans="2:10" ht="15" customHeight="1" x14ac:dyDescent="0.25">
      <c r="B146" s="12">
        <f>ROWS($B$4:B146)</f>
        <v>143</v>
      </c>
      <c r="C146" s="13">
        <f ca="1">IF(ValuesEntered,IF(Amortizacija[[#This Row],[št.]]&lt;=Trajanje_posojila,IF(ROW()-ROW(Amortizacija[[#Headers],[obrok
datum]])=1,LoanStart,IF(I145&gt;0,EDATE(C145,1),"")),""),"")</f>
        <v>47200</v>
      </c>
      <c r="D146" s="30">
        <f ca="1">IF(ROW()-ROW(Amortizacija[[#Headers],[začetna
bilanca]])=1,Znesek_posojila,IF(Amortizacija[[#This Row],[obrok
datum]]="",0,INDEX(Amortizacija[], ROW()-4,8)))</f>
        <v>153584.94434155931</v>
      </c>
      <c r="E146" s="30">
        <f ca="1">IF(ValuesEntered,IF(ROW()-ROW(Amortizacija[[#Headers],[obresti]])=1,-IPMT(Obrestna_mera/12,1,Trajanje_posojila-ROWS($C$4:C146)+1,Amortizacija[[#This Row],[začetna
bilanca]]),IFERROR(-IPMT(Obrestna_mera/12,1,Amortizacija[[#This Row],[št.
preostali]],D147),0)),0)</f>
        <v>638.13015984843696</v>
      </c>
      <c r="F146" s="30">
        <f ca="1">IFERROR(IF(AND(ValuesEntered,Amortizacija[[#This Row],[obrok
datum]]&lt;&gt;""),-PPMT(Obrestna_mera/12,1,Trajanje_posojila-ROWS($C$4:C146)+1,Amortizacija[[#This Row],[začetna
bilanca]]),""),0)</f>
        <v>433.70597793444801</v>
      </c>
      <c r="G146" s="30">
        <f ca="1">IF(Amortizacija[[#This Row],[obrok
datum]]="",0,PropertyTaxAmount)</f>
        <v>375</v>
      </c>
      <c r="H146" s="30">
        <f ca="1">IF(Amortizacija[[#This Row],[obrok
datum]]="",0,Amortizacija[[#This Row],[obresti]]+Amortizacija[[#This Row],[glavnica]]+Amortizacija[[#This Row],[nepremičnina
davek]])</f>
        <v>1446.8361377828851</v>
      </c>
      <c r="I146" s="30">
        <f ca="1">IF(Amortizacija[[#This Row],[obrok
datum]]="",0,Amortizacija[[#This Row],[začetna
bilanca]]-Amortizacija[[#This Row],[glavnica]])</f>
        <v>153151.23836362487</v>
      </c>
      <c r="J146" s="14">
        <f ca="1">IF(Amortizacija[[#This Row],[zaključna
bilanca]]&gt;0,LastRow-ROW(),0)</f>
        <v>217</v>
      </c>
    </row>
    <row r="147" spans="2:10" ht="15" customHeight="1" x14ac:dyDescent="0.25">
      <c r="B147" s="12">
        <f>ROWS($B$4:B147)</f>
        <v>144</v>
      </c>
      <c r="C147" s="13">
        <f ca="1">IF(ValuesEntered,IF(Amortizacija[[#This Row],[št.]]&lt;=Trajanje_posojila,IF(ROW()-ROW(Amortizacija[[#Headers],[obrok
datum]])=1,LoanStart,IF(I146&gt;0,EDATE(C146,1),"")),""),"")</f>
        <v>47231</v>
      </c>
      <c r="D147" s="30">
        <f ca="1">IF(ROW()-ROW(Amortizacija[[#Headers],[začetna
bilanca]])=1,Znesek_posojila,IF(Amortizacija[[#This Row],[obrok
datum]]="",0,INDEX(Amortizacija[], ROW()-4,8)))</f>
        <v>153151.23836362487</v>
      </c>
      <c r="E147" s="30">
        <f ca="1">IF(ValuesEntered,IF(ROW()-ROW(Amortizacija[[#Headers],[obresti]])=1,-IPMT(Obrestna_mera/12,1,Trajanje_posojila-ROWS($C$4:C147)+1,Amortizacija[[#This Row],[začetna
bilanca]]),IFERROR(-IPMT(Obrestna_mera/12,1,Amortizacija[[#This Row],[št.
preostali]],D148),0)),0)</f>
        <v>636.31552198937095</v>
      </c>
      <c r="F147" s="30">
        <f ca="1">IFERROR(IF(AND(ValuesEntered,Amortizacija[[#This Row],[obrok
datum]]&lt;&gt;""),-PPMT(Obrestna_mera/12,1,Trajanje_posojila-ROWS($C$4:C147)+1,Amortizacija[[#This Row],[začetna
bilanca]]),""),0)</f>
        <v>435.51308617584152</v>
      </c>
      <c r="G147" s="30">
        <f ca="1">IF(Amortizacija[[#This Row],[obrok
datum]]="",0,PropertyTaxAmount)</f>
        <v>375</v>
      </c>
      <c r="H147" s="30">
        <f ca="1">IF(Amortizacija[[#This Row],[obrok
datum]]="",0,Amortizacija[[#This Row],[obresti]]+Amortizacija[[#This Row],[glavnica]]+Amortizacija[[#This Row],[nepremičnina
davek]])</f>
        <v>1446.8286081652125</v>
      </c>
      <c r="I147" s="30">
        <f ca="1">IF(Amortizacija[[#This Row],[obrok
datum]]="",0,Amortizacija[[#This Row],[začetna
bilanca]]-Amortizacija[[#This Row],[glavnica]])</f>
        <v>152715.72527744903</v>
      </c>
      <c r="J147" s="14">
        <f ca="1">IF(Amortizacija[[#This Row],[zaključna
bilanca]]&gt;0,LastRow-ROW(),0)</f>
        <v>216</v>
      </c>
    </row>
    <row r="148" spans="2:10" ht="15" customHeight="1" x14ac:dyDescent="0.25">
      <c r="B148" s="12">
        <f>ROWS($B$4:B148)</f>
        <v>145</v>
      </c>
      <c r="C148" s="13">
        <f ca="1">IF(ValuesEntered,IF(Amortizacija[[#This Row],[št.]]&lt;=Trajanje_posojila,IF(ROW()-ROW(Amortizacija[[#Headers],[obrok
datum]])=1,LoanStart,IF(I147&gt;0,EDATE(C147,1),"")),""),"")</f>
        <v>47261</v>
      </c>
      <c r="D148" s="30">
        <f ca="1">IF(ROW()-ROW(Amortizacija[[#Headers],[začetna
bilanca]])=1,Znesek_posojila,IF(Amortizacija[[#This Row],[obrok
datum]]="",0,INDEX(Amortizacija[], ROW()-4,8)))</f>
        <v>152715.72527744903</v>
      </c>
      <c r="E148" s="30">
        <f ca="1">IF(ValuesEntered,IF(ROW()-ROW(Amortizacija[[#Headers],[obresti]])=1,-IPMT(Obrestna_mera/12,1,Trajanje_posojila-ROWS($C$4:C148)+1,Amortizacija[[#This Row],[začetna
bilanca]]),IFERROR(-IPMT(Obrestna_mera/12,1,Amortizacija[[#This Row],[št.
preostali]],D149),0)),0)</f>
        <v>634.49332313922559</v>
      </c>
      <c r="F148" s="30">
        <f ca="1">IFERROR(IF(AND(ValuesEntered,Amortizacija[[#This Row],[obrok
datum]]&lt;&gt;""),-PPMT(Obrestna_mera/12,1,Trajanje_posojila-ROWS($C$4:C148)+1,Amortizacija[[#This Row],[začetna
bilanca]]),""),0)</f>
        <v>437.32772403490753</v>
      </c>
      <c r="G148" s="30">
        <f ca="1">IF(Amortizacija[[#This Row],[obrok
datum]]="",0,PropertyTaxAmount)</f>
        <v>375</v>
      </c>
      <c r="H148" s="30">
        <f ca="1">IF(Amortizacija[[#This Row],[obrok
datum]]="",0,Amortizacija[[#This Row],[obresti]]+Amortizacija[[#This Row],[glavnica]]+Amortizacija[[#This Row],[nepremičnina
davek]])</f>
        <v>1446.8210471741331</v>
      </c>
      <c r="I148" s="30">
        <f ca="1">IF(Amortizacija[[#This Row],[obrok
datum]]="",0,Amortizacija[[#This Row],[začetna
bilanca]]-Amortizacija[[#This Row],[glavnica]])</f>
        <v>152278.39755341414</v>
      </c>
      <c r="J148" s="14">
        <f ca="1">IF(Amortizacija[[#This Row],[zaključna
bilanca]]&gt;0,LastRow-ROW(),0)</f>
        <v>215</v>
      </c>
    </row>
    <row r="149" spans="2:10" ht="15" customHeight="1" x14ac:dyDescent="0.25">
      <c r="B149" s="12">
        <f>ROWS($B$4:B149)</f>
        <v>146</v>
      </c>
      <c r="C149" s="13">
        <f ca="1">IF(ValuesEntered,IF(Amortizacija[[#This Row],[št.]]&lt;=Trajanje_posojila,IF(ROW()-ROW(Amortizacija[[#Headers],[obrok
datum]])=1,LoanStart,IF(I148&gt;0,EDATE(C148,1),"")),""),"")</f>
        <v>47292</v>
      </c>
      <c r="D149" s="30">
        <f ca="1">IF(ROW()-ROW(Amortizacija[[#Headers],[začetna
bilanca]])=1,Znesek_posojila,IF(Amortizacija[[#This Row],[obrok
datum]]="",0,INDEX(Amortizacija[], ROW()-4,8)))</f>
        <v>152278.39755341414</v>
      </c>
      <c r="E149" s="30">
        <f ca="1">IF(ValuesEntered,IF(ROW()-ROW(Amortizacija[[#Headers],[obresti]])=1,-IPMT(Obrestna_mera/12,1,Trajanje_posojila-ROWS($C$4:C149)+1,Amortizacija[[#This Row],[začetna
bilanca]]),IFERROR(-IPMT(Obrestna_mera/12,1,Amortizacija[[#This Row],[št.
preostali]],D150),0)),0)</f>
        <v>632.66353179387113</v>
      </c>
      <c r="F149" s="30">
        <f ca="1">IFERROR(IF(AND(ValuesEntered,Amortizacija[[#This Row],[obrok
datum]]&lt;&gt;""),-PPMT(Obrestna_mera/12,1,Trajanje_posojila-ROWS($C$4:C149)+1,Amortizacija[[#This Row],[začetna
bilanca]]),""),0)</f>
        <v>439.14992288505294</v>
      </c>
      <c r="G149" s="30">
        <f ca="1">IF(Amortizacija[[#This Row],[obrok
datum]]="",0,PropertyTaxAmount)</f>
        <v>375</v>
      </c>
      <c r="H149" s="30">
        <f ca="1">IF(Amortizacija[[#This Row],[obrok
datum]]="",0,Amortizacija[[#This Row],[obresti]]+Amortizacija[[#This Row],[glavnica]]+Amortizacija[[#This Row],[nepremičnina
davek]])</f>
        <v>1446.813454678924</v>
      </c>
      <c r="I149" s="30">
        <f ca="1">IF(Amortizacija[[#This Row],[obrok
datum]]="",0,Amortizacija[[#This Row],[začetna
bilanca]]-Amortizacija[[#This Row],[glavnica]])</f>
        <v>151839.24763052908</v>
      </c>
      <c r="J149" s="14">
        <f ca="1">IF(Amortizacija[[#This Row],[zaključna
bilanca]]&gt;0,LastRow-ROW(),0)</f>
        <v>214</v>
      </c>
    </row>
    <row r="150" spans="2:10" ht="15" customHeight="1" x14ac:dyDescent="0.25">
      <c r="B150" s="12">
        <f>ROWS($B$4:B150)</f>
        <v>147</v>
      </c>
      <c r="C150" s="13">
        <f ca="1">IF(ValuesEntered,IF(Amortizacija[[#This Row],[št.]]&lt;=Trajanje_posojila,IF(ROW()-ROW(Amortizacija[[#Headers],[obrok
datum]])=1,LoanStart,IF(I149&gt;0,EDATE(C149,1),"")),""),"")</f>
        <v>47322</v>
      </c>
      <c r="D150" s="30">
        <f ca="1">IF(ROW()-ROW(Amortizacija[[#Headers],[začetna
bilanca]])=1,Znesek_posojila,IF(Amortizacija[[#This Row],[obrok
datum]]="",0,INDEX(Amortizacija[], ROW()-4,8)))</f>
        <v>151839.24763052908</v>
      </c>
      <c r="E150" s="30">
        <f ca="1">IF(ValuesEntered,IF(ROW()-ROW(Amortizacija[[#Headers],[obresti]])=1,-IPMT(Obrestna_mera/12,1,Trajanje_posojila-ROWS($C$4:C150)+1,Amortizacija[[#This Row],[začetna
bilanca]]),IFERROR(-IPMT(Obrestna_mera/12,1,Amortizacija[[#This Row],[št.
preostali]],D151),0)),0)</f>
        <v>630.8261163179111</v>
      </c>
      <c r="F150" s="30">
        <f ca="1">IFERROR(IF(AND(ValuesEntered,Amortizacija[[#This Row],[obrok
datum]]&lt;&gt;""),-PPMT(Obrestna_mera/12,1,Trajanje_posojila-ROWS($C$4:C150)+1,Amortizacija[[#This Row],[začetna
bilanca]]),""),0)</f>
        <v>440.9797142304073</v>
      </c>
      <c r="G150" s="30">
        <f ca="1">IF(Amortizacija[[#This Row],[obrok
datum]]="",0,PropertyTaxAmount)</f>
        <v>375</v>
      </c>
      <c r="H150" s="30">
        <f ca="1">IF(Amortizacija[[#This Row],[obrok
datum]]="",0,Amortizacija[[#This Row],[obresti]]+Amortizacija[[#This Row],[glavnica]]+Amortizacija[[#This Row],[nepremičnina
davek]])</f>
        <v>1446.8058305483185</v>
      </c>
      <c r="I150" s="30">
        <f ca="1">IF(Amortizacija[[#This Row],[obrok
datum]]="",0,Amortizacija[[#This Row],[začetna
bilanca]]-Amortizacija[[#This Row],[glavnica]])</f>
        <v>151398.26791629868</v>
      </c>
      <c r="J150" s="14">
        <f ca="1">IF(Amortizacija[[#This Row],[zaključna
bilanca]]&gt;0,LastRow-ROW(),0)</f>
        <v>213</v>
      </c>
    </row>
    <row r="151" spans="2:10" ht="15" customHeight="1" x14ac:dyDescent="0.25">
      <c r="B151" s="12">
        <f>ROWS($B$4:B151)</f>
        <v>148</v>
      </c>
      <c r="C151" s="13">
        <f ca="1">IF(ValuesEntered,IF(Amortizacija[[#This Row],[št.]]&lt;=Trajanje_posojila,IF(ROW()-ROW(Amortizacija[[#Headers],[obrok
datum]])=1,LoanStart,IF(I150&gt;0,EDATE(C150,1),"")),""),"")</f>
        <v>47353</v>
      </c>
      <c r="D151" s="30">
        <f ca="1">IF(ROW()-ROW(Amortizacija[[#Headers],[začetna
bilanca]])=1,Znesek_posojila,IF(Amortizacija[[#This Row],[obrok
datum]]="",0,INDEX(Amortizacija[], ROW()-4,8)))</f>
        <v>151398.26791629868</v>
      </c>
      <c r="E151" s="30">
        <f ca="1">IF(ValuesEntered,IF(ROW()-ROW(Amortizacija[[#Headers],[obresti]])=1,-IPMT(Obrestna_mera/12,1,Trajanje_posojila-ROWS($C$4:C151)+1,Amortizacija[[#This Row],[začetna
bilanca]]),IFERROR(-IPMT(Obrestna_mera/12,1,Amortizacija[[#This Row],[št.
preostali]],D152),0)),0)</f>
        <v>628.98104494413451</v>
      </c>
      <c r="F151" s="30">
        <f ca="1">IFERROR(IF(AND(ValuesEntered,Amortizacija[[#This Row],[obrok
datum]]&lt;&gt;""),-PPMT(Obrestna_mera/12,1,Trajanje_posojila-ROWS($C$4:C151)+1,Amortizacija[[#This Row],[začetna
bilanca]]),""),0)</f>
        <v>442.81712970636744</v>
      </c>
      <c r="G151" s="30">
        <f ca="1">IF(Amortizacija[[#This Row],[obrok
datum]]="",0,PropertyTaxAmount)</f>
        <v>375</v>
      </c>
      <c r="H151" s="30">
        <f ca="1">IF(Amortizacija[[#This Row],[obrok
datum]]="",0,Amortizacija[[#This Row],[obresti]]+Amortizacija[[#This Row],[glavnica]]+Amortizacija[[#This Row],[nepremičnina
davek]])</f>
        <v>1446.798174650502</v>
      </c>
      <c r="I151" s="30">
        <f ca="1">IF(Amortizacija[[#This Row],[obrok
datum]]="",0,Amortizacija[[#This Row],[začetna
bilanca]]-Amortizacija[[#This Row],[glavnica]])</f>
        <v>150955.45078659229</v>
      </c>
      <c r="J151" s="14">
        <f ca="1">IF(Amortizacija[[#This Row],[zaključna
bilanca]]&gt;0,LastRow-ROW(),0)</f>
        <v>212</v>
      </c>
    </row>
    <row r="152" spans="2:10" ht="15" customHeight="1" x14ac:dyDescent="0.25">
      <c r="B152" s="12">
        <f>ROWS($B$4:B152)</f>
        <v>149</v>
      </c>
      <c r="C152" s="13">
        <f ca="1">IF(ValuesEntered,IF(Amortizacija[[#This Row],[št.]]&lt;=Trajanje_posojila,IF(ROW()-ROW(Amortizacija[[#Headers],[obrok
datum]])=1,LoanStart,IF(I151&gt;0,EDATE(C151,1),"")),""),"")</f>
        <v>47384</v>
      </c>
      <c r="D152" s="30">
        <f ca="1">IF(ROW()-ROW(Amortizacija[[#Headers],[začetna
bilanca]])=1,Znesek_posojila,IF(Amortizacija[[#This Row],[obrok
datum]]="",0,INDEX(Amortizacija[], ROW()-4,8)))</f>
        <v>150955.45078659229</v>
      </c>
      <c r="E152" s="30">
        <f ca="1">IF(ValuesEntered,IF(ROW()-ROW(Amortizacija[[#Headers],[obresti]])=1,-IPMT(Obrestna_mera/12,1,Trajanje_posojila-ROWS($C$4:C152)+1,Amortizacija[[#This Row],[začetna
bilanca]]),IFERROR(-IPMT(Obrestna_mera/12,1,Amortizacija[[#This Row],[št.
preostali]],D153),0)),0)</f>
        <v>627.12828577296727</v>
      </c>
      <c r="F152" s="30">
        <f ca="1">IFERROR(IF(AND(ValuesEntered,Amortizacija[[#This Row],[obrok
datum]]&lt;&gt;""),-PPMT(Obrestna_mera/12,1,Trajanje_posojila-ROWS($C$4:C152)+1,Amortizacija[[#This Row],[začetna
bilanca]]),""),0)</f>
        <v>444.66220108014386</v>
      </c>
      <c r="G152" s="30">
        <f ca="1">IF(Amortizacija[[#This Row],[obrok
datum]]="",0,PropertyTaxAmount)</f>
        <v>375</v>
      </c>
      <c r="H152" s="30">
        <f ca="1">IF(Amortizacija[[#This Row],[obrok
datum]]="",0,Amortizacija[[#This Row],[obresti]]+Amortizacija[[#This Row],[glavnica]]+Amortizacija[[#This Row],[nepremičnina
davek]])</f>
        <v>1446.7904868531111</v>
      </c>
      <c r="I152" s="30">
        <f ca="1">IF(Amortizacija[[#This Row],[obrok
datum]]="",0,Amortizacija[[#This Row],[začetna
bilanca]]-Amortizacija[[#This Row],[glavnica]])</f>
        <v>150510.78858551214</v>
      </c>
      <c r="J152" s="14">
        <f ca="1">IF(Amortizacija[[#This Row],[zaključna
bilanca]]&gt;0,LastRow-ROW(),0)</f>
        <v>211</v>
      </c>
    </row>
    <row r="153" spans="2:10" ht="15" customHeight="1" x14ac:dyDescent="0.25">
      <c r="B153" s="12">
        <f>ROWS($B$4:B153)</f>
        <v>150</v>
      </c>
      <c r="C153" s="13">
        <f ca="1">IF(ValuesEntered,IF(Amortizacija[[#This Row],[št.]]&lt;=Trajanje_posojila,IF(ROW()-ROW(Amortizacija[[#Headers],[obrok
datum]])=1,LoanStart,IF(I152&gt;0,EDATE(C152,1),"")),""),"")</f>
        <v>47414</v>
      </c>
      <c r="D153" s="30">
        <f ca="1">IF(ROW()-ROW(Amortizacija[[#Headers],[začetna
bilanca]])=1,Znesek_posojila,IF(Amortizacija[[#This Row],[obrok
datum]]="",0,INDEX(Amortizacija[], ROW()-4,8)))</f>
        <v>150510.78858551214</v>
      </c>
      <c r="E153" s="30">
        <f ca="1">IF(ValuesEntered,IF(ROW()-ROW(Amortizacija[[#Headers],[obresti]])=1,-IPMT(Obrestna_mera/12,1,Trajanje_posojila-ROWS($C$4:C153)+1,Amortizacija[[#This Row],[začetna
bilanca]]),IFERROR(-IPMT(Obrestna_mera/12,1,Amortizacija[[#This Row],[št.
preostali]],D154),0)),0)</f>
        <v>625.26780677192016</v>
      </c>
      <c r="F153" s="30">
        <f ca="1">IFERROR(IF(AND(ValuesEntered,Amortizacija[[#This Row],[obrok
datum]]&lt;&gt;""),-PPMT(Obrestna_mera/12,1,Trajanje_posojila-ROWS($C$4:C153)+1,Amortizacija[[#This Row],[začetna
bilanca]]),""),0)</f>
        <v>446.51496025131121</v>
      </c>
      <c r="G153" s="30">
        <f ca="1">IF(Amortizacija[[#This Row],[obrok
datum]]="",0,PropertyTaxAmount)</f>
        <v>375</v>
      </c>
      <c r="H153" s="30">
        <f ca="1">IF(Amortizacija[[#This Row],[obrok
datum]]="",0,Amortizacija[[#This Row],[obresti]]+Amortizacija[[#This Row],[glavnica]]+Amortizacija[[#This Row],[nepremičnina
davek]])</f>
        <v>1446.7827670232314</v>
      </c>
      <c r="I153" s="30">
        <f ca="1">IF(Amortizacija[[#This Row],[obrok
datum]]="",0,Amortizacija[[#This Row],[začetna
bilanca]]-Amortizacija[[#This Row],[glavnica]])</f>
        <v>150064.27362526083</v>
      </c>
      <c r="J153" s="14">
        <f ca="1">IF(Amortizacija[[#This Row],[zaključna
bilanca]]&gt;0,LastRow-ROW(),0)</f>
        <v>210</v>
      </c>
    </row>
    <row r="154" spans="2:10" ht="15" customHeight="1" x14ac:dyDescent="0.25">
      <c r="B154" s="12">
        <f>ROWS($B$4:B154)</f>
        <v>151</v>
      </c>
      <c r="C154" s="13">
        <f ca="1">IF(ValuesEntered,IF(Amortizacija[[#This Row],[št.]]&lt;=Trajanje_posojila,IF(ROW()-ROW(Amortizacija[[#Headers],[obrok
datum]])=1,LoanStart,IF(I153&gt;0,EDATE(C153,1),"")),""),"")</f>
        <v>47445</v>
      </c>
      <c r="D154" s="30">
        <f ca="1">IF(ROW()-ROW(Amortizacija[[#Headers],[začetna
bilanca]])=1,Znesek_posojila,IF(Amortizacija[[#This Row],[obrok
datum]]="",0,INDEX(Amortizacija[], ROW()-4,8)))</f>
        <v>150064.27362526083</v>
      </c>
      <c r="E154" s="30">
        <f ca="1">IF(ValuesEntered,IF(ROW()-ROW(Amortizacija[[#Headers],[obresti]])=1,-IPMT(Obrestna_mera/12,1,Trajanje_posojila-ROWS($C$4:C154)+1,Amortizacija[[#This Row],[začetna
bilanca]]),IFERROR(-IPMT(Obrestna_mera/12,1,Amortizacija[[#This Row],[št.
preostali]],D155),0)),0)</f>
        <v>623.39957577503526</v>
      </c>
      <c r="F154" s="30">
        <f ca="1">IFERROR(IF(AND(ValuesEntered,Amortizacija[[#This Row],[obrok
datum]]&lt;&gt;""),-PPMT(Obrestna_mera/12,1,Trajanje_posojila-ROWS($C$4:C154)+1,Amortizacija[[#This Row],[začetna
bilanca]]),""),0)</f>
        <v>448.37543925235849</v>
      </c>
      <c r="G154" s="30">
        <f ca="1">IF(Amortizacija[[#This Row],[obrok
datum]]="",0,PropertyTaxAmount)</f>
        <v>375</v>
      </c>
      <c r="H154" s="30">
        <f ca="1">IF(Amortizacija[[#This Row],[obrok
datum]]="",0,Amortizacija[[#This Row],[obresti]]+Amortizacija[[#This Row],[glavnica]]+Amortizacija[[#This Row],[nepremičnina
davek]])</f>
        <v>1446.7750150273937</v>
      </c>
      <c r="I154" s="30">
        <f ca="1">IF(Amortizacija[[#This Row],[obrok
datum]]="",0,Amortizacija[[#This Row],[začetna
bilanca]]-Amortizacija[[#This Row],[glavnica]])</f>
        <v>149615.89818600848</v>
      </c>
      <c r="J154" s="14">
        <f ca="1">IF(Amortizacija[[#This Row],[zaključna
bilanca]]&gt;0,LastRow-ROW(),0)</f>
        <v>209</v>
      </c>
    </row>
    <row r="155" spans="2:10" ht="15" customHeight="1" x14ac:dyDescent="0.25">
      <c r="B155" s="12">
        <f>ROWS($B$4:B155)</f>
        <v>152</v>
      </c>
      <c r="C155" s="13">
        <f ca="1">IF(ValuesEntered,IF(Amortizacija[[#This Row],[št.]]&lt;=Trajanje_posojila,IF(ROW()-ROW(Amortizacija[[#Headers],[obrok
datum]])=1,LoanStart,IF(I154&gt;0,EDATE(C154,1),"")),""),"")</f>
        <v>47475</v>
      </c>
      <c r="D155" s="30">
        <f ca="1">IF(ROW()-ROW(Amortizacija[[#Headers],[začetna
bilanca]])=1,Znesek_posojila,IF(Amortizacija[[#This Row],[obrok
datum]]="",0,INDEX(Amortizacija[], ROW()-4,8)))</f>
        <v>149615.89818600848</v>
      </c>
      <c r="E155" s="30">
        <f ca="1">IF(ValuesEntered,IF(ROW()-ROW(Amortizacija[[#Headers],[obresti]])=1,-IPMT(Obrestna_mera/12,1,Trajanje_posojila-ROWS($C$4:C155)+1,Amortizacija[[#This Row],[začetna
bilanca]]),IFERROR(-IPMT(Obrestna_mera/12,1,Amortizacija[[#This Row],[št.
preostali]],D156),0)),0)</f>
        <v>621.52356048233014</v>
      </c>
      <c r="F155" s="30">
        <f ca="1">IFERROR(IF(AND(ValuesEntered,Amortizacija[[#This Row],[obrok
datum]]&lt;&gt;""),-PPMT(Obrestna_mera/12,1,Trajanje_posojila-ROWS($C$4:C155)+1,Amortizacija[[#This Row],[začetna
bilanca]]),""),0)</f>
        <v>450.24367024924322</v>
      </c>
      <c r="G155" s="30">
        <f ca="1">IF(Amortizacija[[#This Row],[obrok
datum]]="",0,PropertyTaxAmount)</f>
        <v>375</v>
      </c>
      <c r="H155" s="30">
        <f ca="1">IF(Amortizacija[[#This Row],[obrok
datum]]="",0,Amortizacija[[#This Row],[obresti]]+Amortizacija[[#This Row],[glavnica]]+Amortizacija[[#This Row],[nepremičnina
davek]])</f>
        <v>1446.7672307315734</v>
      </c>
      <c r="I155" s="30">
        <f ca="1">IF(Amortizacija[[#This Row],[obrok
datum]]="",0,Amortizacija[[#This Row],[začetna
bilanca]]-Amortizacija[[#This Row],[glavnica]])</f>
        <v>149165.65451575923</v>
      </c>
      <c r="J155" s="14">
        <f ca="1">IF(Amortizacija[[#This Row],[zaključna
bilanca]]&gt;0,LastRow-ROW(),0)</f>
        <v>208</v>
      </c>
    </row>
    <row r="156" spans="2:10" ht="15" customHeight="1" x14ac:dyDescent="0.25">
      <c r="B156" s="12">
        <f>ROWS($B$4:B156)</f>
        <v>153</v>
      </c>
      <c r="C156" s="13">
        <f ca="1">IF(ValuesEntered,IF(Amortizacija[[#This Row],[št.]]&lt;=Trajanje_posojila,IF(ROW()-ROW(Amortizacija[[#Headers],[obrok
datum]])=1,LoanStart,IF(I155&gt;0,EDATE(C155,1),"")),""),"")</f>
        <v>47506</v>
      </c>
      <c r="D156" s="30">
        <f ca="1">IF(ROW()-ROW(Amortizacija[[#Headers],[začetna
bilanca]])=1,Znesek_posojila,IF(Amortizacija[[#This Row],[obrok
datum]]="",0,INDEX(Amortizacija[], ROW()-4,8)))</f>
        <v>149165.65451575923</v>
      </c>
      <c r="E156" s="30">
        <f ca="1">IF(ValuesEntered,IF(ROW()-ROW(Amortizacija[[#Headers],[obresti]])=1,-IPMT(Obrestna_mera/12,1,Trajanje_posojila-ROWS($C$4:C156)+1,Amortizacija[[#This Row],[začetna
bilanca]]),IFERROR(-IPMT(Obrestna_mera/12,1,Amortizacija[[#This Row],[št.
preostali]],D157),0)),0)</f>
        <v>619.63972845923865</v>
      </c>
      <c r="F156" s="30">
        <f ca="1">IFERROR(IF(AND(ValuesEntered,Amortizacija[[#This Row],[obrok
datum]]&lt;&gt;""),-PPMT(Obrestna_mera/12,1,Trajanje_posojila-ROWS($C$4:C156)+1,Amortizacija[[#This Row],[začetna
bilanca]]),""),0)</f>
        <v>452.11968554194829</v>
      </c>
      <c r="G156" s="30">
        <f ca="1">IF(Amortizacija[[#This Row],[obrok
datum]]="",0,PropertyTaxAmount)</f>
        <v>375</v>
      </c>
      <c r="H156" s="30">
        <f ca="1">IF(Amortizacija[[#This Row],[obrok
datum]]="",0,Amortizacija[[#This Row],[obresti]]+Amortizacija[[#This Row],[glavnica]]+Amortizacija[[#This Row],[nepremičnina
davek]])</f>
        <v>1446.759414001187</v>
      </c>
      <c r="I156" s="30">
        <f ca="1">IF(Amortizacija[[#This Row],[obrok
datum]]="",0,Amortizacija[[#This Row],[začetna
bilanca]]-Amortizacija[[#This Row],[glavnica]])</f>
        <v>148713.53483021728</v>
      </c>
      <c r="J156" s="14">
        <f ca="1">IF(Amortizacija[[#This Row],[zaključna
bilanca]]&gt;0,LastRow-ROW(),0)</f>
        <v>207</v>
      </c>
    </row>
    <row r="157" spans="2:10" ht="15" customHeight="1" x14ac:dyDescent="0.25">
      <c r="B157" s="12">
        <f>ROWS($B$4:B157)</f>
        <v>154</v>
      </c>
      <c r="C157" s="13">
        <f ca="1">IF(ValuesEntered,IF(Amortizacija[[#This Row],[št.]]&lt;=Trajanje_posojila,IF(ROW()-ROW(Amortizacija[[#Headers],[obrok
datum]])=1,LoanStart,IF(I156&gt;0,EDATE(C156,1),"")),""),"")</f>
        <v>47537</v>
      </c>
      <c r="D157" s="30">
        <f ca="1">IF(ROW()-ROW(Amortizacija[[#Headers],[začetna
bilanca]])=1,Znesek_posojila,IF(Amortizacija[[#This Row],[obrok
datum]]="",0,INDEX(Amortizacija[], ROW()-4,8)))</f>
        <v>148713.53483021728</v>
      </c>
      <c r="E157" s="30">
        <f ca="1">IF(ValuesEntered,IF(ROW()-ROW(Amortizacija[[#Headers],[obresti]])=1,-IPMT(Obrestna_mera/12,1,Trajanje_posojila-ROWS($C$4:C157)+1,Amortizacija[[#This Row],[začetna
bilanca]]),IFERROR(-IPMT(Obrestna_mera/12,1,Amortizacija[[#This Row],[št.
preostali]],D158),0)),0)</f>
        <v>617.74804713605101</v>
      </c>
      <c r="F157" s="30">
        <f ca="1">IFERROR(IF(AND(ValuesEntered,Amortizacija[[#This Row],[obrok
datum]]&lt;&gt;""),-PPMT(Obrestna_mera/12,1,Trajanje_posojila-ROWS($C$4:C157)+1,Amortizacija[[#This Row],[začetna
bilanca]]),""),0)</f>
        <v>454.00351756503983</v>
      </c>
      <c r="G157" s="30">
        <f ca="1">IF(Amortizacija[[#This Row],[obrok
datum]]="",0,PropertyTaxAmount)</f>
        <v>375</v>
      </c>
      <c r="H157" s="30">
        <f ca="1">IF(Amortizacija[[#This Row],[obrok
datum]]="",0,Amortizacija[[#This Row],[obresti]]+Amortizacija[[#This Row],[glavnica]]+Amortizacija[[#This Row],[nepremičnina
davek]])</f>
        <v>1446.751564701091</v>
      </c>
      <c r="I157" s="30">
        <f ca="1">IF(Amortizacija[[#This Row],[obrok
datum]]="",0,Amortizacija[[#This Row],[začetna
bilanca]]-Amortizacija[[#This Row],[glavnica]])</f>
        <v>148259.53131265225</v>
      </c>
      <c r="J157" s="14">
        <f ca="1">IF(Amortizacija[[#This Row],[zaključna
bilanca]]&gt;0,LastRow-ROW(),0)</f>
        <v>206</v>
      </c>
    </row>
    <row r="158" spans="2:10" ht="15" customHeight="1" x14ac:dyDescent="0.25">
      <c r="B158" s="12">
        <f>ROWS($B$4:B158)</f>
        <v>155</v>
      </c>
      <c r="C158" s="13">
        <f ca="1">IF(ValuesEntered,IF(Amortizacija[[#This Row],[št.]]&lt;=Trajanje_posojila,IF(ROW()-ROW(Amortizacija[[#Headers],[obrok
datum]])=1,LoanStart,IF(I157&gt;0,EDATE(C157,1),"")),""),"")</f>
        <v>47565</v>
      </c>
      <c r="D158" s="30">
        <f ca="1">IF(ROW()-ROW(Amortizacija[[#Headers],[začetna
bilanca]])=1,Znesek_posojila,IF(Amortizacija[[#This Row],[obrok
datum]]="",0,INDEX(Amortizacija[], ROW()-4,8)))</f>
        <v>148259.53131265225</v>
      </c>
      <c r="E158" s="30">
        <f ca="1">IF(ValuesEntered,IF(ROW()-ROW(Amortizacija[[#Headers],[obresti]])=1,-IPMT(Obrestna_mera/12,1,Trajanje_posojila-ROWS($C$4:C158)+1,Amortizacija[[#This Row],[začetna
bilanca]]),IFERROR(-IPMT(Obrestna_mera/12,1,Amortizacija[[#This Row],[št.
preostali]],D159),0)),0)</f>
        <v>615.84848380735002</v>
      </c>
      <c r="F158" s="30">
        <f ca="1">IFERROR(IF(AND(ValuesEntered,Amortizacija[[#This Row],[obrok
datum]]&lt;&gt;""),-PPMT(Obrestna_mera/12,1,Trajanje_posojila-ROWS($C$4:C158)+1,Amortizacija[[#This Row],[začetna
bilanca]]),""),0)</f>
        <v>455.89519888822753</v>
      </c>
      <c r="G158" s="30">
        <f ca="1">IF(Amortizacija[[#This Row],[obrok
datum]]="",0,PropertyTaxAmount)</f>
        <v>375</v>
      </c>
      <c r="H158" s="30">
        <f ca="1">IF(Amortizacija[[#This Row],[obrok
datum]]="",0,Amortizacija[[#This Row],[obresti]]+Amortizacija[[#This Row],[glavnica]]+Amortizacija[[#This Row],[nepremičnina
davek]])</f>
        <v>1446.7436826955775</v>
      </c>
      <c r="I158" s="30">
        <f ca="1">IF(Amortizacija[[#This Row],[obrok
datum]]="",0,Amortizacija[[#This Row],[začetna
bilanca]]-Amortizacija[[#This Row],[glavnica]])</f>
        <v>147803.63611376402</v>
      </c>
      <c r="J158" s="14">
        <f ca="1">IF(Amortizacija[[#This Row],[zaključna
bilanca]]&gt;0,LastRow-ROW(),0)</f>
        <v>205</v>
      </c>
    </row>
    <row r="159" spans="2:10" ht="15" customHeight="1" x14ac:dyDescent="0.25">
      <c r="B159" s="12">
        <f>ROWS($B$4:B159)</f>
        <v>156</v>
      </c>
      <c r="C159" s="13">
        <f ca="1">IF(ValuesEntered,IF(Amortizacija[[#This Row],[št.]]&lt;=Trajanje_posojila,IF(ROW()-ROW(Amortizacija[[#Headers],[obrok
datum]])=1,LoanStart,IF(I158&gt;0,EDATE(C158,1),"")),""),"")</f>
        <v>47596</v>
      </c>
      <c r="D159" s="30">
        <f ca="1">IF(ROW()-ROW(Amortizacija[[#Headers],[začetna
bilanca]])=1,Znesek_posojila,IF(Amortizacija[[#This Row],[obrok
datum]]="",0,INDEX(Amortizacija[], ROW()-4,8)))</f>
        <v>147803.63611376402</v>
      </c>
      <c r="E159" s="30">
        <f ca="1">IF(ValuesEntered,IF(ROW()-ROW(Amortizacija[[#Headers],[obresti]])=1,-IPMT(Obrestna_mera/12,1,Trajanje_posojila-ROWS($C$4:C159)+1,Amortizacija[[#This Row],[začetna
bilanca]]),IFERROR(-IPMT(Obrestna_mera/12,1,Amortizacija[[#This Row],[št.
preostali]],D160),0)),0)</f>
        <v>613.94100563144627</v>
      </c>
      <c r="F159" s="30">
        <f ca="1">IFERROR(IF(AND(ValuesEntered,Amortizacija[[#This Row],[obrok
datum]]&lt;&gt;""),-PPMT(Obrestna_mera/12,1,Trajanje_posojila-ROWS($C$4:C159)+1,Amortizacija[[#This Row],[začetna
bilanca]]),""),0)</f>
        <v>457.79476221692846</v>
      </c>
      <c r="G159" s="30">
        <f ca="1">IF(Amortizacija[[#This Row],[obrok
datum]]="",0,PropertyTaxAmount)</f>
        <v>375</v>
      </c>
      <c r="H159" s="30">
        <f ca="1">IF(Amortizacija[[#This Row],[obrok
datum]]="",0,Amortizacija[[#This Row],[obresti]]+Amortizacija[[#This Row],[glavnica]]+Amortizacija[[#This Row],[nepremičnina
davek]])</f>
        <v>1446.7357678483747</v>
      </c>
      <c r="I159" s="30">
        <f ca="1">IF(Amortizacija[[#This Row],[obrok
datum]]="",0,Amortizacija[[#This Row],[začetna
bilanca]]-Amortizacija[[#This Row],[glavnica]])</f>
        <v>147345.8413515471</v>
      </c>
      <c r="J159" s="14">
        <f ca="1">IF(Amortizacija[[#This Row],[zaključna
bilanca]]&gt;0,LastRow-ROW(),0)</f>
        <v>204</v>
      </c>
    </row>
    <row r="160" spans="2:10" ht="15" customHeight="1" x14ac:dyDescent="0.25">
      <c r="B160" s="12">
        <f>ROWS($B$4:B160)</f>
        <v>157</v>
      </c>
      <c r="C160" s="13">
        <f ca="1">IF(ValuesEntered,IF(Amortizacija[[#This Row],[št.]]&lt;=Trajanje_posojila,IF(ROW()-ROW(Amortizacija[[#Headers],[obrok
datum]])=1,LoanStart,IF(I159&gt;0,EDATE(C159,1),"")),""),"")</f>
        <v>47626</v>
      </c>
      <c r="D160" s="30">
        <f ca="1">IF(ROW()-ROW(Amortizacija[[#Headers],[začetna
bilanca]])=1,Znesek_posojila,IF(Amortizacija[[#This Row],[obrok
datum]]="",0,INDEX(Amortizacija[], ROW()-4,8)))</f>
        <v>147345.8413515471</v>
      </c>
      <c r="E160" s="30">
        <f ca="1">IF(ValuesEntered,IF(ROW()-ROW(Amortizacija[[#Headers],[obresti]])=1,-IPMT(Obrestna_mera/12,1,Trajanje_posojila-ROWS($C$4:C160)+1,Amortizacija[[#This Row],[začetna
bilanca]]),IFERROR(-IPMT(Obrestna_mera/12,1,Amortizacija[[#This Row],[št.
preostali]],D161),0)),0)</f>
        <v>612.0255796298095</v>
      </c>
      <c r="F160" s="30">
        <f ca="1">IFERROR(IF(AND(ValuesEntered,Amortizacija[[#This Row],[obrok
datum]]&lt;&gt;""),-PPMT(Obrestna_mera/12,1,Trajanje_posojila-ROWS($C$4:C160)+1,Amortizacija[[#This Row],[začetna
bilanca]]),""),0)</f>
        <v>459.70224039283238</v>
      </c>
      <c r="G160" s="30">
        <f ca="1">IF(Amortizacija[[#This Row],[obrok
datum]]="",0,PropertyTaxAmount)</f>
        <v>375</v>
      </c>
      <c r="H160" s="30">
        <f ca="1">IF(Amortizacija[[#This Row],[obrok
datum]]="",0,Amortizacija[[#This Row],[obresti]]+Amortizacija[[#This Row],[glavnica]]+Amortizacija[[#This Row],[nepremičnina
davek]])</f>
        <v>1446.7278200226419</v>
      </c>
      <c r="I160" s="30">
        <f ca="1">IF(Amortizacija[[#This Row],[obrok
datum]]="",0,Amortizacija[[#This Row],[začetna
bilanca]]-Amortizacija[[#This Row],[glavnica]])</f>
        <v>146886.13911115428</v>
      </c>
      <c r="J160" s="14">
        <f ca="1">IF(Amortizacija[[#This Row],[zaključna
bilanca]]&gt;0,LastRow-ROW(),0)</f>
        <v>203</v>
      </c>
    </row>
    <row r="161" spans="2:10" ht="15" customHeight="1" x14ac:dyDescent="0.25">
      <c r="B161" s="12">
        <f>ROWS($B$4:B161)</f>
        <v>158</v>
      </c>
      <c r="C161" s="13">
        <f ca="1">IF(ValuesEntered,IF(Amortizacija[[#This Row],[št.]]&lt;=Trajanje_posojila,IF(ROW()-ROW(Amortizacija[[#Headers],[obrok
datum]])=1,LoanStart,IF(I160&gt;0,EDATE(C160,1),"")),""),"")</f>
        <v>47657</v>
      </c>
      <c r="D161" s="30">
        <f ca="1">IF(ROW()-ROW(Amortizacija[[#Headers],[začetna
bilanca]])=1,Znesek_posojila,IF(Amortizacija[[#This Row],[obrok
datum]]="",0,INDEX(Amortizacija[], ROW()-4,8)))</f>
        <v>146886.13911115428</v>
      </c>
      <c r="E161" s="30">
        <f ca="1">IF(ValuesEntered,IF(ROW()-ROW(Amortizacija[[#Headers],[obresti]])=1,-IPMT(Obrestna_mera/12,1,Trajanje_posojila-ROWS($C$4:C161)+1,Amortizacija[[#This Row],[začetna
bilanca]]),IFERROR(-IPMT(Obrestna_mera/12,1,Amortizacija[[#This Row],[št.
preostali]],D162),0)),0)</f>
        <v>610.1021726864991</v>
      </c>
      <c r="F161" s="30">
        <f ca="1">IFERROR(IF(AND(ValuesEntered,Amortizacija[[#This Row],[obrok
datum]]&lt;&gt;""),-PPMT(Obrestna_mera/12,1,Trajanje_posojila-ROWS($C$4:C161)+1,Amortizacija[[#This Row],[začetna
bilanca]]),""),0)</f>
        <v>461.6176663944691</v>
      </c>
      <c r="G161" s="30">
        <f ca="1">IF(Amortizacija[[#This Row],[obrok
datum]]="",0,PropertyTaxAmount)</f>
        <v>375</v>
      </c>
      <c r="H161" s="30">
        <f ca="1">IF(Amortizacija[[#This Row],[obrok
datum]]="",0,Amortizacija[[#This Row],[obresti]]+Amortizacija[[#This Row],[glavnica]]+Amortizacija[[#This Row],[nepremičnina
davek]])</f>
        <v>1446.7198390809681</v>
      </c>
      <c r="I161" s="30">
        <f ca="1">IF(Amortizacija[[#This Row],[obrok
datum]]="",0,Amortizacija[[#This Row],[začetna
bilanca]]-Amortizacija[[#This Row],[glavnica]])</f>
        <v>146424.5214447598</v>
      </c>
      <c r="J161" s="14">
        <f ca="1">IF(Amortizacija[[#This Row],[zaključna
bilanca]]&gt;0,LastRow-ROW(),0)</f>
        <v>202</v>
      </c>
    </row>
    <row r="162" spans="2:10" ht="15" customHeight="1" x14ac:dyDescent="0.25">
      <c r="B162" s="12">
        <f>ROWS($B$4:B162)</f>
        <v>159</v>
      </c>
      <c r="C162" s="13">
        <f ca="1">IF(ValuesEntered,IF(Amortizacija[[#This Row],[št.]]&lt;=Trajanje_posojila,IF(ROW()-ROW(Amortizacija[[#Headers],[obrok
datum]])=1,LoanStart,IF(I161&gt;0,EDATE(C161,1),"")),""),"")</f>
        <v>47687</v>
      </c>
      <c r="D162" s="30">
        <f ca="1">IF(ROW()-ROW(Amortizacija[[#Headers],[začetna
bilanca]])=1,Znesek_posojila,IF(Amortizacija[[#This Row],[obrok
datum]]="",0,INDEX(Amortizacija[], ROW()-4,8)))</f>
        <v>146424.5214447598</v>
      </c>
      <c r="E162" s="30">
        <f ca="1">IF(ValuesEntered,IF(ROW()-ROW(Amortizacija[[#Headers],[obresti]])=1,-IPMT(Obrestna_mera/12,1,Trajanje_posojila-ROWS($C$4:C162)+1,Amortizacija[[#This Row],[začetna
bilanca]]),IFERROR(-IPMT(Obrestna_mera/12,1,Amortizacija[[#This Row],[št.
preostali]],D163),0)),0)</f>
        <v>608.17075154759175</v>
      </c>
      <c r="F162" s="30">
        <f ca="1">IFERROR(IF(AND(ValuesEntered,Amortizacija[[#This Row],[obrok
datum]]&lt;&gt;""),-PPMT(Obrestna_mera/12,1,Trajanje_posojila-ROWS($C$4:C162)+1,Amortizacija[[#This Row],[začetna
bilanca]]),""),0)</f>
        <v>463.54107333777944</v>
      </c>
      <c r="G162" s="30">
        <f ca="1">IF(Amortizacija[[#This Row],[obrok
datum]]="",0,PropertyTaxAmount)</f>
        <v>375</v>
      </c>
      <c r="H162" s="30">
        <f ca="1">IF(Amortizacija[[#This Row],[obrok
datum]]="",0,Amortizacija[[#This Row],[obresti]]+Amortizacija[[#This Row],[glavnica]]+Amortizacija[[#This Row],[nepremičnina
davek]])</f>
        <v>1446.7118248853712</v>
      </c>
      <c r="I162" s="30">
        <f ca="1">IF(Amortizacija[[#This Row],[obrok
datum]]="",0,Amortizacija[[#This Row],[začetna
bilanca]]-Amortizacija[[#This Row],[glavnica]])</f>
        <v>145960.98037142202</v>
      </c>
      <c r="J162" s="14">
        <f ca="1">IF(Amortizacija[[#This Row],[zaključna
bilanca]]&gt;0,LastRow-ROW(),0)</f>
        <v>201</v>
      </c>
    </row>
    <row r="163" spans="2:10" ht="15" customHeight="1" x14ac:dyDescent="0.25">
      <c r="B163" s="12">
        <f>ROWS($B$4:B163)</f>
        <v>160</v>
      </c>
      <c r="C163" s="13">
        <f ca="1">IF(ValuesEntered,IF(Amortizacija[[#This Row],[št.]]&lt;=Trajanje_posojila,IF(ROW()-ROW(Amortizacija[[#Headers],[obrok
datum]])=1,LoanStart,IF(I162&gt;0,EDATE(C162,1),"")),""),"")</f>
        <v>47718</v>
      </c>
      <c r="D163" s="30">
        <f ca="1">IF(ROW()-ROW(Amortizacija[[#Headers],[začetna
bilanca]])=1,Znesek_posojila,IF(Amortizacija[[#This Row],[obrok
datum]]="",0,INDEX(Amortizacija[], ROW()-4,8)))</f>
        <v>145960.98037142202</v>
      </c>
      <c r="E163" s="30">
        <f ca="1">IF(ValuesEntered,IF(ROW()-ROW(Amortizacija[[#Headers],[obresti]])=1,-IPMT(Obrestna_mera/12,1,Trajanje_posojila-ROWS($C$4:C163)+1,Amortizacija[[#This Row],[začetna
bilanca]]),IFERROR(-IPMT(Obrestna_mera/12,1,Amortizacija[[#This Row],[št.
preostali]],D164),0)),0)</f>
        <v>606.23128282060554</v>
      </c>
      <c r="F163" s="30">
        <f ca="1">IFERROR(IF(AND(ValuesEntered,Amortizacija[[#This Row],[obrok
datum]]&lt;&gt;""),-PPMT(Obrestna_mera/12,1,Trajanje_posojila-ROWS($C$4:C163)+1,Amortizacija[[#This Row],[začetna
bilanca]]),""),0)</f>
        <v>465.47249447668685</v>
      </c>
      <c r="G163" s="30">
        <f ca="1">IF(Amortizacija[[#This Row],[obrok
datum]]="",0,PropertyTaxAmount)</f>
        <v>375</v>
      </c>
      <c r="H163" s="30">
        <f ca="1">IF(Amortizacija[[#This Row],[obrok
datum]]="",0,Amortizacija[[#This Row],[obresti]]+Amortizacija[[#This Row],[glavnica]]+Amortizacija[[#This Row],[nepremičnina
davek]])</f>
        <v>1446.7037772972924</v>
      </c>
      <c r="I163" s="30">
        <f ca="1">IF(Amortizacija[[#This Row],[obrok
datum]]="",0,Amortizacija[[#This Row],[začetna
bilanca]]-Amortizacija[[#This Row],[glavnica]])</f>
        <v>145495.50787694534</v>
      </c>
      <c r="J163" s="14">
        <f ca="1">IF(Amortizacija[[#This Row],[zaključna
bilanca]]&gt;0,LastRow-ROW(),0)</f>
        <v>200</v>
      </c>
    </row>
    <row r="164" spans="2:10" ht="15" customHeight="1" x14ac:dyDescent="0.25">
      <c r="B164" s="12">
        <f>ROWS($B$4:B164)</f>
        <v>161</v>
      </c>
      <c r="C164" s="13">
        <f ca="1">IF(ValuesEntered,IF(Amortizacija[[#This Row],[št.]]&lt;=Trajanje_posojila,IF(ROW()-ROW(Amortizacija[[#Headers],[obrok
datum]])=1,LoanStart,IF(I163&gt;0,EDATE(C163,1),"")),""),"")</f>
        <v>47749</v>
      </c>
      <c r="D164" s="30">
        <f ca="1">IF(ROW()-ROW(Amortizacija[[#Headers],[začetna
bilanca]])=1,Znesek_posojila,IF(Amortizacija[[#This Row],[obrok
datum]]="",0,INDEX(Amortizacija[], ROW()-4,8)))</f>
        <v>145495.50787694534</v>
      </c>
      <c r="E164" s="30">
        <f ca="1">IF(ValuesEntered,IF(ROW()-ROW(Amortizacija[[#Headers],[obresti]])=1,-IPMT(Obrestna_mera/12,1,Trajanje_posojila-ROWS($C$4:C164)+1,Amortizacija[[#This Row],[začetna
bilanca]]),IFERROR(-IPMT(Obrestna_mera/12,1,Amortizacija[[#This Row],[št.
preostali]],D165),0)),0)</f>
        <v>604.28373297392363</v>
      </c>
      <c r="F164" s="30">
        <f ca="1">IFERROR(IF(AND(ValuesEntered,Amortizacija[[#This Row],[obrok
datum]]&lt;&gt;""),-PPMT(Obrestna_mera/12,1,Trajanje_posojila-ROWS($C$4:C164)+1,Amortizacija[[#This Row],[začetna
bilanca]]),""),0)</f>
        <v>467.41196320367294</v>
      </c>
      <c r="G164" s="30">
        <f ca="1">IF(Amortizacija[[#This Row],[obrok
datum]]="",0,PropertyTaxAmount)</f>
        <v>375</v>
      </c>
      <c r="H164" s="30">
        <f ca="1">IF(Amortizacija[[#This Row],[obrok
datum]]="",0,Amortizacija[[#This Row],[obresti]]+Amortizacija[[#This Row],[glavnica]]+Amortizacija[[#This Row],[nepremičnina
davek]])</f>
        <v>1446.6956961775966</v>
      </c>
      <c r="I164" s="30">
        <f ca="1">IF(Amortizacija[[#This Row],[obrok
datum]]="",0,Amortizacija[[#This Row],[začetna
bilanca]]-Amortizacija[[#This Row],[glavnica]])</f>
        <v>145028.09591374168</v>
      </c>
      <c r="J164" s="14">
        <f ca="1">IF(Amortizacija[[#This Row],[zaključna
bilanca]]&gt;0,LastRow-ROW(),0)</f>
        <v>199</v>
      </c>
    </row>
    <row r="165" spans="2:10" ht="15" customHeight="1" x14ac:dyDescent="0.25">
      <c r="B165" s="12">
        <f>ROWS($B$4:B165)</f>
        <v>162</v>
      </c>
      <c r="C165" s="13">
        <f ca="1">IF(ValuesEntered,IF(Amortizacija[[#This Row],[št.]]&lt;=Trajanje_posojila,IF(ROW()-ROW(Amortizacija[[#Headers],[obrok
datum]])=1,LoanStart,IF(I164&gt;0,EDATE(C164,1),"")),""),"")</f>
        <v>47779</v>
      </c>
      <c r="D165" s="30">
        <f ca="1">IF(ROW()-ROW(Amortizacija[[#Headers],[začetna
bilanca]])=1,Znesek_posojila,IF(Amortizacija[[#This Row],[obrok
datum]]="",0,INDEX(Amortizacija[], ROW()-4,8)))</f>
        <v>145028.09591374168</v>
      </c>
      <c r="E165" s="30">
        <f ca="1">IF(ValuesEntered,IF(ROW()-ROW(Amortizacija[[#Headers],[obresti]])=1,-IPMT(Obrestna_mera/12,1,Trajanje_posojila-ROWS($C$4:C165)+1,Amortizacija[[#This Row],[začetna
bilanca]]),IFERROR(-IPMT(Obrestna_mera/12,1,Amortizacija[[#This Row],[št.
preostali]],D166),0)),0)</f>
        <v>602.32806833621385</v>
      </c>
      <c r="F165" s="30">
        <f ca="1">IFERROR(IF(AND(ValuesEntered,Amortizacija[[#This Row],[obrok
datum]]&lt;&gt;""),-PPMT(Obrestna_mera/12,1,Trajanje_posojila-ROWS($C$4:C165)+1,Amortizacija[[#This Row],[začetna
bilanca]]),""),0)</f>
        <v>469.35951305035496</v>
      </c>
      <c r="G165" s="30">
        <f ca="1">IF(Amortizacija[[#This Row],[obrok
datum]]="",0,PropertyTaxAmount)</f>
        <v>375</v>
      </c>
      <c r="H165" s="30">
        <f ca="1">IF(Amortizacija[[#This Row],[obrok
datum]]="",0,Amortizacija[[#This Row],[obresti]]+Amortizacija[[#This Row],[glavnica]]+Amortizacija[[#This Row],[nepremičnina
davek]])</f>
        <v>1446.6875813865688</v>
      </c>
      <c r="I165" s="30">
        <f ca="1">IF(Amortizacija[[#This Row],[obrok
datum]]="",0,Amortizacija[[#This Row],[začetna
bilanca]]-Amortizacija[[#This Row],[glavnica]])</f>
        <v>144558.73640069133</v>
      </c>
      <c r="J165" s="14">
        <f ca="1">IF(Amortizacija[[#This Row],[zaključna
bilanca]]&gt;0,LastRow-ROW(),0)</f>
        <v>198</v>
      </c>
    </row>
    <row r="166" spans="2:10" ht="15" customHeight="1" x14ac:dyDescent="0.25">
      <c r="B166" s="12">
        <f>ROWS($B$4:B166)</f>
        <v>163</v>
      </c>
      <c r="C166" s="13">
        <f ca="1">IF(ValuesEntered,IF(Amortizacija[[#This Row],[št.]]&lt;=Trajanje_posojila,IF(ROW()-ROW(Amortizacija[[#Headers],[obrok
datum]])=1,LoanStart,IF(I165&gt;0,EDATE(C165,1),"")),""),"")</f>
        <v>47810</v>
      </c>
      <c r="D166" s="30">
        <f ca="1">IF(ROW()-ROW(Amortizacija[[#Headers],[začetna
bilanca]])=1,Znesek_posojila,IF(Amortizacija[[#This Row],[obrok
datum]]="",0,INDEX(Amortizacija[], ROW()-4,8)))</f>
        <v>144558.73640069133</v>
      </c>
      <c r="E166" s="30">
        <f ca="1">IF(ValuesEntered,IF(ROW()-ROW(Amortizacija[[#Headers],[obresti]])=1,-IPMT(Obrestna_mera/12,1,Trajanje_posojila-ROWS($C$4:C166)+1,Amortizacija[[#This Row],[začetna
bilanca]]),IFERROR(-IPMT(Obrestna_mera/12,1,Amortizacija[[#This Row],[št.
preostali]],D167),0)),0)</f>
        <v>600.36425509584694</v>
      </c>
      <c r="F166" s="30">
        <f ca="1">IFERROR(IF(AND(ValuesEntered,Amortizacija[[#This Row],[obrok
datum]]&lt;&gt;""),-PPMT(Obrestna_mera/12,1,Trajanje_posojila-ROWS($C$4:C166)+1,Amortizacija[[#This Row],[začetna
bilanca]]),""),0)</f>
        <v>471.31517768806498</v>
      </c>
      <c r="G166" s="30">
        <f ca="1">IF(Amortizacija[[#This Row],[obrok
datum]]="",0,PropertyTaxAmount)</f>
        <v>375</v>
      </c>
      <c r="H166" s="30">
        <f ca="1">IF(Amortizacija[[#This Row],[obrok
datum]]="",0,Amortizacija[[#This Row],[obresti]]+Amortizacija[[#This Row],[glavnica]]+Amortizacija[[#This Row],[nepremičnina
davek]])</f>
        <v>1446.679432783912</v>
      </c>
      <c r="I166" s="30">
        <f ca="1">IF(Amortizacija[[#This Row],[obrok
datum]]="",0,Amortizacija[[#This Row],[začetna
bilanca]]-Amortizacija[[#This Row],[glavnica]])</f>
        <v>144087.42122300327</v>
      </c>
      <c r="J166" s="14">
        <f ca="1">IF(Amortizacija[[#This Row],[zaključna
bilanca]]&gt;0,LastRow-ROW(),0)</f>
        <v>197</v>
      </c>
    </row>
    <row r="167" spans="2:10" ht="15" customHeight="1" x14ac:dyDescent="0.25">
      <c r="B167" s="12">
        <f>ROWS($B$4:B167)</f>
        <v>164</v>
      </c>
      <c r="C167" s="13">
        <f ca="1">IF(ValuesEntered,IF(Amortizacija[[#This Row],[št.]]&lt;=Trajanje_posojila,IF(ROW()-ROW(Amortizacija[[#Headers],[obrok
datum]])=1,LoanStart,IF(I166&gt;0,EDATE(C166,1),"")),""),"")</f>
        <v>47840</v>
      </c>
      <c r="D167" s="30">
        <f ca="1">IF(ROW()-ROW(Amortizacija[[#Headers],[začetna
bilanca]])=1,Znesek_posojila,IF(Amortizacija[[#This Row],[obrok
datum]]="",0,INDEX(Amortizacija[], ROW()-4,8)))</f>
        <v>144087.42122300327</v>
      </c>
      <c r="E167" s="30">
        <f ca="1">IF(ValuesEntered,IF(ROW()-ROW(Amortizacija[[#Headers],[obresti]])=1,-IPMT(Obrestna_mera/12,1,Trajanje_posojila-ROWS($C$4:C167)+1,Amortizacija[[#This Row],[začetna
bilanca]]),IFERROR(-IPMT(Obrestna_mera/12,1,Amortizacija[[#This Row],[št.
preostali]],D168),0)),0)</f>
        <v>598.39225930031182</v>
      </c>
      <c r="F167" s="30">
        <f ca="1">IFERROR(IF(AND(ValuesEntered,Amortizacija[[#This Row],[obrok
datum]]&lt;&gt;""),-PPMT(Obrestna_mera/12,1,Trajanje_posojila-ROWS($C$4:C167)+1,Amortizacija[[#This Row],[začetna
bilanca]]),""),0)</f>
        <v>473.27899092843188</v>
      </c>
      <c r="G167" s="30">
        <f ca="1">IF(Amortizacija[[#This Row],[obrok
datum]]="",0,PropertyTaxAmount)</f>
        <v>375</v>
      </c>
      <c r="H167" s="30">
        <f ca="1">IF(Amortizacija[[#This Row],[obrok
datum]]="",0,Amortizacija[[#This Row],[obresti]]+Amortizacija[[#This Row],[glavnica]]+Amortizacija[[#This Row],[nepremičnina
davek]])</f>
        <v>1446.6712502287437</v>
      </c>
      <c r="I167" s="30">
        <f ca="1">IF(Amortizacija[[#This Row],[obrok
datum]]="",0,Amortizacija[[#This Row],[začetna
bilanca]]-Amortizacija[[#This Row],[glavnica]])</f>
        <v>143614.14223207484</v>
      </c>
      <c r="J167" s="14">
        <f ca="1">IF(Amortizacija[[#This Row],[zaključna
bilanca]]&gt;0,LastRow-ROW(),0)</f>
        <v>196</v>
      </c>
    </row>
    <row r="168" spans="2:10" ht="15" customHeight="1" x14ac:dyDescent="0.25">
      <c r="B168" s="12">
        <f>ROWS($B$4:B168)</f>
        <v>165</v>
      </c>
      <c r="C168" s="13">
        <f ca="1">IF(ValuesEntered,IF(Amortizacija[[#This Row],[št.]]&lt;=Trajanje_posojila,IF(ROW()-ROW(Amortizacija[[#Headers],[obrok
datum]])=1,LoanStart,IF(I167&gt;0,EDATE(C167,1),"")),""),"")</f>
        <v>47871</v>
      </c>
      <c r="D168" s="30">
        <f ca="1">IF(ROW()-ROW(Amortizacija[[#Headers],[začetna
bilanca]])=1,Znesek_posojila,IF(Amortizacija[[#This Row],[obrok
datum]]="",0,INDEX(Amortizacija[], ROW()-4,8)))</f>
        <v>143614.14223207484</v>
      </c>
      <c r="E168" s="30">
        <f ca="1">IF(ValuesEntered,IF(ROW()-ROW(Amortizacija[[#Headers],[obresti]])=1,-IPMT(Obrestna_mera/12,1,Trajanje_posojila-ROWS($C$4:C168)+1,Amortizacija[[#This Row],[začetna
bilanca]]),IFERROR(-IPMT(Obrestna_mera/12,1,Amortizacija[[#This Row],[št.
preostali]],D169),0)),0)</f>
        <v>596.41204685562866</v>
      </c>
      <c r="F168" s="30">
        <f ca="1">IFERROR(IF(AND(ValuesEntered,Amortizacija[[#This Row],[obrok
datum]]&lt;&gt;""),-PPMT(Obrestna_mera/12,1,Trajanje_posojila-ROWS($C$4:C168)+1,Amortizacija[[#This Row],[začetna
bilanca]]),""),0)</f>
        <v>475.250986723967</v>
      </c>
      <c r="G168" s="30">
        <f ca="1">IF(Amortizacija[[#This Row],[obrok
datum]]="",0,PropertyTaxAmount)</f>
        <v>375</v>
      </c>
      <c r="H168" s="30">
        <f ca="1">IF(Amortizacija[[#This Row],[obrok
datum]]="",0,Amortizacija[[#This Row],[obresti]]+Amortizacija[[#This Row],[glavnica]]+Amortizacija[[#This Row],[nepremičnina
davek]])</f>
        <v>1446.6630335795958</v>
      </c>
      <c r="I168" s="30">
        <f ca="1">IF(Amortizacija[[#This Row],[obrok
datum]]="",0,Amortizacija[[#This Row],[začetna
bilanca]]-Amortizacija[[#This Row],[glavnica]])</f>
        <v>143138.89124535088</v>
      </c>
      <c r="J168" s="14">
        <f ca="1">IF(Amortizacija[[#This Row],[zaključna
bilanca]]&gt;0,LastRow-ROW(),0)</f>
        <v>195</v>
      </c>
    </row>
    <row r="169" spans="2:10" ht="15" customHeight="1" x14ac:dyDescent="0.25">
      <c r="B169" s="12">
        <f>ROWS($B$4:B169)</f>
        <v>166</v>
      </c>
      <c r="C169" s="13">
        <f ca="1">IF(ValuesEntered,IF(Amortizacija[[#This Row],[št.]]&lt;=Trajanje_posojila,IF(ROW()-ROW(Amortizacija[[#Headers],[obrok
datum]])=1,LoanStart,IF(I168&gt;0,EDATE(C168,1),"")),""),"")</f>
        <v>47902</v>
      </c>
      <c r="D169" s="30">
        <f ca="1">IF(ROW()-ROW(Amortizacija[[#Headers],[začetna
bilanca]])=1,Znesek_posojila,IF(Amortizacija[[#This Row],[obrok
datum]]="",0,INDEX(Amortizacija[], ROW()-4,8)))</f>
        <v>143138.89124535088</v>
      </c>
      <c r="E169" s="30">
        <f ca="1">IF(ValuesEntered,IF(ROW()-ROW(Amortizacija[[#Headers],[obresti]])=1,-IPMT(Obrestna_mera/12,1,Trajanje_posojila-ROWS($C$4:C169)+1,Amortizacija[[#This Row],[začetna
bilanca]]),IFERROR(-IPMT(Obrestna_mera/12,1,Amortizacija[[#This Row],[št.
preostali]],D170),0)),0)</f>
        <v>594.42358352575923</v>
      </c>
      <c r="F169" s="30">
        <f ca="1">IFERROR(IF(AND(ValuesEntered,Amortizacija[[#This Row],[obrok
datum]]&lt;&gt;""),-PPMT(Obrestna_mera/12,1,Trajanje_posojila-ROWS($C$4:C169)+1,Amortizacija[[#This Row],[začetna
bilanca]]),""),0)</f>
        <v>477.23119916865028</v>
      </c>
      <c r="G169" s="30">
        <f ca="1">IF(Amortizacija[[#This Row],[obrok
datum]]="",0,PropertyTaxAmount)</f>
        <v>375</v>
      </c>
      <c r="H169" s="30">
        <f ca="1">IF(Amortizacija[[#This Row],[obrok
datum]]="",0,Amortizacija[[#This Row],[obresti]]+Amortizacija[[#This Row],[glavnica]]+Amortizacija[[#This Row],[nepremičnina
davek]])</f>
        <v>1446.6547826944095</v>
      </c>
      <c r="I169" s="30">
        <f ca="1">IF(Amortizacija[[#This Row],[obrok
datum]]="",0,Amortizacija[[#This Row],[začetna
bilanca]]-Amortizacija[[#This Row],[glavnica]])</f>
        <v>142661.66004618222</v>
      </c>
      <c r="J169" s="14">
        <f ca="1">IF(Amortizacija[[#This Row],[zaključna
bilanca]]&gt;0,LastRow-ROW(),0)</f>
        <v>194</v>
      </c>
    </row>
    <row r="170" spans="2:10" ht="15" customHeight="1" x14ac:dyDescent="0.25">
      <c r="B170" s="12">
        <f>ROWS($B$4:B170)</f>
        <v>167</v>
      </c>
      <c r="C170" s="13">
        <f ca="1">IF(ValuesEntered,IF(Amortizacija[[#This Row],[št.]]&lt;=Trajanje_posojila,IF(ROW()-ROW(Amortizacija[[#Headers],[obrok
datum]])=1,LoanStart,IF(I169&gt;0,EDATE(C169,1),"")),""),"")</f>
        <v>47930</v>
      </c>
      <c r="D170" s="30">
        <f ca="1">IF(ROW()-ROW(Amortizacija[[#Headers],[začetna
bilanca]])=1,Znesek_posojila,IF(Amortizacija[[#This Row],[obrok
datum]]="",0,INDEX(Amortizacija[], ROW()-4,8)))</f>
        <v>142661.66004618222</v>
      </c>
      <c r="E170" s="30">
        <f ca="1">IF(ValuesEntered,IF(ROW()-ROW(Amortizacija[[#Headers],[obresti]])=1,-IPMT(Obrestna_mera/12,1,Trajanje_posojila-ROWS($C$4:C170)+1,Amortizacija[[#This Row],[začetna
bilanca]]),IFERROR(-IPMT(Obrestna_mera/12,1,Amortizacija[[#This Row],[št.
preostali]],D171),0)),0)</f>
        <v>592.42683493201548</v>
      </c>
      <c r="F170" s="30">
        <f ca="1">IFERROR(IF(AND(ValuesEntered,Amortizacija[[#This Row],[obrok
datum]]&lt;&gt;""),-PPMT(Obrestna_mera/12,1,Trajanje_posojila-ROWS($C$4:C170)+1,Amortizacija[[#This Row],[začetna
bilanca]]),""),0)</f>
        <v>479.21966249851948</v>
      </c>
      <c r="G170" s="30">
        <f ca="1">IF(Amortizacija[[#This Row],[obrok
datum]]="",0,PropertyTaxAmount)</f>
        <v>375</v>
      </c>
      <c r="H170" s="30">
        <f ca="1">IF(Amortizacija[[#This Row],[obrok
datum]]="",0,Amortizacija[[#This Row],[obresti]]+Amortizacija[[#This Row],[glavnica]]+Amortizacija[[#This Row],[nepremičnina
davek]])</f>
        <v>1446.646497430535</v>
      </c>
      <c r="I170" s="30">
        <f ca="1">IF(Amortizacija[[#This Row],[obrok
datum]]="",0,Amortizacija[[#This Row],[začetna
bilanca]]-Amortizacija[[#This Row],[glavnica]])</f>
        <v>142182.44038368372</v>
      </c>
      <c r="J170" s="14">
        <f ca="1">IF(Amortizacija[[#This Row],[zaključna
bilanca]]&gt;0,LastRow-ROW(),0)</f>
        <v>193</v>
      </c>
    </row>
    <row r="171" spans="2:10" ht="15" customHeight="1" x14ac:dyDescent="0.25">
      <c r="B171" s="12">
        <f>ROWS($B$4:B171)</f>
        <v>168</v>
      </c>
      <c r="C171" s="13">
        <f ca="1">IF(ValuesEntered,IF(Amortizacija[[#This Row],[št.]]&lt;=Trajanje_posojila,IF(ROW()-ROW(Amortizacija[[#Headers],[obrok
datum]])=1,LoanStart,IF(I170&gt;0,EDATE(C170,1),"")),""),"")</f>
        <v>47961</v>
      </c>
      <c r="D171" s="30">
        <f ca="1">IF(ROW()-ROW(Amortizacija[[#Headers],[začetna
bilanca]])=1,Znesek_posojila,IF(Amortizacija[[#This Row],[obrok
datum]]="",0,INDEX(Amortizacija[], ROW()-4,8)))</f>
        <v>142182.44038368372</v>
      </c>
      <c r="E171" s="30">
        <f ca="1">IF(ValuesEntered,IF(ROW()-ROW(Amortizacija[[#Headers],[obresti]])=1,-IPMT(Obrestna_mera/12,1,Trajanje_posojila-ROWS($C$4:C171)+1,Amortizacija[[#This Row],[začetna
bilanca]]),IFERROR(-IPMT(Obrestna_mera/12,1,Amortizacija[[#This Row],[št.
preostali]],D172),0)),0)</f>
        <v>590.42176655246442</v>
      </c>
      <c r="F171" s="30">
        <f ca="1">IFERROR(IF(AND(ValuesEntered,Amortizacija[[#This Row],[obrok
datum]]&lt;&gt;""),-PPMT(Obrestna_mera/12,1,Trajanje_posojila-ROWS($C$4:C171)+1,Amortizacija[[#This Row],[začetna
bilanca]]),""),0)</f>
        <v>481.21641109226334</v>
      </c>
      <c r="G171" s="30">
        <f ca="1">IF(Amortizacija[[#This Row],[obrok
datum]]="",0,PropertyTaxAmount)</f>
        <v>375</v>
      </c>
      <c r="H171" s="30">
        <f ca="1">IF(Amortizacija[[#This Row],[obrok
datum]]="",0,Amortizacija[[#This Row],[obresti]]+Amortizacija[[#This Row],[glavnica]]+Amortizacija[[#This Row],[nepremičnina
davek]])</f>
        <v>1446.6381776447279</v>
      </c>
      <c r="I171" s="30">
        <f ca="1">IF(Amortizacija[[#This Row],[obrok
datum]]="",0,Amortizacija[[#This Row],[začetna
bilanca]]-Amortizacija[[#This Row],[glavnica]])</f>
        <v>141701.22397259146</v>
      </c>
      <c r="J171" s="14">
        <f ca="1">IF(Amortizacija[[#This Row],[zaključna
bilanca]]&gt;0,LastRow-ROW(),0)</f>
        <v>192</v>
      </c>
    </row>
    <row r="172" spans="2:10" ht="15" customHeight="1" x14ac:dyDescent="0.25">
      <c r="B172" s="12">
        <f>ROWS($B$4:B172)</f>
        <v>169</v>
      </c>
      <c r="C172" s="13">
        <f ca="1">IF(ValuesEntered,IF(Amortizacija[[#This Row],[št.]]&lt;=Trajanje_posojila,IF(ROW()-ROW(Amortizacija[[#Headers],[obrok
datum]])=1,LoanStart,IF(I171&gt;0,EDATE(C171,1),"")),""),"")</f>
        <v>47991</v>
      </c>
      <c r="D172" s="30">
        <f ca="1">IF(ROW()-ROW(Amortizacija[[#Headers],[začetna
bilanca]])=1,Znesek_posojila,IF(Amortizacija[[#This Row],[obrok
datum]]="",0,INDEX(Amortizacija[], ROW()-4,8)))</f>
        <v>141701.22397259146</v>
      </c>
      <c r="E172" s="30">
        <f ca="1">IF(ValuesEntered,IF(ROW()-ROW(Amortizacija[[#Headers],[obresti]])=1,-IPMT(Obrestna_mera/12,1,Trajanje_posojila-ROWS($C$4:C172)+1,Amortizacija[[#This Row],[začetna
bilanca]]),IFERROR(-IPMT(Obrestna_mera/12,1,Amortizacija[[#This Row],[št.
preostali]],D173),0)),0)</f>
        <v>588.4083437213319</v>
      </c>
      <c r="F172" s="30">
        <f ca="1">IFERROR(IF(AND(ValuesEntered,Amortizacija[[#This Row],[obrok
datum]]&lt;&gt;""),-PPMT(Obrestna_mera/12,1,Trajanje_posojila-ROWS($C$4:C172)+1,Amortizacija[[#This Row],[začetna
bilanca]]),""),0)</f>
        <v>483.22147947181452</v>
      </c>
      <c r="G172" s="30">
        <f ca="1">IF(Amortizacija[[#This Row],[obrok
datum]]="",0,PropertyTaxAmount)</f>
        <v>375</v>
      </c>
      <c r="H172" s="30">
        <f ca="1">IF(Amortizacija[[#This Row],[obrok
datum]]="",0,Amortizacija[[#This Row],[obresti]]+Amortizacija[[#This Row],[glavnica]]+Amortizacija[[#This Row],[nepremičnina
davek]])</f>
        <v>1446.6298231931464</v>
      </c>
      <c r="I172" s="30">
        <f ca="1">IF(Amortizacija[[#This Row],[obrok
datum]]="",0,Amortizacija[[#This Row],[začetna
bilanca]]-Amortizacija[[#This Row],[glavnica]])</f>
        <v>141218.00249311965</v>
      </c>
      <c r="J172" s="14">
        <f ca="1">IF(Amortizacija[[#This Row],[zaključna
bilanca]]&gt;0,LastRow-ROW(),0)</f>
        <v>191</v>
      </c>
    </row>
    <row r="173" spans="2:10" ht="15" customHeight="1" x14ac:dyDescent="0.25">
      <c r="B173" s="12">
        <f>ROWS($B$4:B173)</f>
        <v>170</v>
      </c>
      <c r="C173" s="13">
        <f ca="1">IF(ValuesEntered,IF(Amortizacija[[#This Row],[št.]]&lt;=Trajanje_posojila,IF(ROW()-ROW(Amortizacija[[#Headers],[obrok
datum]])=1,LoanStart,IF(I172&gt;0,EDATE(C172,1),"")),""),"")</f>
        <v>48022</v>
      </c>
      <c r="D173" s="30">
        <f ca="1">IF(ROW()-ROW(Amortizacija[[#Headers],[začetna
bilanca]])=1,Znesek_posojila,IF(Amortizacija[[#This Row],[obrok
datum]]="",0,INDEX(Amortizacija[], ROW()-4,8)))</f>
        <v>141218.00249311965</v>
      </c>
      <c r="E173" s="30">
        <f ca="1">IF(ValuesEntered,IF(ROW()-ROW(Amortizacija[[#Headers],[obresti]])=1,-IPMT(Obrestna_mera/12,1,Trajanje_posojila-ROWS($C$4:C173)+1,Amortizacija[[#This Row],[začetna
bilanca]]),IFERROR(-IPMT(Obrestna_mera/12,1,Amortizacija[[#This Row],[št.
preostali]],D174),0)),0)</f>
        <v>586.38653162840296</v>
      </c>
      <c r="F173" s="30">
        <f ca="1">IFERROR(IF(AND(ValuesEntered,Amortizacija[[#This Row],[obrok
datum]]&lt;&gt;""),-PPMT(Obrestna_mera/12,1,Trajanje_posojila-ROWS($C$4:C173)+1,Amortizacija[[#This Row],[začetna
bilanca]]),""),0)</f>
        <v>485.23490230294715</v>
      </c>
      <c r="G173" s="30">
        <f ca="1">IF(Amortizacija[[#This Row],[obrok
datum]]="",0,PropertyTaxAmount)</f>
        <v>375</v>
      </c>
      <c r="H173" s="30">
        <f ca="1">IF(Amortizacija[[#This Row],[obrok
datum]]="",0,Amortizacija[[#This Row],[obresti]]+Amortizacija[[#This Row],[glavnica]]+Amortizacija[[#This Row],[nepremičnina
davek]])</f>
        <v>1446.6214339313501</v>
      </c>
      <c r="I173" s="30">
        <f ca="1">IF(Amortizacija[[#This Row],[obrok
datum]]="",0,Amortizacija[[#This Row],[začetna
bilanca]]-Amortizacija[[#This Row],[glavnica]])</f>
        <v>140732.76759081671</v>
      </c>
      <c r="J173" s="14">
        <f ca="1">IF(Amortizacija[[#This Row],[zaključna
bilanca]]&gt;0,LastRow-ROW(),0)</f>
        <v>190</v>
      </c>
    </row>
    <row r="174" spans="2:10" ht="15" customHeight="1" x14ac:dyDescent="0.25">
      <c r="B174" s="12">
        <f>ROWS($B$4:B174)</f>
        <v>171</v>
      </c>
      <c r="C174" s="13">
        <f ca="1">IF(ValuesEntered,IF(Amortizacija[[#This Row],[št.]]&lt;=Trajanje_posojila,IF(ROW()-ROW(Amortizacija[[#Headers],[obrok
datum]])=1,LoanStart,IF(I173&gt;0,EDATE(C173,1),"")),""),"")</f>
        <v>48052</v>
      </c>
      <c r="D174" s="30">
        <f ca="1">IF(ROW()-ROW(Amortizacija[[#Headers],[začetna
bilanca]])=1,Znesek_posojila,IF(Amortizacija[[#This Row],[obrok
datum]]="",0,INDEX(Amortizacija[], ROW()-4,8)))</f>
        <v>140732.76759081671</v>
      </c>
      <c r="E174" s="30">
        <f ca="1">IF(ValuesEntered,IF(ROW()-ROW(Amortizacija[[#Headers],[obresti]])=1,-IPMT(Obrestna_mera/12,1,Trajanje_posojila-ROWS($C$4:C174)+1,Amortizacija[[#This Row],[začetna
bilanca]]),IFERROR(-IPMT(Obrestna_mera/12,1,Amortizacija[[#This Row],[št.
preostali]],D175),0)),0)</f>
        <v>584.35629531842005</v>
      </c>
      <c r="F174" s="30">
        <f ca="1">IFERROR(IF(AND(ValuesEntered,Amortizacija[[#This Row],[obrok
datum]]&lt;&gt;""),-PPMT(Obrestna_mera/12,1,Trajanje_posojila-ROWS($C$4:C174)+1,Amortizacija[[#This Row],[začetna
bilanca]]),""),0)</f>
        <v>487.25671439587603</v>
      </c>
      <c r="G174" s="30">
        <f ca="1">IF(Amortizacija[[#This Row],[obrok
datum]]="",0,PropertyTaxAmount)</f>
        <v>375</v>
      </c>
      <c r="H174" s="30">
        <f ca="1">IF(Amortizacija[[#This Row],[obrok
datum]]="",0,Amortizacija[[#This Row],[obresti]]+Amortizacija[[#This Row],[glavnica]]+Amortizacija[[#This Row],[nepremičnina
davek]])</f>
        <v>1446.6130097142961</v>
      </c>
      <c r="I174" s="30">
        <f ca="1">IF(Amortizacija[[#This Row],[obrok
datum]]="",0,Amortizacija[[#This Row],[začetna
bilanca]]-Amortizacija[[#This Row],[glavnica]])</f>
        <v>140245.51087642083</v>
      </c>
      <c r="J174" s="14">
        <f ca="1">IF(Amortizacija[[#This Row],[zaključna
bilanca]]&gt;0,LastRow-ROW(),0)</f>
        <v>189</v>
      </c>
    </row>
    <row r="175" spans="2:10" ht="15" customHeight="1" x14ac:dyDescent="0.25">
      <c r="B175" s="12">
        <f>ROWS($B$4:B175)</f>
        <v>172</v>
      </c>
      <c r="C175" s="13">
        <f ca="1">IF(ValuesEntered,IF(Amortizacija[[#This Row],[št.]]&lt;=Trajanje_posojila,IF(ROW()-ROW(Amortizacija[[#Headers],[obrok
datum]])=1,LoanStart,IF(I174&gt;0,EDATE(C174,1),"")),""),"")</f>
        <v>48083</v>
      </c>
      <c r="D175" s="30">
        <f ca="1">IF(ROW()-ROW(Amortizacija[[#Headers],[začetna
bilanca]])=1,Znesek_posojila,IF(Amortizacija[[#This Row],[obrok
datum]]="",0,INDEX(Amortizacija[], ROW()-4,8)))</f>
        <v>140245.51087642083</v>
      </c>
      <c r="E175" s="30">
        <f ca="1">IF(ValuesEntered,IF(ROW()-ROW(Amortizacija[[#Headers],[obresti]])=1,-IPMT(Obrestna_mera/12,1,Trajanje_posojila-ROWS($C$4:C175)+1,Amortizacija[[#This Row],[začetna
bilanca]]),IFERROR(-IPMT(Obrestna_mera/12,1,Amortizacija[[#This Row],[št.
preostali]],D176),0)),0)</f>
        <v>582.31759969047903</v>
      </c>
      <c r="F175" s="30">
        <f ca="1">IFERROR(IF(AND(ValuesEntered,Amortizacija[[#This Row],[obrok
datum]]&lt;&gt;""),-PPMT(Obrestna_mera/12,1,Trajanje_posojila-ROWS($C$4:C175)+1,Amortizacija[[#This Row],[začetna
bilanca]]),""),0)</f>
        <v>489.28695070585889</v>
      </c>
      <c r="G175" s="30">
        <f ca="1">IF(Amortizacija[[#This Row],[obrok
datum]]="",0,PropertyTaxAmount)</f>
        <v>375</v>
      </c>
      <c r="H175" s="30">
        <f ca="1">IF(Amortizacija[[#This Row],[obrok
datum]]="",0,Amortizacija[[#This Row],[obresti]]+Amortizacija[[#This Row],[glavnica]]+Amortizacija[[#This Row],[nepremičnina
davek]])</f>
        <v>1446.6045503963378</v>
      </c>
      <c r="I175" s="30">
        <f ca="1">IF(Amortizacija[[#This Row],[obrok
datum]]="",0,Amortizacija[[#This Row],[začetna
bilanca]]-Amortizacija[[#This Row],[glavnica]])</f>
        <v>139756.22392571496</v>
      </c>
      <c r="J175" s="14">
        <f ca="1">IF(Amortizacija[[#This Row],[zaključna
bilanca]]&gt;0,LastRow-ROW(),0)</f>
        <v>188</v>
      </c>
    </row>
    <row r="176" spans="2:10" ht="15" customHeight="1" x14ac:dyDescent="0.25">
      <c r="B176" s="12">
        <f>ROWS($B$4:B176)</f>
        <v>173</v>
      </c>
      <c r="C176" s="13">
        <f ca="1">IF(ValuesEntered,IF(Amortizacija[[#This Row],[št.]]&lt;=Trajanje_posojila,IF(ROW()-ROW(Amortizacija[[#Headers],[obrok
datum]])=1,LoanStart,IF(I175&gt;0,EDATE(C175,1),"")),""),"")</f>
        <v>48114</v>
      </c>
      <c r="D176" s="30">
        <f ca="1">IF(ROW()-ROW(Amortizacija[[#Headers],[začetna
bilanca]])=1,Znesek_posojila,IF(Amortizacija[[#This Row],[obrok
datum]]="",0,INDEX(Amortizacija[], ROW()-4,8)))</f>
        <v>139756.22392571496</v>
      </c>
      <c r="E176" s="30">
        <f ca="1">IF(ValuesEntered,IF(ROW()-ROW(Amortizacija[[#Headers],[obresti]])=1,-IPMT(Obrestna_mera/12,1,Trajanje_posojila-ROWS($C$4:C176)+1,Amortizacija[[#This Row],[začetna
bilanca]]),IFERROR(-IPMT(Obrestna_mera/12,1,Amortizacija[[#This Row],[št.
preostali]],D177),0)),0)</f>
        <v>580.2704094974215</v>
      </c>
      <c r="F176" s="30">
        <f ca="1">IFERROR(IF(AND(ValuesEntered,Amortizacija[[#This Row],[obrok
datum]]&lt;&gt;""),-PPMT(Obrestna_mera/12,1,Trajanje_posojila-ROWS($C$4:C176)+1,Amortizacija[[#This Row],[začetna
bilanca]]),""),0)</f>
        <v>491.32564633379985</v>
      </c>
      <c r="G176" s="30">
        <f ca="1">IF(Amortizacija[[#This Row],[obrok
datum]]="",0,PropertyTaxAmount)</f>
        <v>375</v>
      </c>
      <c r="H176" s="30">
        <f ca="1">IF(Amortizacija[[#This Row],[obrok
datum]]="",0,Amortizacija[[#This Row],[obresti]]+Amortizacija[[#This Row],[glavnica]]+Amortizacija[[#This Row],[nepremičnina
davek]])</f>
        <v>1446.5960558312213</v>
      </c>
      <c r="I176" s="30">
        <f ca="1">IF(Amortizacija[[#This Row],[obrok
datum]]="",0,Amortizacija[[#This Row],[začetna
bilanca]]-Amortizacija[[#This Row],[glavnica]])</f>
        <v>139264.89827938116</v>
      </c>
      <c r="J176" s="14">
        <f ca="1">IF(Amortizacija[[#This Row],[zaključna
bilanca]]&gt;0,LastRow-ROW(),0)</f>
        <v>187</v>
      </c>
    </row>
    <row r="177" spans="2:10" ht="15" customHeight="1" x14ac:dyDescent="0.25">
      <c r="B177" s="12">
        <f>ROWS($B$4:B177)</f>
        <v>174</v>
      </c>
      <c r="C177" s="13">
        <f ca="1">IF(ValuesEntered,IF(Amortizacija[[#This Row],[št.]]&lt;=Trajanje_posojila,IF(ROW()-ROW(Amortizacija[[#Headers],[obrok
datum]])=1,LoanStart,IF(I176&gt;0,EDATE(C176,1),"")),""),"")</f>
        <v>48144</v>
      </c>
      <c r="D177" s="30">
        <f ca="1">IF(ROW()-ROW(Amortizacija[[#Headers],[začetna
bilanca]])=1,Znesek_posojila,IF(Amortizacija[[#This Row],[obrok
datum]]="",0,INDEX(Amortizacija[], ROW()-4,8)))</f>
        <v>139264.89827938116</v>
      </c>
      <c r="E177" s="30">
        <f ca="1">IF(ValuesEntered,IF(ROW()-ROW(Amortizacija[[#Headers],[obresti]])=1,-IPMT(Obrestna_mera/12,1,Trajanje_posojila-ROWS($C$4:C177)+1,Amortizacija[[#This Row],[začetna
bilanca]]),IFERROR(-IPMT(Obrestna_mera/12,1,Amortizacija[[#This Row],[št.
preostali]],D178),0)),0)</f>
        <v>578.21468934522625</v>
      </c>
      <c r="F177" s="30">
        <f ca="1">IFERROR(IF(AND(ValuesEntered,Amortizacija[[#This Row],[obrok
datum]]&lt;&gt;""),-PPMT(Obrestna_mera/12,1,Trajanje_posojila-ROWS($C$4:C177)+1,Amortizacija[[#This Row],[začetna
bilanca]]),""),0)</f>
        <v>493.37283652685738</v>
      </c>
      <c r="G177" s="30">
        <f ca="1">IF(Amortizacija[[#This Row],[obrok
datum]]="",0,PropertyTaxAmount)</f>
        <v>375</v>
      </c>
      <c r="H177" s="30">
        <f ca="1">IF(Amortizacija[[#This Row],[obrok
datum]]="",0,Amortizacija[[#This Row],[obresti]]+Amortizacija[[#This Row],[glavnica]]+Amortizacija[[#This Row],[nepremičnina
davek]])</f>
        <v>1446.5875258720837</v>
      </c>
      <c r="I177" s="30">
        <f ca="1">IF(Amortizacija[[#This Row],[obrok
datum]]="",0,Amortizacija[[#This Row],[začetna
bilanca]]-Amortizacija[[#This Row],[glavnica]])</f>
        <v>138771.5254428543</v>
      </c>
      <c r="J177" s="14">
        <f ca="1">IF(Amortizacija[[#This Row],[zaključna
bilanca]]&gt;0,LastRow-ROW(),0)</f>
        <v>186</v>
      </c>
    </row>
    <row r="178" spans="2:10" ht="15" customHeight="1" x14ac:dyDescent="0.25">
      <c r="B178" s="12">
        <f>ROWS($B$4:B178)</f>
        <v>175</v>
      </c>
      <c r="C178" s="13">
        <f ca="1">IF(ValuesEntered,IF(Amortizacija[[#This Row],[št.]]&lt;=Trajanje_posojila,IF(ROW()-ROW(Amortizacija[[#Headers],[obrok
datum]])=1,LoanStart,IF(I177&gt;0,EDATE(C177,1),"")),""),"")</f>
        <v>48175</v>
      </c>
      <c r="D178" s="30">
        <f ca="1">IF(ROW()-ROW(Amortizacija[[#Headers],[začetna
bilanca]])=1,Znesek_posojila,IF(Amortizacija[[#This Row],[obrok
datum]]="",0,INDEX(Amortizacija[], ROW()-4,8)))</f>
        <v>138771.5254428543</v>
      </c>
      <c r="E178" s="30">
        <f ca="1">IF(ValuesEntered,IF(ROW()-ROW(Amortizacija[[#Headers],[obresti]])=1,-IPMT(Obrestna_mera/12,1,Trajanje_posojila-ROWS($C$4:C178)+1,Amortizacija[[#This Row],[začetna
bilanca]]),IFERROR(-IPMT(Obrestna_mera/12,1,Amortizacija[[#This Row],[št.
preostali]],D179),0)),0)</f>
        <v>576.15040369239682</v>
      </c>
      <c r="F178" s="30">
        <f ca="1">IFERROR(IF(AND(ValuesEntered,Amortizacija[[#This Row],[obrok
datum]]&lt;&gt;""),-PPMT(Obrestna_mera/12,1,Trajanje_posojila-ROWS($C$4:C178)+1,Amortizacija[[#This Row],[začetna
bilanca]]),""),0)</f>
        <v>495.42855667905263</v>
      </c>
      <c r="G178" s="30">
        <f ca="1">IF(Amortizacija[[#This Row],[obrok
datum]]="",0,PropertyTaxAmount)</f>
        <v>375</v>
      </c>
      <c r="H178" s="30">
        <f ca="1">IF(Amortizacija[[#This Row],[obrok
datum]]="",0,Amortizacija[[#This Row],[obresti]]+Amortizacija[[#This Row],[glavnica]]+Amortizacija[[#This Row],[nepremičnina
davek]])</f>
        <v>1446.5789603714495</v>
      </c>
      <c r="I178" s="30">
        <f ca="1">IF(Amortizacija[[#This Row],[obrok
datum]]="",0,Amortizacija[[#This Row],[začetna
bilanca]]-Amortizacija[[#This Row],[glavnica]])</f>
        <v>138276.09688617525</v>
      </c>
      <c r="J178" s="14">
        <f ca="1">IF(Amortizacija[[#This Row],[zaključna
bilanca]]&gt;0,LastRow-ROW(),0)</f>
        <v>185</v>
      </c>
    </row>
    <row r="179" spans="2:10" ht="15" customHeight="1" x14ac:dyDescent="0.25">
      <c r="B179" s="12">
        <f>ROWS($B$4:B179)</f>
        <v>176</v>
      </c>
      <c r="C179" s="13">
        <f ca="1">IF(ValuesEntered,IF(Amortizacija[[#This Row],[št.]]&lt;=Trajanje_posojila,IF(ROW()-ROW(Amortizacija[[#Headers],[obrok
datum]])=1,LoanStart,IF(I178&gt;0,EDATE(C178,1),"")),""),"")</f>
        <v>48205</v>
      </c>
      <c r="D179" s="30">
        <f ca="1">IF(ROW()-ROW(Amortizacija[[#Headers],[začetna
bilanca]])=1,Znesek_posojila,IF(Amortizacija[[#This Row],[obrok
datum]]="",0,INDEX(Amortizacija[], ROW()-4,8)))</f>
        <v>138276.09688617525</v>
      </c>
      <c r="E179" s="30">
        <f ca="1">IF(ValuesEntered,IF(ROW()-ROW(Amortizacija[[#Headers],[obresti]])=1,-IPMT(Obrestna_mera/12,1,Trajanje_posojila-ROWS($C$4:C179)+1,Amortizacija[[#This Row],[začetna
bilanca]]),IFERROR(-IPMT(Obrestna_mera/12,1,Amortizacija[[#This Row],[št.
preostali]],D180),0)),0)</f>
        <v>574.07751684934738</v>
      </c>
      <c r="F179" s="30">
        <f ca="1">IFERROR(IF(AND(ValuesEntered,Amortizacija[[#This Row],[obrok
datum]]&lt;&gt;""),-PPMT(Obrestna_mera/12,1,Trajanje_posojila-ROWS($C$4:C179)+1,Amortizacija[[#This Row],[začetna
bilanca]]),""),0)</f>
        <v>497.492842331882</v>
      </c>
      <c r="G179" s="30">
        <f ca="1">IF(Amortizacija[[#This Row],[obrok
datum]]="",0,PropertyTaxAmount)</f>
        <v>375</v>
      </c>
      <c r="H179" s="30">
        <f ca="1">IF(Amortizacija[[#This Row],[obrok
datum]]="",0,Amortizacija[[#This Row],[obresti]]+Amortizacija[[#This Row],[glavnica]]+Amortizacija[[#This Row],[nepremičnina
davek]])</f>
        <v>1446.5703591812294</v>
      </c>
      <c r="I179" s="30">
        <f ca="1">IF(Amortizacija[[#This Row],[obrok
datum]]="",0,Amortizacija[[#This Row],[začetna
bilanca]]-Amortizacija[[#This Row],[glavnica]])</f>
        <v>137778.60404384337</v>
      </c>
      <c r="J179" s="14">
        <f ca="1">IF(Amortizacija[[#This Row],[zaključna
bilanca]]&gt;0,LastRow-ROW(),0)</f>
        <v>184</v>
      </c>
    </row>
    <row r="180" spans="2:10" ht="15" customHeight="1" x14ac:dyDescent="0.25">
      <c r="B180" s="12">
        <f>ROWS($B$4:B180)</f>
        <v>177</v>
      </c>
      <c r="C180" s="13">
        <f ca="1">IF(ValuesEntered,IF(Amortizacija[[#This Row],[št.]]&lt;=Trajanje_posojila,IF(ROW()-ROW(Amortizacija[[#Headers],[obrok
datum]])=1,LoanStart,IF(I179&gt;0,EDATE(C179,1),"")),""),"")</f>
        <v>48236</v>
      </c>
      <c r="D180" s="30">
        <f ca="1">IF(ROW()-ROW(Amortizacija[[#Headers],[začetna
bilanca]])=1,Znesek_posojila,IF(Amortizacija[[#This Row],[obrok
datum]]="",0,INDEX(Amortizacija[], ROW()-4,8)))</f>
        <v>137778.60404384337</v>
      </c>
      <c r="E180" s="30">
        <f ca="1">IF(ValuesEntered,IF(ROW()-ROW(Amortizacija[[#Headers],[obresti]])=1,-IPMT(Obrestna_mera/12,1,Trajanje_posojila-ROWS($C$4:C180)+1,Amortizacija[[#This Row],[začetna
bilanca]]),IFERROR(-IPMT(Obrestna_mera/12,1,Amortizacija[[#This Row],[št.
preostali]],D181),0)),0)</f>
        <v>571.99599297778514</v>
      </c>
      <c r="F180" s="30">
        <f ca="1">IFERROR(IF(AND(ValuesEntered,Amortizacija[[#This Row],[obrok
datum]]&lt;&gt;""),-PPMT(Obrestna_mera/12,1,Trajanje_posojila-ROWS($C$4:C180)+1,Amortizacija[[#This Row],[začetna
bilanca]]),""),0)</f>
        <v>499.56572917493156</v>
      </c>
      <c r="G180" s="30">
        <f ca="1">IF(Amortizacija[[#This Row],[obrok
datum]]="",0,PropertyTaxAmount)</f>
        <v>375</v>
      </c>
      <c r="H180" s="30">
        <f ca="1">IF(Amortizacija[[#This Row],[obrok
datum]]="",0,Amortizacija[[#This Row],[obresti]]+Amortizacija[[#This Row],[glavnica]]+Amortizacija[[#This Row],[nepremičnina
davek]])</f>
        <v>1446.5617221527168</v>
      </c>
      <c r="I180" s="30">
        <f ca="1">IF(Amortizacija[[#This Row],[obrok
datum]]="",0,Amortizacija[[#This Row],[začetna
bilanca]]-Amortizacija[[#This Row],[glavnica]])</f>
        <v>137279.03831466843</v>
      </c>
      <c r="J180" s="14">
        <f ca="1">IF(Amortizacija[[#This Row],[zaključna
bilanca]]&gt;0,LastRow-ROW(),0)</f>
        <v>183</v>
      </c>
    </row>
    <row r="181" spans="2:10" ht="15" customHeight="1" x14ac:dyDescent="0.25">
      <c r="B181" s="12">
        <f>ROWS($B$4:B181)</f>
        <v>178</v>
      </c>
      <c r="C181" s="13">
        <f ca="1">IF(ValuesEntered,IF(Amortizacija[[#This Row],[št.]]&lt;=Trajanje_posojila,IF(ROW()-ROW(Amortizacija[[#Headers],[obrok
datum]])=1,LoanStart,IF(I180&gt;0,EDATE(C180,1),"")),""),"")</f>
        <v>48267</v>
      </c>
      <c r="D181" s="30">
        <f ca="1">IF(ROW()-ROW(Amortizacija[[#Headers],[začetna
bilanca]])=1,Znesek_posojila,IF(Amortizacija[[#This Row],[obrok
datum]]="",0,INDEX(Amortizacija[], ROW()-4,8)))</f>
        <v>137279.03831466843</v>
      </c>
      <c r="E181" s="30">
        <f ca="1">IF(ValuesEntered,IF(ROW()-ROW(Amortizacija[[#Headers],[obresti]])=1,-IPMT(Obrestna_mera/12,1,Trajanje_posojila-ROWS($C$4:C181)+1,Amortizacija[[#This Row],[začetna
bilanca]]),IFERROR(-IPMT(Obrestna_mera/12,1,Amortizacija[[#This Row],[št.
preostali]],D182),0)),0)</f>
        <v>569.90579609009148</v>
      </c>
      <c r="F181" s="30">
        <f ca="1">IFERROR(IF(AND(ValuesEntered,Amortizacija[[#This Row],[obrok
datum]]&lt;&gt;""),-PPMT(Obrestna_mera/12,1,Trajanje_posojila-ROWS($C$4:C181)+1,Amortizacija[[#This Row],[začetna
bilanca]]),""),0)</f>
        <v>501.6472530464938</v>
      </c>
      <c r="G181" s="30">
        <f ca="1">IF(Amortizacija[[#This Row],[obrok
datum]]="",0,PropertyTaxAmount)</f>
        <v>375</v>
      </c>
      <c r="H181" s="30">
        <f ca="1">IF(Amortizacija[[#This Row],[obrok
datum]]="",0,Amortizacija[[#This Row],[obresti]]+Amortizacija[[#This Row],[glavnica]]+Amortizacija[[#This Row],[nepremičnina
davek]])</f>
        <v>1446.5530491365853</v>
      </c>
      <c r="I181" s="30">
        <f ca="1">IF(Amortizacija[[#This Row],[obrok
datum]]="",0,Amortizacija[[#This Row],[začetna
bilanca]]-Amortizacija[[#This Row],[glavnica]])</f>
        <v>136777.39106162195</v>
      </c>
      <c r="J181" s="14">
        <f ca="1">IF(Amortizacija[[#This Row],[zaključna
bilanca]]&gt;0,LastRow-ROW(),0)</f>
        <v>182</v>
      </c>
    </row>
    <row r="182" spans="2:10" ht="15" customHeight="1" x14ac:dyDescent="0.25">
      <c r="B182" s="12">
        <f>ROWS($B$4:B182)</f>
        <v>179</v>
      </c>
      <c r="C182" s="13">
        <f ca="1">IF(ValuesEntered,IF(Amortizacija[[#This Row],[št.]]&lt;=Trajanje_posojila,IF(ROW()-ROW(Amortizacija[[#Headers],[obrok
datum]])=1,LoanStart,IF(I181&gt;0,EDATE(C181,1),"")),""),"")</f>
        <v>48296</v>
      </c>
      <c r="D182" s="30">
        <f ca="1">IF(ROW()-ROW(Amortizacija[[#Headers],[začetna
bilanca]])=1,Znesek_posojila,IF(Amortizacija[[#This Row],[obrok
datum]]="",0,INDEX(Amortizacija[], ROW()-4,8)))</f>
        <v>136777.39106162195</v>
      </c>
      <c r="E182" s="30">
        <f ca="1">IF(ValuesEntered,IF(ROW()-ROW(Amortizacija[[#Headers],[obresti]])=1,-IPMT(Obrestna_mera/12,1,Trajanje_posojila-ROWS($C$4:C182)+1,Amortizacija[[#This Row],[začetna
bilanca]]),IFERROR(-IPMT(Obrestna_mera/12,1,Amortizacija[[#This Row],[št.
preostali]],D183),0)),0)</f>
        <v>567.80689004869907</v>
      </c>
      <c r="F182" s="30">
        <f ca="1">IFERROR(IF(AND(ValuesEntered,Amortizacija[[#This Row],[obrok
datum]]&lt;&gt;""),-PPMT(Obrestna_mera/12,1,Trajanje_posojila-ROWS($C$4:C182)+1,Amortizacija[[#This Row],[začetna
bilanca]]),""),0)</f>
        <v>503.73744993418757</v>
      </c>
      <c r="G182" s="30">
        <f ca="1">IF(Amortizacija[[#This Row],[obrok
datum]]="",0,PropertyTaxAmount)</f>
        <v>375</v>
      </c>
      <c r="H182" s="30">
        <f ca="1">IF(Amortizacija[[#This Row],[obrok
datum]]="",0,Amortizacija[[#This Row],[obresti]]+Amortizacija[[#This Row],[glavnica]]+Amortizacija[[#This Row],[nepremičnina
davek]])</f>
        <v>1446.5443399828866</v>
      </c>
      <c r="I182" s="30">
        <f ca="1">IF(Amortizacija[[#This Row],[obrok
datum]]="",0,Amortizacija[[#This Row],[začetna
bilanca]]-Amortizacija[[#This Row],[glavnica]])</f>
        <v>136273.65361168777</v>
      </c>
      <c r="J182" s="14">
        <f ca="1">IF(Amortizacija[[#This Row],[zaključna
bilanca]]&gt;0,LastRow-ROW(),0)</f>
        <v>181</v>
      </c>
    </row>
    <row r="183" spans="2:10" ht="15" customHeight="1" x14ac:dyDescent="0.25">
      <c r="B183" s="12">
        <f>ROWS($B$4:B183)</f>
        <v>180</v>
      </c>
      <c r="C183" s="13">
        <f ca="1">IF(ValuesEntered,IF(Amortizacija[[#This Row],[št.]]&lt;=Trajanje_posojila,IF(ROW()-ROW(Amortizacija[[#Headers],[obrok
datum]])=1,LoanStart,IF(I182&gt;0,EDATE(C182,1),"")),""),"")</f>
        <v>48327</v>
      </c>
      <c r="D183" s="30">
        <f ca="1">IF(ROW()-ROW(Amortizacija[[#Headers],[začetna
bilanca]])=1,Znesek_posojila,IF(Amortizacija[[#This Row],[obrok
datum]]="",0,INDEX(Amortizacija[], ROW()-4,8)))</f>
        <v>136273.65361168777</v>
      </c>
      <c r="E183" s="30">
        <f ca="1">IF(ValuesEntered,IF(ROW()-ROW(Amortizacija[[#Headers],[obresti]])=1,-IPMT(Obrestna_mera/12,1,Trajanje_posojila-ROWS($C$4:C183)+1,Amortizacija[[#This Row],[začetna
bilanca]]),IFERROR(-IPMT(Obrestna_mera/12,1,Amortizacija[[#This Row],[št.
preostali]],D184),0)),0)</f>
        <v>565.69923856546745</v>
      </c>
      <c r="F183" s="30">
        <f ca="1">IFERROR(IF(AND(ValuesEntered,Amortizacija[[#This Row],[obrok
datum]]&lt;&gt;""),-PPMT(Obrestna_mera/12,1,Trajanje_posojila-ROWS($C$4:C183)+1,Amortizacija[[#This Row],[začetna
bilanca]]),""),0)</f>
        <v>505.83635597557998</v>
      </c>
      <c r="G183" s="30">
        <f ca="1">IF(Amortizacija[[#This Row],[obrok
datum]]="",0,PropertyTaxAmount)</f>
        <v>375</v>
      </c>
      <c r="H183" s="30">
        <f ca="1">IF(Amortizacija[[#This Row],[obrok
datum]]="",0,Amortizacija[[#This Row],[obresti]]+Amortizacija[[#This Row],[glavnica]]+Amortizacija[[#This Row],[nepremičnina
davek]])</f>
        <v>1446.5355945410474</v>
      </c>
      <c r="I183" s="30">
        <f ca="1">IF(Amortizacija[[#This Row],[obrok
datum]]="",0,Amortizacija[[#This Row],[začetna
bilanca]]-Amortizacija[[#This Row],[glavnica]])</f>
        <v>135767.8172557122</v>
      </c>
      <c r="J183" s="14">
        <f ca="1">IF(Amortizacija[[#This Row],[zaključna
bilanca]]&gt;0,LastRow-ROW(),0)</f>
        <v>180</v>
      </c>
    </row>
    <row r="184" spans="2:10" ht="15" customHeight="1" x14ac:dyDescent="0.25">
      <c r="B184" s="12">
        <f>ROWS($B$4:B184)</f>
        <v>181</v>
      </c>
      <c r="C184" s="13">
        <f ca="1">IF(ValuesEntered,IF(Amortizacija[[#This Row],[št.]]&lt;=Trajanje_posojila,IF(ROW()-ROW(Amortizacija[[#Headers],[obrok
datum]])=1,LoanStart,IF(I183&gt;0,EDATE(C183,1),"")),""),"")</f>
        <v>48357</v>
      </c>
      <c r="D184" s="30">
        <f ca="1">IF(ROW()-ROW(Amortizacija[[#Headers],[začetna
bilanca]])=1,Znesek_posojila,IF(Amortizacija[[#This Row],[obrok
datum]]="",0,INDEX(Amortizacija[], ROW()-4,8)))</f>
        <v>135767.8172557122</v>
      </c>
      <c r="E184" s="30">
        <f ca="1">IF(ValuesEntered,IF(ROW()-ROW(Amortizacija[[#Headers],[obresti]])=1,-IPMT(Obrestna_mera/12,1,Trajanje_posojila-ROWS($C$4:C184)+1,Amortizacija[[#This Row],[začetna
bilanca]]),IFERROR(-IPMT(Obrestna_mera/12,1,Amortizacija[[#This Row],[št.
preostali]],D185),0)),0)</f>
        <v>563.58280520105586</v>
      </c>
      <c r="F184" s="30">
        <f ca="1">IFERROR(IF(AND(ValuesEntered,Amortizacija[[#This Row],[obrok
datum]]&lt;&gt;""),-PPMT(Obrestna_mera/12,1,Trajanje_posojila-ROWS($C$4:C184)+1,Amortizacija[[#This Row],[začetna
bilanca]]),""),0)</f>
        <v>507.94400745881165</v>
      </c>
      <c r="G184" s="30">
        <f ca="1">IF(Amortizacija[[#This Row],[obrok
datum]]="",0,PropertyTaxAmount)</f>
        <v>375</v>
      </c>
      <c r="H184" s="30">
        <f ca="1">IF(Amortizacija[[#This Row],[obrok
datum]]="",0,Amortizacija[[#This Row],[obresti]]+Amortizacija[[#This Row],[glavnica]]+Amortizacija[[#This Row],[nepremičnina
davek]])</f>
        <v>1446.5268126598676</v>
      </c>
      <c r="I184" s="30">
        <f ca="1">IF(Amortizacija[[#This Row],[obrok
datum]]="",0,Amortizacija[[#This Row],[začetna
bilanca]]-Amortizacija[[#This Row],[glavnica]])</f>
        <v>135259.8732482534</v>
      </c>
      <c r="J184" s="14">
        <f ca="1">IF(Amortizacija[[#This Row],[zaključna
bilanca]]&gt;0,LastRow-ROW(),0)</f>
        <v>179</v>
      </c>
    </row>
    <row r="185" spans="2:10" ht="15" customHeight="1" x14ac:dyDescent="0.25">
      <c r="B185" s="12">
        <f>ROWS($B$4:B185)</f>
        <v>182</v>
      </c>
      <c r="C185" s="13">
        <f ca="1">IF(ValuesEntered,IF(Amortizacija[[#This Row],[št.]]&lt;=Trajanje_posojila,IF(ROW()-ROW(Amortizacija[[#Headers],[obrok
datum]])=1,LoanStart,IF(I184&gt;0,EDATE(C184,1),"")),""),"")</f>
        <v>48388</v>
      </c>
      <c r="D185" s="30">
        <f ca="1">IF(ROW()-ROW(Amortizacija[[#Headers],[začetna
bilanca]])=1,Znesek_posojila,IF(Amortizacija[[#This Row],[obrok
datum]]="",0,INDEX(Amortizacija[], ROW()-4,8)))</f>
        <v>135259.8732482534</v>
      </c>
      <c r="E185" s="30">
        <f ca="1">IF(ValuesEntered,IF(ROW()-ROW(Amortizacija[[#Headers],[obresti]])=1,-IPMT(Obrestna_mera/12,1,Trajanje_posojila-ROWS($C$4:C185)+1,Amortizacija[[#This Row],[začetna
bilanca]]),IFERROR(-IPMT(Obrestna_mera/12,1,Amortizacija[[#This Row],[št.
preostali]],D186),0)),0)</f>
        <v>561.45755336429238</v>
      </c>
      <c r="F185" s="30">
        <f ca="1">IFERROR(IF(AND(ValuesEntered,Amortizacija[[#This Row],[obrok
datum]]&lt;&gt;""),-PPMT(Obrestna_mera/12,1,Trajanje_posojila-ROWS($C$4:C185)+1,Amortizacija[[#This Row],[začetna
bilanca]]),""),0)</f>
        <v>510.06044082322342</v>
      </c>
      <c r="G185" s="30">
        <f ca="1">IF(Amortizacija[[#This Row],[obrok
datum]]="",0,PropertyTaxAmount)</f>
        <v>375</v>
      </c>
      <c r="H185" s="30">
        <f ca="1">IF(Amortizacija[[#This Row],[obrok
datum]]="",0,Amortizacija[[#This Row],[obresti]]+Amortizacija[[#This Row],[glavnica]]+Amortizacija[[#This Row],[nepremičnina
davek]])</f>
        <v>1446.5179941875158</v>
      </c>
      <c r="I185" s="30">
        <f ca="1">IF(Amortizacija[[#This Row],[obrok
datum]]="",0,Amortizacija[[#This Row],[začetna
bilanca]]-Amortizacija[[#This Row],[glavnica]])</f>
        <v>134749.81280743016</v>
      </c>
      <c r="J185" s="14">
        <f ca="1">IF(Amortizacija[[#This Row],[zaključna
bilanca]]&gt;0,LastRow-ROW(),0)</f>
        <v>178</v>
      </c>
    </row>
    <row r="186" spans="2:10" ht="15" customHeight="1" x14ac:dyDescent="0.25">
      <c r="B186" s="12">
        <f>ROWS($B$4:B186)</f>
        <v>183</v>
      </c>
      <c r="C186" s="13">
        <f ca="1">IF(ValuesEntered,IF(Amortizacija[[#This Row],[št.]]&lt;=Trajanje_posojila,IF(ROW()-ROW(Amortizacija[[#Headers],[obrok
datum]])=1,LoanStart,IF(I185&gt;0,EDATE(C185,1),"")),""),"")</f>
        <v>48418</v>
      </c>
      <c r="D186" s="30">
        <f ca="1">IF(ROW()-ROW(Amortizacija[[#Headers],[začetna
bilanca]])=1,Znesek_posojila,IF(Amortizacija[[#This Row],[obrok
datum]]="",0,INDEX(Amortizacija[], ROW()-4,8)))</f>
        <v>134749.81280743016</v>
      </c>
      <c r="E186" s="30">
        <f ca="1">IF(ValuesEntered,IF(ROW()-ROW(Amortizacija[[#Headers],[obresti]])=1,-IPMT(Obrestna_mera/12,1,Trajanje_posojila-ROWS($C$4:C186)+1,Amortizacija[[#This Row],[začetna
bilanca]]),IFERROR(-IPMT(Obrestna_mera/12,1,Amortizacija[[#This Row],[št.
preostali]],D187),0)),0)</f>
        <v>559.3234463115424</v>
      </c>
      <c r="F186" s="30">
        <f ca="1">IFERROR(IF(AND(ValuesEntered,Amortizacija[[#This Row],[obrok
datum]]&lt;&gt;""),-PPMT(Obrestna_mera/12,1,Trajanje_posojila-ROWS($C$4:C186)+1,Amortizacija[[#This Row],[začetna
bilanca]]),""),0)</f>
        <v>512.18569265998667</v>
      </c>
      <c r="G186" s="30">
        <f ca="1">IF(Amortizacija[[#This Row],[obrok
datum]]="",0,PropertyTaxAmount)</f>
        <v>375</v>
      </c>
      <c r="H186" s="30">
        <f ca="1">IF(Amortizacija[[#This Row],[obrok
datum]]="",0,Amortizacija[[#This Row],[obresti]]+Amortizacija[[#This Row],[glavnica]]+Amortizacija[[#This Row],[nepremičnina
davek]])</f>
        <v>1446.509138971529</v>
      </c>
      <c r="I186" s="30">
        <f ca="1">IF(Amortizacija[[#This Row],[obrok
datum]]="",0,Amortizacija[[#This Row],[začetna
bilanca]]-Amortizacija[[#This Row],[glavnica]])</f>
        <v>134237.62711477018</v>
      </c>
      <c r="J186" s="14">
        <f ca="1">IF(Amortizacija[[#This Row],[zaključna
bilanca]]&gt;0,LastRow-ROW(),0)</f>
        <v>177</v>
      </c>
    </row>
    <row r="187" spans="2:10" ht="15" customHeight="1" x14ac:dyDescent="0.25">
      <c r="B187" s="12">
        <f>ROWS($B$4:B187)</f>
        <v>184</v>
      </c>
      <c r="C187" s="13">
        <f ca="1">IF(ValuesEntered,IF(Amortizacija[[#This Row],[št.]]&lt;=Trajanje_posojila,IF(ROW()-ROW(Amortizacija[[#Headers],[obrok
datum]])=1,LoanStart,IF(I186&gt;0,EDATE(C186,1),"")),""),"")</f>
        <v>48449</v>
      </c>
      <c r="D187" s="30">
        <f ca="1">IF(ROW()-ROW(Amortizacija[[#Headers],[začetna
bilanca]])=1,Znesek_posojila,IF(Amortizacija[[#This Row],[obrok
datum]]="",0,INDEX(Amortizacija[], ROW()-4,8)))</f>
        <v>134237.62711477018</v>
      </c>
      <c r="E187" s="30">
        <f ca="1">IF(ValuesEntered,IF(ROW()-ROW(Amortizacija[[#Headers],[obresti]])=1,-IPMT(Obrestna_mera/12,1,Trajanje_posojila-ROWS($C$4:C187)+1,Amortizacija[[#This Row],[začetna
bilanca]]),IFERROR(-IPMT(Obrestna_mera/12,1,Amortizacija[[#This Row],[št.
preostali]],D188),0)),0)</f>
        <v>557.18044714607265</v>
      </c>
      <c r="F187" s="30">
        <f ca="1">IFERROR(IF(AND(ValuesEntered,Amortizacija[[#This Row],[obrok
datum]]&lt;&gt;""),-PPMT(Obrestna_mera/12,1,Trajanje_posojila-ROWS($C$4:C187)+1,Amortizacija[[#This Row],[začetna
bilanca]]),""),0)</f>
        <v>514.31979971273654</v>
      </c>
      <c r="G187" s="30">
        <f ca="1">IF(Amortizacija[[#This Row],[obrok
datum]]="",0,PropertyTaxAmount)</f>
        <v>375</v>
      </c>
      <c r="H187" s="30">
        <f ca="1">IF(Amortizacija[[#This Row],[obrok
datum]]="",0,Amortizacija[[#This Row],[obresti]]+Amortizacija[[#This Row],[glavnica]]+Amortizacija[[#This Row],[nepremičnina
davek]])</f>
        <v>1446.5002468588091</v>
      </c>
      <c r="I187" s="30">
        <f ca="1">IF(Amortizacija[[#This Row],[obrok
datum]]="",0,Amortizacija[[#This Row],[začetna
bilanca]]-Amortizacija[[#This Row],[glavnica]])</f>
        <v>133723.30731505743</v>
      </c>
      <c r="J187" s="14">
        <f ca="1">IF(Amortizacija[[#This Row],[zaključna
bilanca]]&gt;0,LastRow-ROW(),0)</f>
        <v>176</v>
      </c>
    </row>
    <row r="188" spans="2:10" ht="15" customHeight="1" x14ac:dyDescent="0.25">
      <c r="B188" s="12">
        <f>ROWS($B$4:B188)</f>
        <v>185</v>
      </c>
      <c r="C188" s="13">
        <f ca="1">IF(ValuesEntered,IF(Amortizacija[[#This Row],[št.]]&lt;=Trajanje_posojila,IF(ROW()-ROW(Amortizacija[[#Headers],[obrok
datum]])=1,LoanStart,IF(I187&gt;0,EDATE(C187,1),"")),""),"")</f>
        <v>48480</v>
      </c>
      <c r="D188" s="30">
        <f ca="1">IF(ROW()-ROW(Amortizacija[[#Headers],[začetna
bilanca]])=1,Znesek_posojila,IF(Amortizacija[[#This Row],[obrok
datum]]="",0,INDEX(Amortizacija[], ROW()-4,8)))</f>
        <v>133723.30731505743</v>
      </c>
      <c r="E188" s="30">
        <f ca="1">IF(ValuesEntered,IF(ROW()-ROW(Amortizacija[[#Headers],[obresti]])=1,-IPMT(Obrestna_mera/12,1,Trajanje_posojila-ROWS($C$4:C188)+1,Amortizacija[[#This Row],[začetna
bilanca]]),IFERROR(-IPMT(Obrestna_mera/12,1,Amortizacija[[#This Row],[št.
preostali]],D189),0)),0)</f>
        <v>555.02851881741344</v>
      </c>
      <c r="F188" s="30">
        <f ca="1">IFERROR(IF(AND(ValuesEntered,Amortizacija[[#This Row],[obrok
datum]]&lt;&gt;""),-PPMT(Obrestna_mera/12,1,Trajanje_posojila-ROWS($C$4:C188)+1,Amortizacija[[#This Row],[začetna
bilanca]]),""),0)</f>
        <v>516.4627988782064</v>
      </c>
      <c r="G188" s="30">
        <f ca="1">IF(Amortizacija[[#This Row],[obrok
datum]]="",0,PropertyTaxAmount)</f>
        <v>375</v>
      </c>
      <c r="H188" s="30">
        <f ca="1">IF(Amortizacija[[#This Row],[obrok
datum]]="",0,Amortizacija[[#This Row],[obresti]]+Amortizacija[[#This Row],[glavnica]]+Amortizacija[[#This Row],[nepremičnina
davek]])</f>
        <v>1446.4913176956197</v>
      </c>
      <c r="I188" s="30">
        <f ca="1">IF(Amortizacija[[#This Row],[obrok
datum]]="",0,Amortizacija[[#This Row],[začetna
bilanca]]-Amortizacija[[#This Row],[glavnica]])</f>
        <v>133206.84451617923</v>
      </c>
      <c r="J188" s="14">
        <f ca="1">IF(Amortizacija[[#This Row],[zaključna
bilanca]]&gt;0,LastRow-ROW(),0)</f>
        <v>175</v>
      </c>
    </row>
    <row r="189" spans="2:10" ht="15" customHeight="1" x14ac:dyDescent="0.25">
      <c r="B189" s="12">
        <f>ROWS($B$4:B189)</f>
        <v>186</v>
      </c>
      <c r="C189" s="13">
        <f ca="1">IF(ValuesEntered,IF(Amortizacija[[#This Row],[št.]]&lt;=Trajanje_posojila,IF(ROW()-ROW(Amortizacija[[#Headers],[obrok
datum]])=1,LoanStart,IF(I188&gt;0,EDATE(C188,1),"")),""),"")</f>
        <v>48510</v>
      </c>
      <c r="D189" s="30">
        <f ca="1">IF(ROW()-ROW(Amortizacija[[#Headers],[začetna
bilanca]])=1,Znesek_posojila,IF(Amortizacija[[#This Row],[obrok
datum]]="",0,INDEX(Amortizacija[], ROW()-4,8)))</f>
        <v>133206.84451617923</v>
      </c>
      <c r="E189" s="30">
        <f ca="1">IF(ValuesEntered,IF(ROW()-ROW(Amortizacija[[#Headers],[obresti]])=1,-IPMT(Obrestna_mera/12,1,Trajanje_posojila-ROWS($C$4:C189)+1,Amortizacija[[#This Row],[začetna
bilanca]]),IFERROR(-IPMT(Obrestna_mera/12,1,Amortizacija[[#This Row],[št.
preostali]],D190),0)),0)</f>
        <v>552.86762412071812</v>
      </c>
      <c r="F189" s="30">
        <f ca="1">IFERROR(IF(AND(ValuesEntered,Amortizacija[[#This Row],[obrok
datum]]&lt;&gt;""),-PPMT(Obrestna_mera/12,1,Trajanje_posojila-ROWS($C$4:C189)+1,Amortizacija[[#This Row],[začetna
bilanca]]),""),0)</f>
        <v>518.6147272068655</v>
      </c>
      <c r="G189" s="30">
        <f ca="1">IF(Amortizacija[[#This Row],[obrok
datum]]="",0,PropertyTaxAmount)</f>
        <v>375</v>
      </c>
      <c r="H189" s="30">
        <f ca="1">IF(Amortizacija[[#This Row],[obrok
datum]]="",0,Amortizacija[[#This Row],[obresti]]+Amortizacija[[#This Row],[glavnica]]+Amortizacija[[#This Row],[nepremičnina
davek]])</f>
        <v>1446.4823513275837</v>
      </c>
      <c r="I189" s="30">
        <f ca="1">IF(Amortizacija[[#This Row],[obrok
datum]]="",0,Amortizacija[[#This Row],[začetna
bilanca]]-Amortizacija[[#This Row],[glavnica]])</f>
        <v>132688.22978897236</v>
      </c>
      <c r="J189" s="14">
        <f ca="1">IF(Amortizacija[[#This Row],[zaključna
bilanca]]&gt;0,LastRow-ROW(),0)</f>
        <v>174</v>
      </c>
    </row>
    <row r="190" spans="2:10" ht="15" customHeight="1" x14ac:dyDescent="0.25">
      <c r="B190" s="12">
        <f>ROWS($B$4:B190)</f>
        <v>187</v>
      </c>
      <c r="C190" s="13">
        <f ca="1">IF(ValuesEntered,IF(Amortizacija[[#This Row],[št.]]&lt;=Trajanje_posojila,IF(ROW()-ROW(Amortizacija[[#Headers],[obrok
datum]])=1,LoanStart,IF(I189&gt;0,EDATE(C189,1),"")),""),"")</f>
        <v>48541</v>
      </c>
      <c r="D190" s="30">
        <f ca="1">IF(ROW()-ROW(Amortizacija[[#Headers],[začetna
bilanca]])=1,Znesek_posojila,IF(Amortizacija[[#This Row],[obrok
datum]]="",0,INDEX(Amortizacija[], ROW()-4,8)))</f>
        <v>132688.22978897236</v>
      </c>
      <c r="E190" s="30">
        <f ca="1">IF(ValuesEntered,IF(ROW()-ROW(Amortizacija[[#Headers],[obresti]])=1,-IPMT(Obrestna_mera/12,1,Trajanje_posojila-ROWS($C$4:C190)+1,Amortizacija[[#This Row],[začetna
bilanca]]),IFERROR(-IPMT(Obrestna_mera/12,1,Amortizacija[[#This Row],[št.
preostali]],D191),0)),0)</f>
        <v>550.69772569611996</v>
      </c>
      <c r="F190" s="30">
        <f ca="1">IFERROR(IF(AND(ValuesEntered,Amortizacija[[#This Row],[obrok
datum]]&lt;&gt;""),-PPMT(Obrestna_mera/12,1,Trajanje_posojila-ROWS($C$4:C190)+1,Amortizacija[[#This Row],[začetna
bilanca]]),""),0)</f>
        <v>520.77562190356082</v>
      </c>
      <c r="G190" s="30">
        <f ca="1">IF(Amortizacija[[#This Row],[obrok
datum]]="",0,PropertyTaxAmount)</f>
        <v>375</v>
      </c>
      <c r="H190" s="30">
        <f ca="1">IF(Amortizacija[[#This Row],[obrok
datum]]="",0,Amortizacija[[#This Row],[obresti]]+Amortizacija[[#This Row],[glavnica]]+Amortizacija[[#This Row],[nepremičnina
davek]])</f>
        <v>1446.4733475996809</v>
      </c>
      <c r="I190" s="30">
        <f ca="1">IF(Amortizacija[[#This Row],[obrok
datum]]="",0,Amortizacija[[#This Row],[začetna
bilanca]]-Amortizacija[[#This Row],[glavnica]])</f>
        <v>132167.45416706879</v>
      </c>
      <c r="J190" s="14">
        <f ca="1">IF(Amortizacija[[#This Row],[zaključna
bilanca]]&gt;0,LastRow-ROW(),0)</f>
        <v>173</v>
      </c>
    </row>
    <row r="191" spans="2:10" ht="15" customHeight="1" x14ac:dyDescent="0.25">
      <c r="B191" s="12">
        <f>ROWS($B$4:B191)</f>
        <v>188</v>
      </c>
      <c r="C191" s="13">
        <f ca="1">IF(ValuesEntered,IF(Amortizacija[[#This Row],[št.]]&lt;=Trajanje_posojila,IF(ROW()-ROW(Amortizacija[[#Headers],[obrok
datum]])=1,LoanStart,IF(I190&gt;0,EDATE(C190,1),"")),""),"")</f>
        <v>48571</v>
      </c>
      <c r="D191" s="30">
        <f ca="1">IF(ROW()-ROW(Amortizacija[[#Headers],[začetna
bilanca]])=1,Znesek_posojila,IF(Amortizacija[[#This Row],[obrok
datum]]="",0,INDEX(Amortizacija[], ROW()-4,8)))</f>
        <v>132167.45416706879</v>
      </c>
      <c r="E191" s="30">
        <f ca="1">IF(ValuesEntered,IF(ROW()-ROW(Amortizacija[[#Headers],[obresti]])=1,-IPMT(Obrestna_mera/12,1,Trajanje_posojila-ROWS($C$4:C191)+1,Amortizacija[[#This Row],[začetna
bilanca]]),IFERROR(-IPMT(Obrestna_mera/12,1,Amortizacija[[#This Row],[št.
preostali]],D192),0)),0)</f>
        <v>548.51878602808597</v>
      </c>
      <c r="F191" s="30">
        <f ca="1">IFERROR(IF(AND(ValuesEntered,Amortizacija[[#This Row],[obrok
datum]]&lt;&gt;""),-PPMT(Obrestna_mera/12,1,Trajanje_posojila-ROWS($C$4:C191)+1,Amortizacija[[#This Row],[začetna
bilanca]]),""),0)</f>
        <v>522.94552032815886</v>
      </c>
      <c r="G191" s="30">
        <f ca="1">IF(Amortizacija[[#This Row],[obrok
datum]]="",0,PropertyTaxAmount)</f>
        <v>375</v>
      </c>
      <c r="H191" s="30">
        <f ca="1">IF(Amortizacija[[#This Row],[obrok
datum]]="",0,Amortizacija[[#This Row],[obresti]]+Amortizacija[[#This Row],[glavnica]]+Amortizacija[[#This Row],[nepremičnina
davek]])</f>
        <v>1446.4643063562448</v>
      </c>
      <c r="I191" s="30">
        <f ca="1">IF(Amortizacija[[#This Row],[obrok
datum]]="",0,Amortizacija[[#This Row],[začetna
bilanca]]-Amortizacija[[#This Row],[glavnica]])</f>
        <v>131644.50864674064</v>
      </c>
      <c r="J191" s="14">
        <f ca="1">IF(Amortizacija[[#This Row],[zaključna
bilanca]]&gt;0,LastRow-ROW(),0)</f>
        <v>172</v>
      </c>
    </row>
    <row r="192" spans="2:10" ht="15" customHeight="1" x14ac:dyDescent="0.25">
      <c r="B192" s="12">
        <f>ROWS($B$4:B192)</f>
        <v>189</v>
      </c>
      <c r="C192" s="13">
        <f ca="1">IF(ValuesEntered,IF(Amortizacija[[#This Row],[št.]]&lt;=Trajanje_posojila,IF(ROW()-ROW(Amortizacija[[#Headers],[obrok
datum]])=1,LoanStart,IF(I191&gt;0,EDATE(C191,1),"")),""),"")</f>
        <v>48602</v>
      </c>
      <c r="D192" s="30">
        <f ca="1">IF(ROW()-ROW(Amortizacija[[#Headers],[začetna
bilanca]])=1,Znesek_posojila,IF(Amortizacija[[#This Row],[obrok
datum]]="",0,INDEX(Amortizacija[], ROW()-4,8)))</f>
        <v>131644.50864674064</v>
      </c>
      <c r="E192" s="30">
        <f ca="1">IF(ValuesEntered,IF(ROW()-ROW(Amortizacija[[#Headers],[obresti]])=1,-IPMT(Obrestna_mera/12,1,Trajanje_posojila-ROWS($C$4:C192)+1,Amortizacija[[#This Row],[začetna
bilanca]]),IFERROR(-IPMT(Obrestna_mera/12,1,Amortizacija[[#This Row],[št.
preostali]],D193),0)),0)</f>
        <v>546.33076744476853</v>
      </c>
      <c r="F192" s="30">
        <f ca="1">IFERROR(IF(AND(ValuesEntered,Amortizacija[[#This Row],[obrok
datum]]&lt;&gt;""),-PPMT(Obrestna_mera/12,1,Trajanje_posojila-ROWS($C$4:C192)+1,Amortizacija[[#This Row],[začetna
bilanca]]),""),0)</f>
        <v>525.12445999619297</v>
      </c>
      <c r="G192" s="30">
        <f ca="1">IF(Amortizacija[[#This Row],[obrok
datum]]="",0,PropertyTaxAmount)</f>
        <v>375</v>
      </c>
      <c r="H192" s="30">
        <f ca="1">IF(Amortizacija[[#This Row],[obrok
datum]]="",0,Amortizacija[[#This Row],[obresti]]+Amortizacija[[#This Row],[glavnica]]+Amortizacija[[#This Row],[nepremičnina
davek]])</f>
        <v>1446.4552274409616</v>
      </c>
      <c r="I192" s="30">
        <f ca="1">IF(Amortizacija[[#This Row],[obrok
datum]]="",0,Amortizacija[[#This Row],[začetna
bilanca]]-Amortizacija[[#This Row],[glavnica]])</f>
        <v>131119.38418674446</v>
      </c>
      <c r="J192" s="14">
        <f ca="1">IF(Amortizacija[[#This Row],[zaključna
bilanca]]&gt;0,LastRow-ROW(),0)</f>
        <v>171</v>
      </c>
    </row>
    <row r="193" spans="2:10" ht="15" customHeight="1" x14ac:dyDescent="0.25">
      <c r="B193" s="12">
        <f>ROWS($B$4:B193)</f>
        <v>190</v>
      </c>
      <c r="C193" s="13">
        <f ca="1">IF(ValuesEntered,IF(Amortizacija[[#This Row],[št.]]&lt;=Trajanje_posojila,IF(ROW()-ROW(Amortizacija[[#Headers],[obrok
datum]])=1,LoanStart,IF(I192&gt;0,EDATE(C192,1),"")),""),"")</f>
        <v>48633</v>
      </c>
      <c r="D193" s="30">
        <f ca="1">IF(ROW()-ROW(Amortizacija[[#Headers],[začetna
bilanca]])=1,Znesek_posojila,IF(Amortizacija[[#This Row],[obrok
datum]]="",0,INDEX(Amortizacija[], ROW()-4,8)))</f>
        <v>131119.38418674446</v>
      </c>
      <c r="E193" s="30">
        <f ca="1">IF(ValuesEntered,IF(ROW()-ROW(Amortizacija[[#Headers],[obresti]])=1,-IPMT(Obrestna_mera/12,1,Trajanje_posojila-ROWS($C$4:C193)+1,Amortizacija[[#This Row],[začetna
bilanca]]),IFERROR(-IPMT(Obrestna_mera/12,1,Amortizacija[[#This Row],[št.
preostali]],D194),0)),0)</f>
        <v>544.13363211735395</v>
      </c>
      <c r="F193" s="30">
        <f ca="1">IFERROR(IF(AND(ValuesEntered,Amortizacija[[#This Row],[obrok
datum]]&lt;&gt;""),-PPMT(Obrestna_mera/12,1,Trajanje_posojila-ROWS($C$4:C193)+1,Amortizacija[[#This Row],[začetna
bilanca]]),""),0)</f>
        <v>527.31247857951053</v>
      </c>
      <c r="G193" s="30">
        <f ca="1">IF(Amortizacija[[#This Row],[obrok
datum]]="",0,PropertyTaxAmount)</f>
        <v>375</v>
      </c>
      <c r="H193" s="30">
        <f ca="1">IF(Amortizacija[[#This Row],[obrok
datum]]="",0,Amortizacija[[#This Row],[obresti]]+Amortizacija[[#This Row],[glavnica]]+Amortizacija[[#This Row],[nepremičnina
davek]])</f>
        <v>1446.4461106968645</v>
      </c>
      <c r="I193" s="30">
        <f ca="1">IF(Amortizacija[[#This Row],[obrok
datum]]="",0,Amortizacija[[#This Row],[začetna
bilanca]]-Amortizacija[[#This Row],[glavnica]])</f>
        <v>130592.07170816495</v>
      </c>
      <c r="J193" s="14">
        <f ca="1">IF(Amortizacija[[#This Row],[zaključna
bilanca]]&gt;0,LastRow-ROW(),0)</f>
        <v>170</v>
      </c>
    </row>
    <row r="194" spans="2:10" ht="15" customHeight="1" x14ac:dyDescent="0.25">
      <c r="B194" s="12">
        <f>ROWS($B$4:B194)</f>
        <v>191</v>
      </c>
      <c r="C194" s="13">
        <f ca="1">IF(ValuesEntered,IF(Amortizacija[[#This Row],[št.]]&lt;=Trajanje_posojila,IF(ROW()-ROW(Amortizacija[[#Headers],[obrok
datum]])=1,LoanStart,IF(I193&gt;0,EDATE(C193,1),"")),""),"")</f>
        <v>48661</v>
      </c>
      <c r="D194" s="30">
        <f ca="1">IF(ROW()-ROW(Amortizacija[[#Headers],[začetna
bilanca]])=1,Znesek_posojila,IF(Amortizacija[[#This Row],[obrok
datum]]="",0,INDEX(Amortizacija[], ROW()-4,8)))</f>
        <v>130592.07170816495</v>
      </c>
      <c r="E194" s="30">
        <f ca="1">IF(ValuesEntered,IF(ROW()-ROW(Amortizacija[[#Headers],[obresti]])=1,-IPMT(Obrestna_mera/12,1,Trajanje_posojila-ROWS($C$4:C194)+1,Amortizacija[[#This Row],[začetna
bilanca]]),IFERROR(-IPMT(Obrestna_mera/12,1,Amortizacija[[#This Row],[št.
preostali]],D195),0)),0)</f>
        <v>541.92734205940849</v>
      </c>
      <c r="F194" s="30">
        <f ca="1">IFERROR(IF(AND(ValuesEntered,Amortizacija[[#This Row],[obrok
datum]]&lt;&gt;""),-PPMT(Obrestna_mera/12,1,Trajanje_posojila-ROWS($C$4:C194)+1,Amortizacija[[#This Row],[začetna
bilanca]]),""),0)</f>
        <v>529.50961390692521</v>
      </c>
      <c r="G194" s="30">
        <f ca="1">IF(Amortizacija[[#This Row],[obrok
datum]]="",0,PropertyTaxAmount)</f>
        <v>375</v>
      </c>
      <c r="H194" s="30">
        <f ca="1">IF(Amortizacija[[#This Row],[obrok
datum]]="",0,Amortizacija[[#This Row],[obresti]]+Amortizacija[[#This Row],[glavnica]]+Amortizacija[[#This Row],[nepremičnina
davek]])</f>
        <v>1446.4369559663337</v>
      </c>
      <c r="I194" s="30">
        <f ca="1">IF(Amortizacija[[#This Row],[obrok
datum]]="",0,Amortizacija[[#This Row],[začetna
bilanca]]-Amortizacija[[#This Row],[glavnica]])</f>
        <v>130062.56209425803</v>
      </c>
      <c r="J194" s="14">
        <f ca="1">IF(Amortizacija[[#This Row],[zaključna
bilanca]]&gt;0,LastRow-ROW(),0)</f>
        <v>169</v>
      </c>
    </row>
    <row r="195" spans="2:10" ht="15" customHeight="1" x14ac:dyDescent="0.25">
      <c r="B195" s="12">
        <f>ROWS($B$4:B195)</f>
        <v>192</v>
      </c>
      <c r="C195" s="13">
        <f ca="1">IF(ValuesEntered,IF(Amortizacija[[#This Row],[št.]]&lt;=Trajanje_posojila,IF(ROW()-ROW(Amortizacija[[#Headers],[obrok
datum]])=1,LoanStart,IF(I194&gt;0,EDATE(C194,1),"")),""),"")</f>
        <v>48692</v>
      </c>
      <c r="D195" s="30">
        <f ca="1">IF(ROW()-ROW(Amortizacija[[#Headers],[začetna
bilanca]])=1,Znesek_posojila,IF(Amortizacija[[#This Row],[obrok
datum]]="",0,INDEX(Amortizacija[], ROW()-4,8)))</f>
        <v>130062.56209425803</v>
      </c>
      <c r="E195" s="30">
        <f ca="1">IF(ValuesEntered,IF(ROW()-ROW(Amortizacija[[#Headers],[obresti]])=1,-IPMT(Obrestna_mera/12,1,Trajanje_posojila-ROWS($C$4:C195)+1,Amortizacija[[#This Row],[začetna
bilanca]]),IFERROR(-IPMT(Obrestna_mera/12,1,Amortizacija[[#This Row],[št.
preostali]],D196),0)),0)</f>
        <v>539.7118591262215</v>
      </c>
      <c r="F195" s="30">
        <f ca="1">IFERROR(IF(AND(ValuesEntered,Amortizacija[[#This Row],[obrok
datum]]&lt;&gt;""),-PPMT(Obrestna_mera/12,1,Trajanje_posojila-ROWS($C$4:C195)+1,Amortizacija[[#This Row],[začetna
bilanca]]),""),0)</f>
        <v>531.71590396487079</v>
      </c>
      <c r="G195" s="30">
        <f ca="1">IF(Amortizacija[[#This Row],[obrok
datum]]="",0,PropertyTaxAmount)</f>
        <v>375</v>
      </c>
      <c r="H195" s="30">
        <f ca="1">IF(Amortizacija[[#This Row],[obrok
datum]]="",0,Amortizacija[[#This Row],[obresti]]+Amortizacija[[#This Row],[glavnica]]+Amortizacija[[#This Row],[nepremičnina
davek]])</f>
        <v>1446.4277630910924</v>
      </c>
      <c r="I195" s="30">
        <f ca="1">IF(Amortizacija[[#This Row],[obrok
datum]]="",0,Amortizacija[[#This Row],[začetna
bilanca]]-Amortizacija[[#This Row],[glavnica]])</f>
        <v>129530.84619029316</v>
      </c>
      <c r="J195" s="14">
        <f ca="1">IF(Amortizacija[[#This Row],[zaključna
bilanca]]&gt;0,LastRow-ROW(),0)</f>
        <v>168</v>
      </c>
    </row>
    <row r="196" spans="2:10" ht="15" customHeight="1" x14ac:dyDescent="0.25">
      <c r="B196" s="12">
        <f>ROWS($B$4:B196)</f>
        <v>193</v>
      </c>
      <c r="C196" s="13">
        <f ca="1">IF(ValuesEntered,IF(Amortizacija[[#This Row],[št.]]&lt;=Trajanje_posojila,IF(ROW()-ROW(Amortizacija[[#Headers],[obrok
datum]])=1,LoanStart,IF(I195&gt;0,EDATE(C195,1),"")),""),"")</f>
        <v>48722</v>
      </c>
      <c r="D196" s="30">
        <f ca="1">IF(ROW()-ROW(Amortizacija[[#Headers],[začetna
bilanca]])=1,Znesek_posojila,IF(Amortizacija[[#This Row],[obrok
datum]]="",0,INDEX(Amortizacija[], ROW()-4,8)))</f>
        <v>129530.84619029316</v>
      </c>
      <c r="E196" s="30">
        <f ca="1">IF(ValuesEntered,IF(ROW()-ROW(Amortizacija[[#Headers],[obresti]])=1,-IPMT(Obrestna_mera/12,1,Trajanje_posojila-ROWS($C$4:C196)+1,Amortizacija[[#This Row],[začetna
bilanca]]),IFERROR(-IPMT(Obrestna_mera/12,1,Amortizacija[[#This Row],[št.
preostali]],D197),0)),0)</f>
        <v>537.48714501414622</v>
      </c>
      <c r="F196" s="30">
        <f ca="1">IFERROR(IF(AND(ValuesEntered,Amortizacija[[#This Row],[obrok
datum]]&lt;&gt;""),-PPMT(Obrestna_mera/12,1,Trajanje_posojila-ROWS($C$4:C196)+1,Amortizacija[[#This Row],[začetna
bilanca]]),""),0)</f>
        <v>533.93138689805767</v>
      </c>
      <c r="G196" s="30">
        <f ca="1">IF(Amortizacija[[#This Row],[obrok
datum]]="",0,PropertyTaxAmount)</f>
        <v>375</v>
      </c>
      <c r="H196" s="30">
        <f ca="1">IF(Amortizacija[[#This Row],[obrok
datum]]="",0,Amortizacija[[#This Row],[obresti]]+Amortizacija[[#This Row],[glavnica]]+Amortizacija[[#This Row],[nepremičnina
davek]])</f>
        <v>1446.4185319122039</v>
      </c>
      <c r="I196" s="30">
        <f ca="1">IF(Amortizacija[[#This Row],[obrok
datum]]="",0,Amortizacija[[#This Row],[začetna
bilanca]]-Amortizacija[[#This Row],[glavnica]])</f>
        <v>128996.91480339511</v>
      </c>
      <c r="J196" s="14">
        <f ca="1">IF(Amortizacija[[#This Row],[zaključna
bilanca]]&gt;0,LastRow-ROW(),0)</f>
        <v>167</v>
      </c>
    </row>
    <row r="197" spans="2:10" ht="15" customHeight="1" x14ac:dyDescent="0.25">
      <c r="B197" s="12">
        <f>ROWS($B$4:B197)</f>
        <v>194</v>
      </c>
      <c r="C197" s="13">
        <f ca="1">IF(ValuesEntered,IF(Amortizacija[[#This Row],[št.]]&lt;=Trajanje_posojila,IF(ROW()-ROW(Amortizacija[[#Headers],[obrok
datum]])=1,LoanStart,IF(I196&gt;0,EDATE(C196,1),"")),""),"")</f>
        <v>48753</v>
      </c>
      <c r="D197" s="30">
        <f ca="1">IF(ROW()-ROW(Amortizacija[[#Headers],[začetna
bilanca]])=1,Znesek_posojila,IF(Amortizacija[[#This Row],[obrok
datum]]="",0,INDEX(Amortizacija[], ROW()-4,8)))</f>
        <v>128996.91480339511</v>
      </c>
      <c r="E197" s="30">
        <f ca="1">IF(ValuesEntered,IF(ROW()-ROW(Amortizacija[[#Headers],[obresti]])=1,-IPMT(Obrestna_mera/12,1,Trajanje_posojila-ROWS($C$4:C197)+1,Amortizacija[[#This Row],[začetna
bilanca]]),IFERROR(-IPMT(Obrestna_mera/12,1,Amortizacija[[#This Row],[št.
preostali]],D198),0)),0)</f>
        <v>535.25316125993743</v>
      </c>
      <c r="F197" s="30">
        <f ca="1">IFERROR(IF(AND(ValuesEntered,Amortizacija[[#This Row],[obrok
datum]]&lt;&gt;""),-PPMT(Obrestna_mera/12,1,Trajanje_posojila-ROWS($C$4:C197)+1,Amortizacija[[#This Row],[začetna
bilanca]]),""),0)</f>
        <v>536.15610101013294</v>
      </c>
      <c r="G197" s="30">
        <f ca="1">IF(Amortizacija[[#This Row],[obrok
datum]]="",0,PropertyTaxAmount)</f>
        <v>375</v>
      </c>
      <c r="H197" s="30">
        <f ca="1">IF(Amortizacija[[#This Row],[obrok
datum]]="",0,Amortizacija[[#This Row],[obresti]]+Amortizacija[[#This Row],[glavnica]]+Amortizacija[[#This Row],[nepremičnina
davek]])</f>
        <v>1446.4092622700705</v>
      </c>
      <c r="I197" s="30">
        <f ca="1">IF(Amortizacija[[#This Row],[obrok
datum]]="",0,Amortizacija[[#This Row],[začetna
bilanca]]-Amortizacija[[#This Row],[glavnica]])</f>
        <v>128460.75870238498</v>
      </c>
      <c r="J197" s="14">
        <f ca="1">IF(Amortizacija[[#This Row],[zaključna
bilanca]]&gt;0,LastRow-ROW(),0)</f>
        <v>166</v>
      </c>
    </row>
    <row r="198" spans="2:10" ht="15" customHeight="1" x14ac:dyDescent="0.25">
      <c r="B198" s="12">
        <f>ROWS($B$4:B198)</f>
        <v>195</v>
      </c>
      <c r="C198" s="13">
        <f ca="1">IF(ValuesEntered,IF(Amortizacija[[#This Row],[št.]]&lt;=Trajanje_posojila,IF(ROW()-ROW(Amortizacija[[#Headers],[obrok
datum]])=1,LoanStart,IF(I197&gt;0,EDATE(C197,1),"")),""),"")</f>
        <v>48783</v>
      </c>
      <c r="D198" s="30">
        <f ca="1">IF(ROW()-ROW(Amortizacija[[#Headers],[začetna
bilanca]])=1,Znesek_posojila,IF(Amortizacija[[#This Row],[obrok
datum]]="",0,INDEX(Amortizacija[], ROW()-4,8)))</f>
        <v>128460.75870238498</v>
      </c>
      <c r="E198" s="30">
        <f ca="1">IF(ValuesEntered,IF(ROW()-ROW(Amortizacija[[#Headers],[obresti]])=1,-IPMT(Obrestna_mera/12,1,Trajanje_posojila-ROWS($C$4:C198)+1,Amortizacija[[#This Row],[začetna
bilanca]]),IFERROR(-IPMT(Obrestna_mera/12,1,Amortizacija[[#This Row],[št.
preostali]],D199),0)),0)</f>
        <v>533.009869240086</v>
      </c>
      <c r="F198" s="30">
        <f ca="1">IFERROR(IF(AND(ValuesEntered,Amortizacija[[#This Row],[obrok
datum]]&lt;&gt;""),-PPMT(Obrestna_mera/12,1,Trajanje_posojila-ROWS($C$4:C198)+1,Amortizacija[[#This Row],[začetna
bilanca]]),""),0)</f>
        <v>538.39008476434174</v>
      </c>
      <c r="G198" s="30">
        <f ca="1">IF(Amortizacija[[#This Row],[obrok
datum]]="",0,PropertyTaxAmount)</f>
        <v>375</v>
      </c>
      <c r="H198" s="30">
        <f ca="1">IF(Amortizacija[[#This Row],[obrok
datum]]="",0,Amortizacija[[#This Row],[obresti]]+Amortizacija[[#This Row],[glavnica]]+Amortizacija[[#This Row],[nepremičnina
davek]])</f>
        <v>1446.3999540044279</v>
      </c>
      <c r="I198" s="30">
        <f ca="1">IF(Amortizacija[[#This Row],[obrok
datum]]="",0,Amortizacija[[#This Row],[začetna
bilanca]]-Amortizacija[[#This Row],[glavnica]])</f>
        <v>127922.36861762064</v>
      </c>
      <c r="J198" s="14">
        <f ca="1">IF(Amortizacija[[#This Row],[zaključna
bilanca]]&gt;0,LastRow-ROW(),0)</f>
        <v>165</v>
      </c>
    </row>
    <row r="199" spans="2:10" ht="15" customHeight="1" x14ac:dyDescent="0.25">
      <c r="B199" s="12">
        <f>ROWS($B$4:B199)</f>
        <v>196</v>
      </c>
      <c r="C199" s="13">
        <f ca="1">IF(ValuesEntered,IF(Amortizacija[[#This Row],[št.]]&lt;=Trajanje_posojila,IF(ROW()-ROW(Amortizacija[[#Headers],[obrok
datum]])=1,LoanStart,IF(I198&gt;0,EDATE(C198,1),"")),""),"")</f>
        <v>48814</v>
      </c>
      <c r="D199" s="30">
        <f ca="1">IF(ROW()-ROW(Amortizacija[[#Headers],[začetna
bilanca]])=1,Znesek_posojila,IF(Amortizacija[[#This Row],[obrok
datum]]="",0,INDEX(Amortizacija[], ROW()-4,8)))</f>
        <v>127922.36861762064</v>
      </c>
      <c r="E199" s="30">
        <f ca="1">IF(ValuesEntered,IF(ROW()-ROW(Amortizacija[[#Headers],[obresti]])=1,-IPMT(Obrestna_mera/12,1,Trajanje_posojila-ROWS($C$4:C199)+1,Amortizacija[[#This Row],[začetna
bilanca]]),IFERROR(-IPMT(Obrestna_mera/12,1,Amortizacija[[#This Row],[št.
preostali]],D200),0)),0)</f>
        <v>530.75723017015184</v>
      </c>
      <c r="F199" s="30">
        <f ca="1">IFERROR(IF(AND(ValuesEntered,Amortizacija[[#This Row],[obrok
datum]]&lt;&gt;""),-PPMT(Obrestna_mera/12,1,Trajanje_posojila-ROWS($C$4:C199)+1,Amortizacija[[#This Row],[začetna
bilanca]]),""),0)</f>
        <v>540.63337678419327</v>
      </c>
      <c r="G199" s="30">
        <f ca="1">IF(Amortizacija[[#This Row],[obrok
datum]]="",0,PropertyTaxAmount)</f>
        <v>375</v>
      </c>
      <c r="H199" s="30">
        <f ca="1">IF(Amortizacija[[#This Row],[obrok
datum]]="",0,Amortizacija[[#This Row],[obresti]]+Amortizacija[[#This Row],[glavnica]]+Amortizacija[[#This Row],[nepremičnina
davek]])</f>
        <v>1446.390606954345</v>
      </c>
      <c r="I199" s="30">
        <f ca="1">IF(Amortizacija[[#This Row],[obrok
datum]]="",0,Amortizacija[[#This Row],[začetna
bilanca]]-Amortizacija[[#This Row],[glavnica]])</f>
        <v>127381.73524083645</v>
      </c>
      <c r="J199" s="14">
        <f ca="1">IF(Amortizacija[[#This Row],[zaključna
bilanca]]&gt;0,LastRow-ROW(),0)</f>
        <v>164</v>
      </c>
    </row>
    <row r="200" spans="2:10" ht="15" customHeight="1" x14ac:dyDescent="0.25">
      <c r="B200" s="12">
        <f>ROWS($B$4:B200)</f>
        <v>197</v>
      </c>
      <c r="C200" s="13">
        <f ca="1">IF(ValuesEntered,IF(Amortizacija[[#This Row],[št.]]&lt;=Trajanje_posojila,IF(ROW()-ROW(Amortizacija[[#Headers],[obrok
datum]])=1,LoanStart,IF(I199&gt;0,EDATE(C199,1),"")),""),"")</f>
        <v>48845</v>
      </c>
      <c r="D200" s="30">
        <f ca="1">IF(ROW()-ROW(Amortizacija[[#Headers],[začetna
bilanca]])=1,Znesek_posojila,IF(Amortizacija[[#This Row],[obrok
datum]]="",0,INDEX(Amortizacija[], ROW()-4,8)))</f>
        <v>127381.73524083645</v>
      </c>
      <c r="E200" s="30">
        <f ca="1">IF(ValuesEntered,IF(ROW()-ROW(Amortizacija[[#Headers],[obresti]])=1,-IPMT(Obrestna_mera/12,1,Trajanje_posojila-ROWS($C$4:C200)+1,Amortizacija[[#This Row],[začetna
bilanca]]),IFERROR(-IPMT(Obrestna_mera/12,1,Amortizacija[[#This Row],[št.
preostali]],D201),0)),0)</f>
        <v>528.49520510409309</v>
      </c>
      <c r="F200" s="30">
        <f ca="1">IFERROR(IF(AND(ValuesEntered,Amortizacija[[#This Row],[obrok
datum]]&lt;&gt;""),-PPMT(Obrestna_mera/12,1,Trajanje_posojila-ROWS($C$4:C200)+1,Amortizacija[[#This Row],[začetna
bilanca]]),""),0)</f>
        <v>542.88601585412744</v>
      </c>
      <c r="G200" s="30">
        <f ca="1">IF(Amortizacija[[#This Row],[obrok
datum]]="",0,PropertyTaxAmount)</f>
        <v>375</v>
      </c>
      <c r="H200" s="30">
        <f ca="1">IF(Amortizacija[[#This Row],[obrok
datum]]="",0,Amortizacija[[#This Row],[obresti]]+Amortizacija[[#This Row],[glavnica]]+Amortizacija[[#This Row],[nepremičnina
davek]])</f>
        <v>1446.3812209582206</v>
      </c>
      <c r="I200" s="30">
        <f ca="1">IF(Amortizacija[[#This Row],[obrok
datum]]="",0,Amortizacija[[#This Row],[začetna
bilanca]]-Amortizacija[[#This Row],[glavnica]])</f>
        <v>126838.84922498233</v>
      </c>
      <c r="J200" s="14">
        <f ca="1">IF(Amortizacija[[#This Row],[zaključna
bilanca]]&gt;0,LastRow-ROW(),0)</f>
        <v>163</v>
      </c>
    </row>
    <row r="201" spans="2:10" ht="15" customHeight="1" x14ac:dyDescent="0.25">
      <c r="B201" s="12">
        <f>ROWS($B$4:B201)</f>
        <v>198</v>
      </c>
      <c r="C201" s="13">
        <f ca="1">IF(ValuesEntered,IF(Amortizacija[[#This Row],[št.]]&lt;=Trajanje_posojila,IF(ROW()-ROW(Amortizacija[[#Headers],[obrok
datum]])=1,LoanStart,IF(I200&gt;0,EDATE(C200,1),"")),""),"")</f>
        <v>48875</v>
      </c>
      <c r="D201" s="30">
        <f ca="1">IF(ROW()-ROW(Amortizacija[[#Headers],[začetna
bilanca]])=1,Znesek_posojila,IF(Amortizacija[[#This Row],[obrok
datum]]="",0,INDEX(Amortizacija[], ROW()-4,8)))</f>
        <v>126838.84922498233</v>
      </c>
      <c r="E201" s="30">
        <f ca="1">IF(ValuesEntered,IF(ROW()-ROW(Amortizacija[[#Headers],[obresti]])=1,-IPMT(Obrestna_mera/12,1,Trajanje_posojila-ROWS($C$4:C201)+1,Amortizacija[[#This Row],[začetna
bilanca]]),IFERROR(-IPMT(Obrestna_mera/12,1,Amortizacija[[#This Row],[št.
preostali]],D202),0)),0)</f>
        <v>526.2237549335922</v>
      </c>
      <c r="F201" s="30">
        <f ca="1">IFERROR(IF(AND(ValuesEntered,Amortizacija[[#This Row],[obrok
datum]]&lt;&gt;""),-PPMT(Obrestna_mera/12,1,Trajanje_posojila-ROWS($C$4:C201)+1,Amortizacija[[#This Row],[začetna
bilanca]]),""),0)</f>
        <v>545.14804092018619</v>
      </c>
      <c r="G201" s="30">
        <f ca="1">IF(Amortizacija[[#This Row],[obrok
datum]]="",0,PropertyTaxAmount)</f>
        <v>375</v>
      </c>
      <c r="H201" s="30">
        <f ca="1">IF(Amortizacija[[#This Row],[obrok
datum]]="",0,Amortizacija[[#This Row],[obresti]]+Amortizacija[[#This Row],[glavnica]]+Amortizacija[[#This Row],[nepremičnina
davek]])</f>
        <v>1446.3717958537784</v>
      </c>
      <c r="I201" s="30">
        <f ca="1">IF(Amortizacija[[#This Row],[obrok
datum]]="",0,Amortizacija[[#This Row],[začetna
bilanca]]-Amortizacija[[#This Row],[glavnica]])</f>
        <v>126293.70118406214</v>
      </c>
      <c r="J201" s="14">
        <f ca="1">IF(Amortizacija[[#This Row],[zaključna
bilanca]]&gt;0,LastRow-ROW(),0)</f>
        <v>162</v>
      </c>
    </row>
    <row r="202" spans="2:10" ht="15" customHeight="1" x14ac:dyDescent="0.25">
      <c r="B202" s="12">
        <f>ROWS($B$4:B202)</f>
        <v>199</v>
      </c>
      <c r="C202" s="13">
        <f ca="1">IF(ValuesEntered,IF(Amortizacija[[#This Row],[št.]]&lt;=Trajanje_posojila,IF(ROW()-ROW(Amortizacija[[#Headers],[obrok
datum]])=1,LoanStart,IF(I201&gt;0,EDATE(C201,1),"")),""),"")</f>
        <v>48906</v>
      </c>
      <c r="D202" s="30">
        <f ca="1">IF(ROW()-ROW(Amortizacija[[#Headers],[začetna
bilanca]])=1,Znesek_posojila,IF(Amortizacija[[#This Row],[obrok
datum]]="",0,INDEX(Amortizacija[], ROW()-4,8)))</f>
        <v>126293.70118406214</v>
      </c>
      <c r="E202" s="30">
        <f ca="1">IF(ValuesEntered,IF(ROW()-ROW(Amortizacija[[#Headers],[obresti]])=1,-IPMT(Obrestna_mera/12,1,Trajanje_posojila-ROWS($C$4:C202)+1,Amortizacija[[#This Row],[začetna
bilanca]]),IFERROR(-IPMT(Obrestna_mera/12,1,Amortizacija[[#This Row],[št.
preostali]],D203),0)),0)</f>
        <v>523.94284038738112</v>
      </c>
      <c r="F202" s="30">
        <f ca="1">IFERROR(IF(AND(ValuesEntered,Amortizacija[[#This Row],[obrok
datum]]&lt;&gt;""),-PPMT(Obrestna_mera/12,1,Trajanje_posojila-ROWS($C$4:C202)+1,Amortizacija[[#This Row],[začetna
bilanca]]),""),0)</f>
        <v>547.41949109068696</v>
      </c>
      <c r="G202" s="30">
        <f ca="1">IF(Amortizacija[[#This Row],[obrok
datum]]="",0,PropertyTaxAmount)</f>
        <v>375</v>
      </c>
      <c r="H202" s="30">
        <f ca="1">IF(Amortizacija[[#This Row],[obrok
datum]]="",0,Amortizacija[[#This Row],[obresti]]+Amortizacija[[#This Row],[glavnica]]+Amortizacija[[#This Row],[nepremičnina
davek]])</f>
        <v>1446.362331478068</v>
      </c>
      <c r="I202" s="30">
        <f ca="1">IF(Amortizacija[[#This Row],[obrok
datum]]="",0,Amortizacija[[#This Row],[začetna
bilanca]]-Amortizacija[[#This Row],[glavnica]])</f>
        <v>125746.28169297146</v>
      </c>
      <c r="J202" s="14">
        <f ca="1">IF(Amortizacija[[#This Row],[zaključna
bilanca]]&gt;0,LastRow-ROW(),0)</f>
        <v>161</v>
      </c>
    </row>
    <row r="203" spans="2:10" ht="15" customHeight="1" x14ac:dyDescent="0.25">
      <c r="B203" s="12">
        <f>ROWS($B$4:B203)</f>
        <v>200</v>
      </c>
      <c r="C203" s="13">
        <f ca="1">IF(ValuesEntered,IF(Amortizacija[[#This Row],[št.]]&lt;=Trajanje_posojila,IF(ROW()-ROW(Amortizacija[[#Headers],[obrok
datum]])=1,LoanStart,IF(I202&gt;0,EDATE(C202,1),"")),""),"")</f>
        <v>48936</v>
      </c>
      <c r="D203" s="30">
        <f ca="1">IF(ROW()-ROW(Amortizacija[[#Headers],[začetna
bilanca]])=1,Znesek_posojila,IF(Amortizacija[[#This Row],[obrok
datum]]="",0,INDEX(Amortizacija[], ROW()-4,8)))</f>
        <v>125746.28169297146</v>
      </c>
      <c r="E203" s="30">
        <f ca="1">IF(ValuesEntered,IF(ROW()-ROW(Amortizacija[[#Headers],[obresti]])=1,-IPMT(Obrestna_mera/12,1,Trajanje_posojila-ROWS($C$4:C203)+1,Amortizacija[[#This Row],[začetna
bilanca]]),IFERROR(-IPMT(Obrestna_mera/12,1,Amortizacija[[#This Row],[št.
preostali]],D204),0)),0)</f>
        <v>521.65242203056061</v>
      </c>
      <c r="F203" s="30">
        <f ca="1">IFERROR(IF(AND(ValuesEntered,Amortizacija[[#This Row],[obrok
datum]]&lt;&gt;""),-PPMT(Obrestna_mera/12,1,Trajanje_posojila-ROWS($C$4:C203)+1,Amortizacija[[#This Row],[začetna
bilanca]]),""),0)</f>
        <v>549.70040563689827</v>
      </c>
      <c r="G203" s="30">
        <f ca="1">IF(Amortizacija[[#This Row],[obrok
datum]]="",0,PropertyTaxAmount)</f>
        <v>375</v>
      </c>
      <c r="H203" s="30">
        <f ca="1">IF(Amortizacija[[#This Row],[obrok
datum]]="",0,Amortizacija[[#This Row],[obresti]]+Amortizacija[[#This Row],[glavnica]]+Amortizacija[[#This Row],[nepremičnina
davek]])</f>
        <v>1446.3528276674588</v>
      </c>
      <c r="I203" s="30">
        <f ca="1">IF(Amortizacija[[#This Row],[obrok
datum]]="",0,Amortizacija[[#This Row],[začetna
bilanca]]-Amortizacija[[#This Row],[glavnica]])</f>
        <v>125196.58128733456</v>
      </c>
      <c r="J203" s="14">
        <f ca="1">IF(Amortizacija[[#This Row],[zaključna
bilanca]]&gt;0,LastRow-ROW(),0)</f>
        <v>160</v>
      </c>
    </row>
    <row r="204" spans="2:10" ht="15" customHeight="1" x14ac:dyDescent="0.25">
      <c r="B204" s="12">
        <f>ROWS($B$4:B204)</f>
        <v>201</v>
      </c>
      <c r="C204" s="13">
        <f ca="1">IF(ValuesEntered,IF(Amortizacija[[#This Row],[št.]]&lt;=Trajanje_posojila,IF(ROW()-ROW(Amortizacija[[#Headers],[obrok
datum]])=1,LoanStart,IF(I203&gt;0,EDATE(C203,1),"")),""),"")</f>
        <v>48967</v>
      </c>
      <c r="D204" s="30">
        <f ca="1">IF(ROW()-ROW(Amortizacija[[#Headers],[začetna
bilanca]])=1,Znesek_posojila,IF(Amortizacija[[#This Row],[obrok
datum]]="",0,INDEX(Amortizacija[], ROW()-4,8)))</f>
        <v>125196.58128733456</v>
      </c>
      <c r="E204" s="30">
        <f ca="1">IF(ValuesEntered,IF(ROW()-ROW(Amortizacija[[#Headers],[obresti]])=1,-IPMT(Obrestna_mera/12,1,Trajanje_posojila-ROWS($C$4:C204)+1,Amortizacija[[#This Row],[začetna
bilanca]]),IFERROR(-IPMT(Obrestna_mera/12,1,Amortizacija[[#This Row],[št.
preostali]],D205),0)),0)</f>
        <v>519.35246026392019</v>
      </c>
      <c r="F204" s="30">
        <f ca="1">IFERROR(IF(AND(ValuesEntered,Amortizacija[[#This Row],[obrok
datum]]&lt;&gt;""),-PPMT(Obrestna_mera/12,1,Trajanje_posojila-ROWS($C$4:C204)+1,Amortizacija[[#This Row],[začetna
bilanca]]),""),0)</f>
        <v>551.99082399371878</v>
      </c>
      <c r="G204" s="30">
        <f ca="1">IF(Amortizacija[[#This Row],[obrok
datum]]="",0,PropertyTaxAmount)</f>
        <v>375</v>
      </c>
      <c r="H204" s="30">
        <f ca="1">IF(Amortizacija[[#This Row],[obrok
datum]]="",0,Amortizacija[[#This Row],[obresti]]+Amortizacija[[#This Row],[glavnica]]+Amortizacija[[#This Row],[nepremičnina
davek]])</f>
        <v>1446.343284257639</v>
      </c>
      <c r="I204" s="30">
        <f ca="1">IF(Amortizacija[[#This Row],[obrok
datum]]="",0,Amortizacija[[#This Row],[začetna
bilanca]]-Amortizacija[[#This Row],[glavnica]])</f>
        <v>124644.59046334084</v>
      </c>
      <c r="J204" s="14">
        <f ca="1">IF(Amortizacija[[#This Row],[zaključna
bilanca]]&gt;0,LastRow-ROW(),0)</f>
        <v>159</v>
      </c>
    </row>
    <row r="205" spans="2:10" ht="15" customHeight="1" x14ac:dyDescent="0.25">
      <c r="B205" s="12">
        <f>ROWS($B$4:B205)</f>
        <v>202</v>
      </c>
      <c r="C205" s="13">
        <f ca="1">IF(ValuesEntered,IF(Amortizacija[[#This Row],[št.]]&lt;=Trajanje_posojila,IF(ROW()-ROW(Amortizacija[[#Headers],[obrok
datum]])=1,LoanStart,IF(I204&gt;0,EDATE(C204,1),"")),""),"")</f>
        <v>48998</v>
      </c>
      <c r="D205" s="30">
        <f ca="1">IF(ROW()-ROW(Amortizacija[[#Headers],[začetna
bilanca]])=1,Znesek_posojila,IF(Amortizacija[[#This Row],[obrok
datum]]="",0,INDEX(Amortizacija[], ROW()-4,8)))</f>
        <v>124644.59046334084</v>
      </c>
      <c r="E205" s="30">
        <f ca="1">IF(ValuesEntered,IF(ROW()-ROW(Amortizacija[[#Headers],[obresti]])=1,-IPMT(Obrestna_mera/12,1,Trajanje_posojila-ROWS($C$4:C205)+1,Amortizacija[[#This Row],[začetna
bilanca]]),IFERROR(-IPMT(Obrestna_mera/12,1,Amortizacija[[#This Row],[št.
preostali]],D206),0)),0)</f>
        <v>517.04291532325203</v>
      </c>
      <c r="F205" s="30">
        <f ca="1">IFERROR(IF(AND(ValuesEntered,Amortizacija[[#This Row],[obrok
datum]]&lt;&gt;""),-PPMT(Obrestna_mera/12,1,Trajanje_posojila-ROWS($C$4:C205)+1,Amortizacija[[#This Row],[začetna
bilanca]]),""),0)</f>
        <v>554.2907857603592</v>
      </c>
      <c r="G205" s="30">
        <f ca="1">IF(Amortizacija[[#This Row],[obrok
datum]]="",0,PropertyTaxAmount)</f>
        <v>375</v>
      </c>
      <c r="H205" s="30">
        <f ca="1">IF(Amortizacija[[#This Row],[obrok
datum]]="",0,Amortizacija[[#This Row],[obresti]]+Amortizacija[[#This Row],[glavnica]]+Amortizacija[[#This Row],[nepremičnina
davek]])</f>
        <v>1446.3337010836112</v>
      </c>
      <c r="I205" s="30">
        <f ca="1">IF(Amortizacija[[#This Row],[obrok
datum]]="",0,Amortizacija[[#This Row],[začetna
bilanca]]-Amortizacija[[#This Row],[glavnica]])</f>
        <v>124090.29967758048</v>
      </c>
      <c r="J205" s="14">
        <f ca="1">IF(Amortizacija[[#This Row],[zaključna
bilanca]]&gt;0,LastRow-ROW(),0)</f>
        <v>158</v>
      </c>
    </row>
    <row r="206" spans="2:10" ht="15" customHeight="1" x14ac:dyDescent="0.25">
      <c r="B206" s="12">
        <f>ROWS($B$4:B206)</f>
        <v>203</v>
      </c>
      <c r="C206" s="13">
        <f ca="1">IF(ValuesEntered,IF(Amortizacija[[#This Row],[št.]]&lt;=Trajanje_posojila,IF(ROW()-ROW(Amortizacija[[#Headers],[obrok
datum]])=1,LoanStart,IF(I205&gt;0,EDATE(C205,1),"")),""),"")</f>
        <v>49026</v>
      </c>
      <c r="D206" s="30">
        <f ca="1">IF(ROW()-ROW(Amortizacija[[#Headers],[začetna
bilanca]])=1,Znesek_posojila,IF(Amortizacija[[#This Row],[obrok
datum]]="",0,INDEX(Amortizacija[], ROW()-4,8)))</f>
        <v>124090.29967758048</v>
      </c>
      <c r="E206" s="30">
        <f ca="1">IF(ValuesEntered,IF(ROW()-ROW(Amortizacija[[#Headers],[obresti]])=1,-IPMT(Obrestna_mera/12,1,Trajanje_posojila-ROWS($C$4:C206)+1,Amortizacija[[#This Row],[začetna
bilanca]]),IFERROR(-IPMT(Obrestna_mera/12,1,Amortizacija[[#This Row],[št.
preostali]],D207),0)),0)</f>
        <v>514.7237472786644</v>
      </c>
      <c r="F206" s="30">
        <f ca="1">IFERROR(IF(AND(ValuesEntered,Amortizacija[[#This Row],[obrok
datum]]&lt;&gt;""),-PPMT(Obrestna_mera/12,1,Trajanje_posojila-ROWS($C$4:C206)+1,Amortizacija[[#This Row],[začetna
bilanca]]),""),0)</f>
        <v>556.60033070102747</v>
      </c>
      <c r="G206" s="30">
        <f ca="1">IF(Amortizacija[[#This Row],[obrok
datum]]="",0,PropertyTaxAmount)</f>
        <v>375</v>
      </c>
      <c r="H206" s="30">
        <f ca="1">IF(Amortizacija[[#This Row],[obrok
datum]]="",0,Amortizacija[[#This Row],[obresti]]+Amortizacija[[#This Row],[glavnica]]+Amortizacija[[#This Row],[nepremičnina
davek]])</f>
        <v>1446.324077979692</v>
      </c>
      <c r="I206" s="30">
        <f ca="1">IF(Amortizacija[[#This Row],[obrok
datum]]="",0,Amortizacija[[#This Row],[začetna
bilanca]]-Amortizacija[[#This Row],[glavnica]])</f>
        <v>123533.69934687945</v>
      </c>
      <c r="J206" s="14">
        <f ca="1">IF(Amortizacija[[#This Row],[zaključna
bilanca]]&gt;0,LastRow-ROW(),0)</f>
        <v>157</v>
      </c>
    </row>
    <row r="207" spans="2:10" ht="15" customHeight="1" x14ac:dyDescent="0.25">
      <c r="B207" s="12">
        <f>ROWS($B$4:B207)</f>
        <v>204</v>
      </c>
      <c r="C207" s="13">
        <f ca="1">IF(ValuesEntered,IF(Amortizacija[[#This Row],[št.]]&lt;=Trajanje_posojila,IF(ROW()-ROW(Amortizacija[[#Headers],[obrok
datum]])=1,LoanStart,IF(I206&gt;0,EDATE(C206,1),"")),""),"")</f>
        <v>49057</v>
      </c>
      <c r="D207" s="30">
        <f ca="1">IF(ROW()-ROW(Amortizacija[[#Headers],[začetna
bilanca]])=1,Znesek_posojila,IF(Amortizacija[[#This Row],[obrok
datum]]="",0,INDEX(Amortizacija[], ROW()-4,8)))</f>
        <v>123533.69934687945</v>
      </c>
      <c r="E207" s="30">
        <f ca="1">IF(ValuesEntered,IF(ROW()-ROW(Amortizacija[[#Headers],[obresti]])=1,-IPMT(Obrestna_mera/12,1,Trajanje_posojila-ROWS($C$4:C207)+1,Amortizacija[[#This Row],[začetna
bilanca]]),IFERROR(-IPMT(Obrestna_mera/12,1,Amortizacija[[#This Row],[št.
preostali]],D208),0)),0)</f>
        <v>512.39491603389104</v>
      </c>
      <c r="F207" s="30">
        <f ca="1">IFERROR(IF(AND(ValuesEntered,Amortizacija[[#This Row],[obrok
datum]]&lt;&gt;""),-PPMT(Obrestna_mera/12,1,Trajanje_posojila-ROWS($C$4:C207)+1,Amortizacija[[#This Row],[začetna
bilanca]]),""),0)</f>
        <v>558.9194987456151</v>
      </c>
      <c r="G207" s="30">
        <f ca="1">IF(Amortizacija[[#This Row],[obrok
datum]]="",0,PropertyTaxAmount)</f>
        <v>375</v>
      </c>
      <c r="H207" s="30">
        <f ca="1">IF(Amortizacija[[#This Row],[obrok
datum]]="",0,Amortizacija[[#This Row],[obresti]]+Amortizacija[[#This Row],[glavnica]]+Amortizacija[[#This Row],[nepremičnina
davek]])</f>
        <v>1446.314414779506</v>
      </c>
      <c r="I207" s="30">
        <f ca="1">IF(Amortizacija[[#This Row],[obrok
datum]]="",0,Amortizacija[[#This Row],[začetna
bilanca]]-Amortizacija[[#This Row],[glavnica]])</f>
        <v>122974.77984813384</v>
      </c>
      <c r="J207" s="14">
        <f ca="1">IF(Amortizacija[[#This Row],[zaključna
bilanca]]&gt;0,LastRow-ROW(),0)</f>
        <v>156</v>
      </c>
    </row>
    <row r="208" spans="2:10" ht="15" customHeight="1" x14ac:dyDescent="0.25">
      <c r="B208" s="12">
        <f>ROWS($B$4:B208)</f>
        <v>205</v>
      </c>
      <c r="C208" s="13">
        <f ca="1">IF(ValuesEntered,IF(Amortizacija[[#This Row],[št.]]&lt;=Trajanje_posojila,IF(ROW()-ROW(Amortizacija[[#Headers],[obrok
datum]])=1,LoanStart,IF(I207&gt;0,EDATE(C207,1),"")),""),"")</f>
        <v>49087</v>
      </c>
      <c r="D208" s="30">
        <f ca="1">IF(ROW()-ROW(Amortizacija[[#Headers],[začetna
bilanca]])=1,Znesek_posojila,IF(Amortizacija[[#This Row],[obrok
datum]]="",0,INDEX(Amortizacija[], ROW()-4,8)))</f>
        <v>122974.77984813384</v>
      </c>
      <c r="E208" s="30">
        <f ca="1">IF(ValuesEntered,IF(ROW()-ROW(Amortizacija[[#Headers],[obresti]])=1,-IPMT(Obrestna_mera/12,1,Trajanje_posojila-ROWS($C$4:C208)+1,Amortizacija[[#This Row],[začetna
bilanca]]),IFERROR(-IPMT(Obrestna_mera/12,1,Amortizacija[[#This Row],[št.
preostali]],D209),0)),0)</f>
        <v>510.05638132559773</v>
      </c>
      <c r="F208" s="30">
        <f ca="1">IFERROR(IF(AND(ValuesEntered,Amortizacija[[#This Row],[obrok
datum]]&lt;&gt;""),-PPMT(Obrestna_mera/12,1,Trajanje_posojila-ROWS($C$4:C208)+1,Amortizacija[[#This Row],[začetna
bilanca]]),""),0)</f>
        <v>561.24832999038836</v>
      </c>
      <c r="G208" s="30">
        <f ca="1">IF(Amortizacija[[#This Row],[obrok
datum]]="",0,PropertyTaxAmount)</f>
        <v>375</v>
      </c>
      <c r="H208" s="30">
        <f ca="1">IF(Amortizacija[[#This Row],[obrok
datum]]="",0,Amortizacija[[#This Row],[obresti]]+Amortizacija[[#This Row],[glavnica]]+Amortizacija[[#This Row],[nepremičnina
davek]])</f>
        <v>1446.304711315986</v>
      </c>
      <c r="I208" s="30">
        <f ca="1">IF(Amortizacija[[#This Row],[obrok
datum]]="",0,Amortizacija[[#This Row],[začetna
bilanca]]-Amortizacija[[#This Row],[glavnica]])</f>
        <v>122413.53151814346</v>
      </c>
      <c r="J208" s="14">
        <f ca="1">IF(Amortizacija[[#This Row],[zaključna
bilanca]]&gt;0,LastRow-ROW(),0)</f>
        <v>155</v>
      </c>
    </row>
    <row r="209" spans="2:10" ht="15" customHeight="1" x14ac:dyDescent="0.25">
      <c r="B209" s="12">
        <f>ROWS($B$4:B209)</f>
        <v>206</v>
      </c>
      <c r="C209" s="13">
        <f ca="1">IF(ValuesEntered,IF(Amortizacija[[#This Row],[št.]]&lt;=Trajanje_posojila,IF(ROW()-ROW(Amortizacija[[#Headers],[obrok
datum]])=1,LoanStart,IF(I208&gt;0,EDATE(C208,1),"")),""),"")</f>
        <v>49118</v>
      </c>
      <c r="D209" s="30">
        <f ca="1">IF(ROW()-ROW(Amortizacija[[#Headers],[začetna
bilanca]])=1,Znesek_posojila,IF(Amortizacija[[#This Row],[obrok
datum]]="",0,INDEX(Amortizacija[], ROW()-4,8)))</f>
        <v>122413.53151814346</v>
      </c>
      <c r="E209" s="30">
        <f ca="1">IF(ValuesEntered,IF(ROW()-ROW(Amortizacija[[#Headers],[obresti]])=1,-IPMT(Obrestna_mera/12,1,Trajanje_posojila-ROWS($C$4:C209)+1,Amortizacija[[#This Row],[začetna
bilanca]]),IFERROR(-IPMT(Obrestna_mera/12,1,Amortizacija[[#This Row],[št.
preostali]],D210),0)),0)</f>
        <v>507.70810272268659</v>
      </c>
      <c r="F209" s="30">
        <f ca="1">IFERROR(IF(AND(ValuesEntered,Amortizacija[[#This Row],[obrok
datum]]&lt;&gt;""),-PPMT(Obrestna_mera/12,1,Trajanje_posojila-ROWS($C$4:C209)+1,Amortizacija[[#This Row],[začetna
bilanca]]),""),0)</f>
        <v>563.58686469868178</v>
      </c>
      <c r="G209" s="30">
        <f ca="1">IF(Amortizacija[[#This Row],[obrok
datum]]="",0,PropertyTaxAmount)</f>
        <v>375</v>
      </c>
      <c r="H209" s="30">
        <f ca="1">IF(Amortizacija[[#This Row],[obrok
datum]]="",0,Amortizacija[[#This Row],[obresti]]+Amortizacija[[#This Row],[glavnica]]+Amortizacija[[#This Row],[nepremičnina
davek]])</f>
        <v>1446.2949674213683</v>
      </c>
      <c r="I209" s="30">
        <f ca="1">IF(Amortizacija[[#This Row],[obrok
datum]]="",0,Amortizacija[[#This Row],[začetna
bilanca]]-Amortizacija[[#This Row],[glavnica]])</f>
        <v>121849.94465344478</v>
      </c>
      <c r="J209" s="14">
        <f ca="1">IF(Amortizacija[[#This Row],[zaključna
bilanca]]&gt;0,LastRow-ROW(),0)</f>
        <v>154</v>
      </c>
    </row>
    <row r="210" spans="2:10" ht="15" customHeight="1" x14ac:dyDescent="0.25">
      <c r="B210" s="12">
        <f>ROWS($B$4:B210)</f>
        <v>207</v>
      </c>
      <c r="C210" s="13">
        <f ca="1">IF(ValuesEntered,IF(Amortizacija[[#This Row],[št.]]&lt;=Trajanje_posojila,IF(ROW()-ROW(Amortizacija[[#Headers],[obrok
datum]])=1,LoanStart,IF(I209&gt;0,EDATE(C209,1),"")),""),"")</f>
        <v>49148</v>
      </c>
      <c r="D210" s="30">
        <f ca="1">IF(ROW()-ROW(Amortizacija[[#Headers],[začetna
bilanca]])=1,Znesek_posojila,IF(Amortizacija[[#This Row],[obrok
datum]]="",0,INDEX(Amortizacija[], ROW()-4,8)))</f>
        <v>121849.94465344478</v>
      </c>
      <c r="E210" s="30">
        <f ca="1">IF(ValuesEntered,IF(ROW()-ROW(Amortizacija[[#Headers],[obresti]])=1,-IPMT(Obrestna_mera/12,1,Trajanje_posojila-ROWS($C$4:C210)+1,Amortizacija[[#This Row],[začetna
bilanca]]),IFERROR(-IPMT(Obrestna_mera/12,1,Amortizacija[[#This Row],[št.
preostali]],D211),0)),0)</f>
        <v>505.35003962559659</v>
      </c>
      <c r="F210" s="30">
        <f ca="1">IFERROR(IF(AND(ValuesEntered,Amortizacija[[#This Row],[obrok
datum]]&lt;&gt;""),-PPMT(Obrestna_mera/12,1,Trajanje_posojila-ROWS($C$4:C210)+1,Amortizacija[[#This Row],[začetna
bilanca]]),""),0)</f>
        <v>565.93514330159292</v>
      </c>
      <c r="G210" s="30">
        <f ca="1">IF(Amortizacija[[#This Row],[obrok
datum]]="",0,PropertyTaxAmount)</f>
        <v>375</v>
      </c>
      <c r="H210" s="30">
        <f ca="1">IF(Amortizacija[[#This Row],[obrok
datum]]="",0,Amortizacija[[#This Row],[obresti]]+Amortizacija[[#This Row],[glavnica]]+Amortizacija[[#This Row],[nepremičnina
davek]])</f>
        <v>1446.2851829271895</v>
      </c>
      <c r="I210" s="30">
        <f ca="1">IF(Amortizacija[[#This Row],[obrok
datum]]="",0,Amortizacija[[#This Row],[začetna
bilanca]]-Amortizacija[[#This Row],[glavnica]])</f>
        <v>121284.00951014318</v>
      </c>
      <c r="J210" s="14">
        <f ca="1">IF(Amortizacija[[#This Row],[zaključna
bilanca]]&gt;0,LastRow-ROW(),0)</f>
        <v>153</v>
      </c>
    </row>
    <row r="211" spans="2:10" ht="15" customHeight="1" x14ac:dyDescent="0.25">
      <c r="B211" s="12">
        <f>ROWS($B$4:B211)</f>
        <v>208</v>
      </c>
      <c r="C211" s="13">
        <f ca="1">IF(ValuesEntered,IF(Amortizacija[[#This Row],[št.]]&lt;=Trajanje_posojila,IF(ROW()-ROW(Amortizacija[[#Headers],[obrok
datum]])=1,LoanStart,IF(I210&gt;0,EDATE(C210,1),"")),""),"")</f>
        <v>49179</v>
      </c>
      <c r="D211" s="30">
        <f ca="1">IF(ROW()-ROW(Amortizacija[[#Headers],[začetna
bilanca]])=1,Znesek_posojila,IF(Amortizacija[[#This Row],[obrok
datum]]="",0,INDEX(Amortizacija[], ROW()-4,8)))</f>
        <v>121284.00951014318</v>
      </c>
      <c r="E211" s="30">
        <f ca="1">IF(ValuesEntered,IF(ROW()-ROW(Amortizacija[[#Headers],[obresti]])=1,-IPMT(Obrestna_mera/12,1,Trajanje_posojila-ROWS($C$4:C211)+1,Amortizacija[[#This Row],[začetna
bilanca]]),IFERROR(-IPMT(Obrestna_mera/12,1,Amortizacija[[#This Row],[št.
preostali]],D212),0)),0)</f>
        <v>502.98215126560206</v>
      </c>
      <c r="F211" s="30">
        <f ca="1">IFERROR(IF(AND(ValuesEntered,Amortizacija[[#This Row],[obrok
datum]]&lt;&gt;""),-PPMT(Obrestna_mera/12,1,Trajanje_posojila-ROWS($C$4:C211)+1,Amortizacija[[#This Row],[začetna
bilanca]]),""),0)</f>
        <v>568.29320639868274</v>
      </c>
      <c r="G211" s="30">
        <f ca="1">IF(Amortizacija[[#This Row],[obrok
datum]]="",0,PropertyTaxAmount)</f>
        <v>375</v>
      </c>
      <c r="H211" s="30">
        <f ca="1">IF(Amortizacija[[#This Row],[obrok
datum]]="",0,Amortizacija[[#This Row],[obresti]]+Amortizacija[[#This Row],[glavnica]]+Amortizacija[[#This Row],[nepremičnina
davek]])</f>
        <v>1446.2753576642849</v>
      </c>
      <c r="I211" s="30">
        <f ca="1">IF(Amortizacija[[#This Row],[obrok
datum]]="",0,Amortizacija[[#This Row],[začetna
bilanca]]-Amortizacija[[#This Row],[glavnica]])</f>
        <v>120715.7163037445</v>
      </c>
      <c r="J211" s="14">
        <f ca="1">IF(Amortizacija[[#This Row],[zaključna
bilanca]]&gt;0,LastRow-ROW(),0)</f>
        <v>152</v>
      </c>
    </row>
    <row r="212" spans="2:10" ht="15" customHeight="1" x14ac:dyDescent="0.25">
      <c r="B212" s="12">
        <f>ROWS($B$4:B212)</f>
        <v>209</v>
      </c>
      <c r="C212" s="13">
        <f ca="1">IF(ValuesEntered,IF(Amortizacija[[#This Row],[št.]]&lt;=Trajanje_posojila,IF(ROW()-ROW(Amortizacija[[#Headers],[obrok
datum]])=1,LoanStart,IF(I211&gt;0,EDATE(C211,1),"")),""),"")</f>
        <v>49210</v>
      </c>
      <c r="D212" s="30">
        <f ca="1">IF(ROW()-ROW(Amortizacija[[#Headers],[začetna
bilanca]])=1,Znesek_posojila,IF(Amortizacija[[#This Row],[obrok
datum]]="",0,INDEX(Amortizacija[], ROW()-4,8)))</f>
        <v>120715.7163037445</v>
      </c>
      <c r="E212" s="30">
        <f ca="1">IF(ValuesEntered,IF(ROW()-ROW(Amortizacija[[#Headers],[obresti]])=1,-IPMT(Obrestna_mera/12,1,Trajanje_posojila-ROWS($C$4:C212)+1,Amortizacija[[#This Row],[začetna
bilanca]]),IFERROR(-IPMT(Obrestna_mera/12,1,Amortizacija[[#This Row],[št.
preostali]],D213),0)),0)</f>
        <v>500.60439670410761</v>
      </c>
      <c r="F212" s="30">
        <f ca="1">IFERROR(IF(AND(ValuesEntered,Amortizacija[[#This Row],[obrok
datum]]&lt;&gt;""),-PPMT(Obrestna_mera/12,1,Trajanje_posojila-ROWS($C$4:C212)+1,Amortizacija[[#This Row],[začetna
bilanca]]),""),0)</f>
        <v>570.66109475867745</v>
      </c>
      <c r="G212" s="30">
        <f ca="1">IF(Amortizacija[[#This Row],[obrok
datum]]="",0,PropertyTaxAmount)</f>
        <v>375</v>
      </c>
      <c r="H212" s="30">
        <f ca="1">IF(Amortizacija[[#This Row],[obrok
datum]]="",0,Amortizacija[[#This Row],[obresti]]+Amortizacija[[#This Row],[glavnica]]+Amortizacija[[#This Row],[nepremičnina
davek]])</f>
        <v>1446.2654914627851</v>
      </c>
      <c r="I212" s="30">
        <f ca="1">IF(Amortizacija[[#This Row],[obrok
datum]]="",0,Amortizacija[[#This Row],[začetna
bilanca]]-Amortizacija[[#This Row],[glavnica]])</f>
        <v>120145.05520898582</v>
      </c>
      <c r="J212" s="14">
        <f ca="1">IF(Amortizacija[[#This Row],[zaključna
bilanca]]&gt;0,LastRow-ROW(),0)</f>
        <v>151</v>
      </c>
    </row>
    <row r="213" spans="2:10" ht="15" customHeight="1" x14ac:dyDescent="0.25">
      <c r="B213" s="12">
        <f>ROWS($B$4:B213)</f>
        <v>210</v>
      </c>
      <c r="C213" s="13">
        <f ca="1">IF(ValuesEntered,IF(Amortizacija[[#This Row],[št.]]&lt;=Trajanje_posojila,IF(ROW()-ROW(Amortizacija[[#Headers],[obrok
datum]])=1,LoanStart,IF(I212&gt;0,EDATE(C212,1),"")),""),"")</f>
        <v>49240</v>
      </c>
      <c r="D213" s="30">
        <f ca="1">IF(ROW()-ROW(Amortizacija[[#Headers],[začetna
bilanca]])=1,Znesek_posojila,IF(Amortizacija[[#This Row],[obrok
datum]]="",0,INDEX(Amortizacija[], ROW()-4,8)))</f>
        <v>120145.05520898582</v>
      </c>
      <c r="E213" s="30">
        <f ca="1">IF(ValuesEntered,IF(ROW()-ROW(Amortizacija[[#Headers],[obresti]])=1,-IPMT(Obrestna_mera/12,1,Trajanje_posojila-ROWS($C$4:C213)+1,Amortizacija[[#This Row],[začetna
bilanca]]),IFERROR(-IPMT(Obrestna_mera/12,1,Amortizacija[[#This Row],[št.
preostali]],D214),0)),0)</f>
        <v>498.21673483194019</v>
      </c>
      <c r="F213" s="30">
        <f ca="1">IFERROR(IF(AND(ValuesEntered,Amortizacija[[#This Row],[obrok
datum]]&lt;&gt;""),-PPMT(Obrestna_mera/12,1,Trajanje_posojila-ROWS($C$4:C213)+1,Amortizacija[[#This Row],[začetna
bilanca]]),""),0)</f>
        <v>573.03884932017183</v>
      </c>
      <c r="G213" s="30">
        <f ca="1">IF(Amortizacija[[#This Row],[obrok
datum]]="",0,PropertyTaxAmount)</f>
        <v>375</v>
      </c>
      <c r="H213" s="30">
        <f ca="1">IF(Amortizacija[[#This Row],[obrok
datum]]="",0,Amortizacija[[#This Row],[obresti]]+Amortizacija[[#This Row],[glavnica]]+Amortizacija[[#This Row],[nepremičnina
davek]])</f>
        <v>1446.2555841521121</v>
      </c>
      <c r="I213" s="30">
        <f ca="1">IF(Amortizacija[[#This Row],[obrok
datum]]="",0,Amortizacija[[#This Row],[začetna
bilanca]]-Amortizacija[[#This Row],[glavnica]])</f>
        <v>119572.01635966565</v>
      </c>
      <c r="J213" s="14">
        <f ca="1">IF(Amortizacija[[#This Row],[zaključna
bilanca]]&gt;0,LastRow-ROW(),0)</f>
        <v>150</v>
      </c>
    </row>
    <row r="214" spans="2:10" ht="15" customHeight="1" x14ac:dyDescent="0.25">
      <c r="B214" s="12">
        <f>ROWS($B$4:B214)</f>
        <v>211</v>
      </c>
      <c r="C214" s="13">
        <f ca="1">IF(ValuesEntered,IF(Amortizacija[[#This Row],[št.]]&lt;=Trajanje_posojila,IF(ROW()-ROW(Amortizacija[[#Headers],[obrok
datum]])=1,LoanStart,IF(I213&gt;0,EDATE(C213,1),"")),""),"")</f>
        <v>49271</v>
      </c>
      <c r="D214" s="30">
        <f ca="1">IF(ROW()-ROW(Amortizacija[[#Headers],[začetna
bilanca]])=1,Znesek_posojila,IF(Amortizacija[[#This Row],[obrok
datum]]="",0,INDEX(Amortizacija[], ROW()-4,8)))</f>
        <v>119572.01635966565</v>
      </c>
      <c r="E214" s="30">
        <f ca="1">IF(ValuesEntered,IF(ROW()-ROW(Amortizacija[[#Headers],[obresti]])=1,-IPMT(Obrestna_mera/12,1,Trajanje_posojila-ROWS($C$4:C214)+1,Amortizacija[[#This Row],[začetna
bilanca]]),IFERROR(-IPMT(Obrestna_mera/12,1,Amortizacija[[#This Row],[št.
preostali]],D215),0)),0)</f>
        <v>495.81912436863877</v>
      </c>
      <c r="F214" s="30">
        <f ca="1">IFERROR(IF(AND(ValuesEntered,Amortizacija[[#This Row],[obrok
datum]]&lt;&gt;""),-PPMT(Obrestna_mera/12,1,Trajanje_posojila-ROWS($C$4:C214)+1,Amortizacija[[#This Row],[začetna
bilanca]]),""),0)</f>
        <v>575.42651119233926</v>
      </c>
      <c r="G214" s="30">
        <f ca="1">IF(Amortizacija[[#This Row],[obrok
datum]]="",0,PropertyTaxAmount)</f>
        <v>375</v>
      </c>
      <c r="H214" s="30">
        <f ca="1">IF(Amortizacija[[#This Row],[obrok
datum]]="",0,Amortizacija[[#This Row],[obresti]]+Amortizacija[[#This Row],[glavnica]]+Amortizacija[[#This Row],[nepremičnina
davek]])</f>
        <v>1446.2456355609779</v>
      </c>
      <c r="I214" s="30">
        <f ca="1">IF(Amortizacija[[#This Row],[obrok
datum]]="",0,Amortizacija[[#This Row],[začetna
bilanca]]-Amortizacija[[#This Row],[glavnica]])</f>
        <v>118996.5898484733</v>
      </c>
      <c r="J214" s="14">
        <f ca="1">IF(Amortizacija[[#This Row],[zaključna
bilanca]]&gt;0,LastRow-ROW(),0)</f>
        <v>149</v>
      </c>
    </row>
    <row r="215" spans="2:10" ht="15" customHeight="1" x14ac:dyDescent="0.25">
      <c r="B215" s="12">
        <f>ROWS($B$4:B215)</f>
        <v>212</v>
      </c>
      <c r="C215" s="13">
        <f ca="1">IF(ValuesEntered,IF(Amortizacija[[#This Row],[št.]]&lt;=Trajanje_posojila,IF(ROW()-ROW(Amortizacija[[#Headers],[obrok
datum]])=1,LoanStart,IF(I214&gt;0,EDATE(C214,1),"")),""),"")</f>
        <v>49301</v>
      </c>
      <c r="D215" s="30">
        <f ca="1">IF(ROW()-ROW(Amortizacija[[#Headers],[začetna
bilanca]])=1,Znesek_posojila,IF(Amortizacija[[#This Row],[obrok
datum]]="",0,INDEX(Amortizacija[], ROW()-4,8)))</f>
        <v>118996.5898484733</v>
      </c>
      <c r="E215" s="30">
        <f ca="1">IF(ValuesEntered,IF(ROW()-ROW(Amortizacija[[#Headers],[obresti]])=1,-IPMT(Obrestna_mera/12,1,Trajanje_posojila-ROWS($C$4:C215)+1,Amortizacija[[#This Row],[začetna
bilanca]]),IFERROR(-IPMT(Obrestna_mera/12,1,Amortizacija[[#This Row],[št.
preostali]],D216),0)),0)</f>
        <v>493.41152386174031</v>
      </c>
      <c r="F215" s="30">
        <f ca="1">IFERROR(IF(AND(ValuesEntered,Amortizacija[[#This Row],[obrok
datum]]&lt;&gt;""),-PPMT(Obrestna_mera/12,1,Trajanje_posojila-ROWS($C$4:C215)+1,Amortizacija[[#This Row],[začetna
bilanca]]),""),0)</f>
        <v>577.82412165564062</v>
      </c>
      <c r="G215" s="30">
        <f ca="1">IF(Amortizacija[[#This Row],[obrok
datum]]="",0,PropertyTaxAmount)</f>
        <v>375</v>
      </c>
      <c r="H215" s="30">
        <f ca="1">IF(Amortizacija[[#This Row],[obrok
datum]]="",0,Amortizacija[[#This Row],[obresti]]+Amortizacija[[#This Row],[glavnica]]+Amortizacija[[#This Row],[nepremičnina
davek]])</f>
        <v>1446.2356455173808</v>
      </c>
      <c r="I215" s="30">
        <f ca="1">IF(Amortizacija[[#This Row],[obrok
datum]]="",0,Amortizacija[[#This Row],[začetna
bilanca]]-Amortizacija[[#This Row],[glavnica]])</f>
        <v>118418.76572681767</v>
      </c>
      <c r="J215" s="14">
        <f ca="1">IF(Amortizacija[[#This Row],[zaključna
bilanca]]&gt;0,LastRow-ROW(),0)</f>
        <v>148</v>
      </c>
    </row>
    <row r="216" spans="2:10" ht="15" customHeight="1" x14ac:dyDescent="0.25">
      <c r="B216" s="12">
        <f>ROWS($B$4:B216)</f>
        <v>213</v>
      </c>
      <c r="C216" s="13">
        <f ca="1">IF(ValuesEntered,IF(Amortizacija[[#This Row],[št.]]&lt;=Trajanje_posojila,IF(ROW()-ROW(Amortizacija[[#Headers],[obrok
datum]])=1,LoanStart,IF(I215&gt;0,EDATE(C215,1),"")),""),"")</f>
        <v>49332</v>
      </c>
      <c r="D216" s="30">
        <f ca="1">IF(ROW()-ROW(Amortizacija[[#Headers],[začetna
bilanca]])=1,Znesek_posojila,IF(Amortizacija[[#This Row],[obrok
datum]]="",0,INDEX(Amortizacija[], ROW()-4,8)))</f>
        <v>118418.76572681767</v>
      </c>
      <c r="E216" s="30">
        <f ca="1">IF(ValuesEntered,IF(ROW()-ROW(Amortizacija[[#Headers],[obresti]])=1,-IPMT(Obrestna_mera/12,1,Trajanje_posojila-ROWS($C$4:C216)+1,Amortizacija[[#This Row],[začetna
bilanca]]),IFERROR(-IPMT(Obrestna_mera/12,1,Amortizacija[[#This Row],[št.
preostali]],D217),0)),0)</f>
        <v>490.99389168606302</v>
      </c>
      <c r="F216" s="30">
        <f ca="1">IFERROR(IF(AND(ValuesEntered,Amortizacija[[#This Row],[obrok
datum]]&lt;&gt;""),-PPMT(Obrestna_mera/12,1,Trajanje_posojila-ROWS($C$4:C216)+1,Amortizacija[[#This Row],[začetna
bilanca]]),""),0)</f>
        <v>580.2317221625392</v>
      </c>
      <c r="G216" s="30">
        <f ca="1">IF(Amortizacija[[#This Row],[obrok
datum]]="",0,PropertyTaxAmount)</f>
        <v>375</v>
      </c>
      <c r="H216" s="30">
        <f ca="1">IF(Amortizacija[[#This Row],[obrok
datum]]="",0,Amortizacija[[#This Row],[obresti]]+Amortizacija[[#This Row],[glavnica]]+Amortizacija[[#This Row],[nepremičnina
davek]])</f>
        <v>1446.2256138486023</v>
      </c>
      <c r="I216" s="30">
        <f ca="1">IF(Amortizacija[[#This Row],[obrok
datum]]="",0,Amortizacija[[#This Row],[začetna
bilanca]]-Amortizacija[[#This Row],[glavnica]])</f>
        <v>117838.53400465513</v>
      </c>
      <c r="J216" s="14">
        <f ca="1">IF(Amortizacija[[#This Row],[zaključna
bilanca]]&gt;0,LastRow-ROW(),0)</f>
        <v>147</v>
      </c>
    </row>
    <row r="217" spans="2:10" ht="15" customHeight="1" x14ac:dyDescent="0.25">
      <c r="B217" s="12">
        <f>ROWS($B$4:B217)</f>
        <v>214</v>
      </c>
      <c r="C217" s="13">
        <f ca="1">IF(ValuesEntered,IF(Amortizacija[[#This Row],[št.]]&lt;=Trajanje_posojila,IF(ROW()-ROW(Amortizacija[[#Headers],[obrok
datum]])=1,LoanStart,IF(I216&gt;0,EDATE(C216,1),"")),""),"")</f>
        <v>49363</v>
      </c>
      <c r="D217" s="30">
        <f ca="1">IF(ROW()-ROW(Amortizacija[[#Headers],[začetna
bilanca]])=1,Znesek_posojila,IF(Amortizacija[[#This Row],[obrok
datum]]="",0,INDEX(Amortizacija[], ROW()-4,8)))</f>
        <v>117838.53400465513</v>
      </c>
      <c r="E217" s="30">
        <f ca="1">IF(ValuesEntered,IF(ROW()-ROW(Amortizacija[[#Headers],[obresti]])=1,-IPMT(Obrestna_mera/12,1,Trajanje_posojila-ROWS($C$4:C217)+1,Amortizacija[[#This Row],[začetna
bilanca]]),IFERROR(-IPMT(Obrestna_mera/12,1,Amortizacija[[#This Row],[št.
preostali]],D218),0)),0)</f>
        <v>488.56618604298717</v>
      </c>
      <c r="F217" s="30">
        <f ca="1">IFERROR(IF(AND(ValuesEntered,Amortizacija[[#This Row],[obrok
datum]]&lt;&gt;""),-PPMT(Obrestna_mera/12,1,Trajanje_posojila-ROWS($C$4:C217)+1,Amortizacija[[#This Row],[začetna
bilanca]]),""),0)</f>
        <v>582.64935433821643</v>
      </c>
      <c r="G217" s="30">
        <f ca="1">IF(Amortizacija[[#This Row],[obrok
datum]]="",0,PropertyTaxAmount)</f>
        <v>375</v>
      </c>
      <c r="H217" s="30">
        <f ca="1">IF(Amortizacija[[#This Row],[obrok
datum]]="",0,Amortizacija[[#This Row],[obresti]]+Amortizacija[[#This Row],[glavnica]]+Amortizacija[[#This Row],[nepremičnina
davek]])</f>
        <v>1446.2155403812035</v>
      </c>
      <c r="I217" s="30">
        <f ca="1">IF(Amortizacija[[#This Row],[obrok
datum]]="",0,Amortizacija[[#This Row],[začetna
bilanca]]-Amortizacija[[#This Row],[glavnica]])</f>
        <v>117255.88465031692</v>
      </c>
      <c r="J217" s="14">
        <f ca="1">IF(Amortizacija[[#This Row],[zaključna
bilanca]]&gt;0,LastRow-ROW(),0)</f>
        <v>146</v>
      </c>
    </row>
    <row r="218" spans="2:10" ht="15" customHeight="1" x14ac:dyDescent="0.25">
      <c r="B218" s="12">
        <f>ROWS($B$4:B218)</f>
        <v>215</v>
      </c>
      <c r="C218" s="13">
        <f ca="1">IF(ValuesEntered,IF(Amortizacija[[#This Row],[št.]]&lt;=Trajanje_posojila,IF(ROW()-ROW(Amortizacija[[#Headers],[obrok
datum]])=1,LoanStart,IF(I217&gt;0,EDATE(C217,1),"")),""),"")</f>
        <v>49391</v>
      </c>
      <c r="D218" s="30">
        <f ca="1">IF(ROW()-ROW(Amortizacija[[#Headers],[začetna
bilanca]])=1,Znesek_posojila,IF(Amortizacija[[#This Row],[obrok
datum]]="",0,INDEX(Amortizacija[], ROW()-4,8)))</f>
        <v>117255.88465031692</v>
      </c>
      <c r="E218" s="30">
        <f ca="1">IF(ValuesEntered,IF(ROW()-ROW(Amortizacija[[#Headers],[obresti]])=1,-IPMT(Obrestna_mera/12,1,Trajanje_posojila-ROWS($C$4:C218)+1,Amortizacija[[#This Row],[začetna
bilanca]]),IFERROR(-IPMT(Obrestna_mera/12,1,Amortizacija[[#This Row],[št.
preostali]],D219),0)),0)</f>
        <v>486.12836495973175</v>
      </c>
      <c r="F218" s="30">
        <f ca="1">IFERROR(IF(AND(ValuesEntered,Amortizacija[[#This Row],[obrok
datum]]&lt;&gt;""),-PPMT(Obrestna_mera/12,1,Trajanje_posojila-ROWS($C$4:C218)+1,Amortizacija[[#This Row],[začetna
bilanca]]),""),0)</f>
        <v>585.07705998129222</v>
      </c>
      <c r="G218" s="30">
        <f ca="1">IF(Amortizacija[[#This Row],[obrok
datum]]="",0,PropertyTaxAmount)</f>
        <v>375</v>
      </c>
      <c r="H218" s="30">
        <f ca="1">IF(Amortizacija[[#This Row],[obrok
datum]]="",0,Amortizacija[[#This Row],[obresti]]+Amortizacija[[#This Row],[glavnica]]+Amortizacija[[#This Row],[nepremičnina
davek]])</f>
        <v>1446.2054249410239</v>
      </c>
      <c r="I218" s="30">
        <f ca="1">IF(Amortizacija[[#This Row],[obrok
datum]]="",0,Amortizacija[[#This Row],[začetna
bilanca]]-Amortizacija[[#This Row],[glavnica]])</f>
        <v>116670.80759033562</v>
      </c>
      <c r="J218" s="14">
        <f ca="1">IF(Amortizacija[[#This Row],[zaključna
bilanca]]&gt;0,LastRow-ROW(),0)</f>
        <v>145</v>
      </c>
    </row>
    <row r="219" spans="2:10" ht="15" customHeight="1" x14ac:dyDescent="0.25">
      <c r="B219" s="12">
        <f>ROWS($B$4:B219)</f>
        <v>216</v>
      </c>
      <c r="C219" s="13">
        <f ca="1">IF(ValuesEntered,IF(Amortizacija[[#This Row],[št.]]&lt;=Trajanje_posojila,IF(ROW()-ROW(Amortizacija[[#Headers],[obrok
datum]])=1,LoanStart,IF(I218&gt;0,EDATE(C218,1),"")),""),"")</f>
        <v>49422</v>
      </c>
      <c r="D219" s="30">
        <f ca="1">IF(ROW()-ROW(Amortizacija[[#Headers],[začetna
bilanca]])=1,Znesek_posojila,IF(Amortizacija[[#This Row],[obrok
datum]]="",0,INDEX(Amortizacija[], ROW()-4,8)))</f>
        <v>116670.80759033562</v>
      </c>
      <c r="E219" s="30">
        <f ca="1">IF(ValuesEntered,IF(ROW()-ROW(Amortizacija[[#Headers],[obresti]])=1,-IPMT(Obrestna_mera/12,1,Trajanje_posojila-ROWS($C$4:C219)+1,Amortizacija[[#This Row],[začetna
bilanca]]),IFERROR(-IPMT(Obrestna_mera/12,1,Amortizacija[[#This Row],[št.
preostali]],D220),0)),0)</f>
        <v>483.68038628862945</v>
      </c>
      <c r="F219" s="30">
        <f ca="1">IFERROR(IF(AND(ValuesEntered,Amortizacija[[#This Row],[obrok
datum]]&lt;&gt;""),-PPMT(Obrestna_mera/12,1,Trajanje_posojila-ROWS($C$4:C219)+1,Amortizacija[[#This Row],[začetna
bilanca]]),""),0)</f>
        <v>587.51488106454769</v>
      </c>
      <c r="G219" s="30">
        <f ca="1">IF(Amortizacija[[#This Row],[obrok
datum]]="",0,PropertyTaxAmount)</f>
        <v>375</v>
      </c>
      <c r="H219" s="30">
        <f ca="1">IF(Amortizacija[[#This Row],[obrok
datum]]="",0,Amortizacija[[#This Row],[obresti]]+Amortizacija[[#This Row],[glavnica]]+Amortizacija[[#This Row],[nepremičnina
davek]])</f>
        <v>1446.1952673531771</v>
      </c>
      <c r="I219" s="30">
        <f ca="1">IF(Amortizacija[[#This Row],[obrok
datum]]="",0,Amortizacija[[#This Row],[začetna
bilanca]]-Amortizacija[[#This Row],[glavnica]])</f>
        <v>116083.29270927107</v>
      </c>
      <c r="J219" s="14">
        <f ca="1">IF(Amortizacija[[#This Row],[zaključna
bilanca]]&gt;0,LastRow-ROW(),0)</f>
        <v>144</v>
      </c>
    </row>
    <row r="220" spans="2:10" ht="15" customHeight="1" x14ac:dyDescent="0.25">
      <c r="B220" s="12">
        <f>ROWS($B$4:B220)</f>
        <v>217</v>
      </c>
      <c r="C220" s="13">
        <f ca="1">IF(ValuesEntered,IF(Amortizacija[[#This Row],[št.]]&lt;=Trajanje_posojila,IF(ROW()-ROW(Amortizacija[[#Headers],[obrok
datum]])=1,LoanStart,IF(I219&gt;0,EDATE(C219,1),"")),""),"")</f>
        <v>49452</v>
      </c>
      <c r="D220" s="30">
        <f ca="1">IF(ROW()-ROW(Amortizacija[[#Headers],[začetna
bilanca]])=1,Znesek_posojila,IF(Amortizacija[[#This Row],[obrok
datum]]="",0,INDEX(Amortizacija[], ROW()-4,8)))</f>
        <v>116083.29270927107</v>
      </c>
      <c r="E220" s="30">
        <f ca="1">IF(ValuesEntered,IF(ROW()-ROW(Amortizacija[[#Headers],[obresti]])=1,-IPMT(Obrestna_mera/12,1,Trajanje_posojila-ROWS($C$4:C220)+1,Amortizacija[[#This Row],[začetna
bilanca]]),IFERROR(-IPMT(Obrestna_mera/12,1,Amortizacija[[#This Row],[št.
preostali]],D221),0)),0)</f>
        <v>481.22220770639757</v>
      </c>
      <c r="F220" s="30">
        <f ca="1">IFERROR(IF(AND(ValuesEntered,Amortizacija[[#This Row],[obrok
datum]]&lt;&gt;""),-PPMT(Obrestna_mera/12,1,Trajanje_posojila-ROWS($C$4:C220)+1,Amortizacija[[#This Row],[začetna
bilanca]]),""),0)</f>
        <v>589.96285973565</v>
      </c>
      <c r="G220" s="30">
        <f ca="1">IF(Amortizacija[[#This Row],[obrok
datum]]="",0,PropertyTaxAmount)</f>
        <v>375</v>
      </c>
      <c r="H220" s="30">
        <f ca="1">IF(Amortizacija[[#This Row],[obrok
datum]]="",0,Amortizacija[[#This Row],[obresti]]+Amortizacija[[#This Row],[glavnica]]+Amortizacija[[#This Row],[nepremičnina
davek]])</f>
        <v>1446.1850674420475</v>
      </c>
      <c r="I220" s="30">
        <f ca="1">IF(Amortizacija[[#This Row],[obrok
datum]]="",0,Amortizacija[[#This Row],[začetna
bilanca]]-Amortizacija[[#This Row],[glavnica]])</f>
        <v>115493.32984953542</v>
      </c>
      <c r="J220" s="14">
        <f ca="1">IF(Amortizacija[[#This Row],[zaključna
bilanca]]&gt;0,LastRow-ROW(),0)</f>
        <v>143</v>
      </c>
    </row>
    <row r="221" spans="2:10" ht="15" customHeight="1" x14ac:dyDescent="0.25">
      <c r="B221" s="12">
        <f>ROWS($B$4:B221)</f>
        <v>218</v>
      </c>
      <c r="C221" s="13">
        <f ca="1">IF(ValuesEntered,IF(Amortizacija[[#This Row],[št.]]&lt;=Trajanje_posojila,IF(ROW()-ROW(Amortizacija[[#Headers],[obrok
datum]])=1,LoanStart,IF(I220&gt;0,EDATE(C220,1),"")),""),"")</f>
        <v>49483</v>
      </c>
      <c r="D221" s="30">
        <f ca="1">IF(ROW()-ROW(Amortizacija[[#Headers],[začetna
bilanca]])=1,Znesek_posojila,IF(Amortizacija[[#This Row],[obrok
datum]]="",0,INDEX(Amortizacija[], ROW()-4,8)))</f>
        <v>115493.32984953542</v>
      </c>
      <c r="E221" s="30">
        <f ca="1">IF(ValuesEntered,IF(ROW()-ROW(Amortizacija[[#Headers],[obresti]])=1,-IPMT(Obrestna_mera/12,1,Trajanje_posojila-ROWS($C$4:C221)+1,Amortizacija[[#This Row],[začetna
bilanca]]),IFERROR(-IPMT(Obrestna_mera/12,1,Amortizacija[[#This Row],[št.
preostali]],D222),0)),0)</f>
        <v>478.75378671340638</v>
      </c>
      <c r="F221" s="30">
        <f ca="1">IFERROR(IF(AND(ValuesEntered,Amortizacija[[#This Row],[obrok
datum]]&lt;&gt;""),-PPMT(Obrestna_mera/12,1,Trajanje_posojila-ROWS($C$4:C221)+1,Amortizacija[[#This Row],[začetna
bilanca]]),""),0)</f>
        <v>592.42103831788177</v>
      </c>
      <c r="G221" s="30">
        <f ca="1">IF(Amortizacija[[#This Row],[obrok
datum]]="",0,PropertyTaxAmount)</f>
        <v>375</v>
      </c>
      <c r="H221" s="30">
        <f ca="1">IF(Amortizacija[[#This Row],[obrok
datum]]="",0,Amortizacija[[#This Row],[obresti]]+Amortizacija[[#This Row],[glavnica]]+Amortizacija[[#This Row],[nepremičnina
davek]])</f>
        <v>1446.174825031288</v>
      </c>
      <c r="I221" s="30">
        <f ca="1">IF(Amortizacija[[#This Row],[obrok
datum]]="",0,Amortizacija[[#This Row],[začetna
bilanca]]-Amortizacija[[#This Row],[glavnica]])</f>
        <v>114900.90881121754</v>
      </c>
      <c r="J221" s="14">
        <f ca="1">IF(Amortizacija[[#This Row],[zaključna
bilanca]]&gt;0,LastRow-ROW(),0)</f>
        <v>142</v>
      </c>
    </row>
    <row r="222" spans="2:10" ht="15" customHeight="1" x14ac:dyDescent="0.25">
      <c r="B222" s="12">
        <f>ROWS($B$4:B222)</f>
        <v>219</v>
      </c>
      <c r="C222" s="13">
        <f ca="1">IF(ValuesEntered,IF(Amortizacija[[#This Row],[št.]]&lt;=Trajanje_posojila,IF(ROW()-ROW(Amortizacija[[#Headers],[obrok
datum]])=1,LoanStart,IF(I221&gt;0,EDATE(C221,1),"")),""),"")</f>
        <v>49513</v>
      </c>
      <c r="D222" s="30">
        <f ca="1">IF(ROW()-ROW(Amortizacija[[#Headers],[začetna
bilanca]])=1,Znesek_posojila,IF(Amortizacija[[#This Row],[obrok
datum]]="",0,INDEX(Amortizacija[], ROW()-4,8)))</f>
        <v>114900.90881121754</v>
      </c>
      <c r="E222" s="30">
        <f ca="1">IF(ValuesEntered,IF(ROW()-ROW(Amortizacija[[#Headers],[obresti]])=1,-IPMT(Obrestna_mera/12,1,Trajanje_posojila-ROWS($C$4:C222)+1,Amortizacija[[#This Row],[začetna
bilanca]]),IFERROR(-IPMT(Obrestna_mera/12,1,Amortizacija[[#This Row],[št.
preostali]],D223),0)),0)</f>
        <v>476.27508063294442</v>
      </c>
      <c r="F222" s="30">
        <f ca="1">IFERROR(IF(AND(ValuesEntered,Amortizacija[[#This Row],[obrok
datum]]&lt;&gt;""),-PPMT(Obrestna_mera/12,1,Trajanje_posojila-ROWS($C$4:C222)+1,Amortizacija[[#This Row],[začetna
bilanca]]),""),0)</f>
        <v>594.88945931087301</v>
      </c>
      <c r="G222" s="30">
        <f ca="1">IF(Amortizacija[[#This Row],[obrok
datum]]="",0,PropertyTaxAmount)</f>
        <v>375</v>
      </c>
      <c r="H222" s="30">
        <f ca="1">IF(Amortizacija[[#This Row],[obrok
datum]]="",0,Amortizacija[[#This Row],[obresti]]+Amortizacija[[#This Row],[glavnica]]+Amortizacija[[#This Row],[nepremičnina
davek]])</f>
        <v>1446.1645399438175</v>
      </c>
      <c r="I222" s="30">
        <f ca="1">IF(Amortizacija[[#This Row],[obrok
datum]]="",0,Amortizacija[[#This Row],[začetna
bilanca]]-Amortizacija[[#This Row],[glavnica]])</f>
        <v>114306.01935190667</v>
      </c>
      <c r="J222" s="14">
        <f ca="1">IF(Amortizacija[[#This Row],[zaključna
bilanca]]&gt;0,LastRow-ROW(),0)</f>
        <v>141</v>
      </c>
    </row>
    <row r="223" spans="2:10" ht="15" customHeight="1" x14ac:dyDescent="0.25">
      <c r="B223" s="12">
        <f>ROWS($B$4:B223)</f>
        <v>220</v>
      </c>
      <c r="C223" s="13">
        <f ca="1">IF(ValuesEntered,IF(Amortizacija[[#This Row],[št.]]&lt;=Trajanje_posojila,IF(ROW()-ROW(Amortizacija[[#Headers],[obrok
datum]])=1,LoanStart,IF(I222&gt;0,EDATE(C222,1),"")),""),"")</f>
        <v>49544</v>
      </c>
      <c r="D223" s="30">
        <f ca="1">IF(ROW()-ROW(Amortizacija[[#Headers],[začetna
bilanca]])=1,Znesek_posojila,IF(Amortizacija[[#This Row],[obrok
datum]]="",0,INDEX(Amortizacija[], ROW()-4,8)))</f>
        <v>114306.01935190667</v>
      </c>
      <c r="E223" s="30">
        <f ca="1">IF(ValuesEntered,IF(ROW()-ROW(Amortizacija[[#Headers],[obresti]])=1,-IPMT(Obrestna_mera/12,1,Trajanje_posojila-ROWS($C$4:C223)+1,Amortizacija[[#This Row],[začetna
bilanca]]),IFERROR(-IPMT(Obrestna_mera/12,1,Amortizacija[[#This Row],[št.
preostali]],D224),0)),0)</f>
        <v>473.78604661048053</v>
      </c>
      <c r="F223" s="30">
        <f ca="1">IFERROR(IF(AND(ValuesEntered,Amortizacija[[#This Row],[obrok
datum]]&lt;&gt;""),-PPMT(Obrestna_mera/12,1,Trajanje_posojila-ROWS($C$4:C223)+1,Amortizacija[[#This Row],[začetna
bilanca]]),""),0)</f>
        <v>597.36816539133508</v>
      </c>
      <c r="G223" s="30">
        <f ca="1">IF(Amortizacija[[#This Row],[obrok
datum]]="",0,PropertyTaxAmount)</f>
        <v>375</v>
      </c>
      <c r="H223" s="30">
        <f ca="1">IF(Amortizacija[[#This Row],[obrok
datum]]="",0,Amortizacija[[#This Row],[obresti]]+Amortizacija[[#This Row],[glavnica]]+Amortizacija[[#This Row],[nepremičnina
davek]])</f>
        <v>1446.1542120018157</v>
      </c>
      <c r="I223" s="30">
        <f ca="1">IF(Amortizacija[[#This Row],[obrok
datum]]="",0,Amortizacija[[#This Row],[začetna
bilanca]]-Amortizacija[[#This Row],[glavnica]])</f>
        <v>113708.65118651533</v>
      </c>
      <c r="J223" s="14">
        <f ca="1">IF(Amortizacija[[#This Row],[zaključna
bilanca]]&gt;0,LastRow-ROW(),0)</f>
        <v>140</v>
      </c>
    </row>
    <row r="224" spans="2:10" ht="15" customHeight="1" x14ac:dyDescent="0.25">
      <c r="B224" s="12">
        <f>ROWS($B$4:B224)</f>
        <v>221</v>
      </c>
      <c r="C224" s="13">
        <f ca="1">IF(ValuesEntered,IF(Amortizacija[[#This Row],[št.]]&lt;=Trajanje_posojila,IF(ROW()-ROW(Amortizacija[[#Headers],[obrok
datum]])=1,LoanStart,IF(I223&gt;0,EDATE(C223,1),"")),""),"")</f>
        <v>49575</v>
      </c>
      <c r="D224" s="30">
        <f ca="1">IF(ROW()-ROW(Amortizacija[[#Headers],[začetna
bilanca]])=1,Znesek_posojila,IF(Amortizacija[[#This Row],[obrok
datum]]="",0,INDEX(Amortizacija[], ROW()-4,8)))</f>
        <v>113708.65118651533</v>
      </c>
      <c r="E224" s="30">
        <f ca="1">IF(ValuesEntered,IF(ROW()-ROW(Amortizacija[[#Headers],[obresti]])=1,-IPMT(Obrestna_mera/12,1,Trajanje_posojila-ROWS($C$4:C224)+1,Amortizacija[[#This Row],[začetna
bilanca]]),IFERROR(-IPMT(Obrestna_mera/12,1,Amortizacija[[#This Row],[št.
preostali]],D225),0)),0)</f>
        <v>471.28664161292301</v>
      </c>
      <c r="F224" s="30">
        <f ca="1">IFERROR(IF(AND(ValuesEntered,Amortizacija[[#This Row],[obrok
datum]]&lt;&gt;""),-PPMT(Obrestna_mera/12,1,Trajanje_posojila-ROWS($C$4:C224)+1,Amortizacija[[#This Row],[začetna
bilanca]]),""),0)</f>
        <v>599.85719941379887</v>
      </c>
      <c r="G224" s="30">
        <f ca="1">IF(Amortizacija[[#This Row],[obrok
datum]]="",0,PropertyTaxAmount)</f>
        <v>375</v>
      </c>
      <c r="H224" s="30">
        <f ca="1">IF(Amortizacija[[#This Row],[obrok
datum]]="",0,Amortizacija[[#This Row],[obresti]]+Amortizacija[[#This Row],[glavnica]]+Amortizacija[[#This Row],[nepremičnina
davek]])</f>
        <v>1446.1438410267219</v>
      </c>
      <c r="I224" s="30">
        <f ca="1">IF(Amortizacija[[#This Row],[obrok
datum]]="",0,Amortizacija[[#This Row],[začetna
bilanca]]-Amortizacija[[#This Row],[glavnica]])</f>
        <v>113108.79398710153</v>
      </c>
      <c r="J224" s="14">
        <f ca="1">IF(Amortizacija[[#This Row],[zaključna
bilanca]]&gt;0,LastRow-ROW(),0)</f>
        <v>139</v>
      </c>
    </row>
    <row r="225" spans="2:10" ht="15" customHeight="1" x14ac:dyDescent="0.25">
      <c r="B225" s="12">
        <f>ROWS($B$4:B225)</f>
        <v>222</v>
      </c>
      <c r="C225" s="13">
        <f ca="1">IF(ValuesEntered,IF(Amortizacija[[#This Row],[št.]]&lt;=Trajanje_posojila,IF(ROW()-ROW(Amortizacija[[#Headers],[obrok
datum]])=1,LoanStart,IF(I224&gt;0,EDATE(C224,1),"")),""),"")</f>
        <v>49605</v>
      </c>
      <c r="D225" s="30">
        <f ca="1">IF(ROW()-ROW(Amortizacija[[#Headers],[začetna
bilanca]])=1,Znesek_posojila,IF(Amortizacija[[#This Row],[obrok
datum]]="",0,INDEX(Amortizacija[], ROW()-4,8)))</f>
        <v>113108.79398710153</v>
      </c>
      <c r="E225" s="30">
        <f ca="1">IF(ValuesEntered,IF(ROW()-ROW(Amortizacija[[#Headers],[obresti]])=1,-IPMT(Obrestna_mera/12,1,Trajanje_posojila-ROWS($C$4:C225)+1,Amortizacija[[#This Row],[začetna
bilanca]]),IFERROR(-IPMT(Obrestna_mera/12,1,Amortizacija[[#This Row],[št.
preostali]],D226),0)),0)</f>
        <v>468.77682242787569</v>
      </c>
      <c r="F225" s="30">
        <f ca="1">IFERROR(IF(AND(ValuesEntered,Amortizacija[[#This Row],[obrok
datum]]&lt;&gt;""),-PPMT(Obrestna_mera/12,1,Trajanje_posojila-ROWS($C$4:C225)+1,Amortizacija[[#This Row],[začetna
bilanca]]),""),0)</f>
        <v>602.35660441135622</v>
      </c>
      <c r="G225" s="30">
        <f ca="1">IF(Amortizacija[[#This Row],[obrok
datum]]="",0,PropertyTaxAmount)</f>
        <v>375</v>
      </c>
      <c r="H225" s="30">
        <f ca="1">IF(Amortizacija[[#This Row],[obrok
datum]]="",0,Amortizacija[[#This Row],[obresti]]+Amortizacija[[#This Row],[glavnica]]+Amortizacija[[#This Row],[nepremičnina
davek]])</f>
        <v>1446.133426839232</v>
      </c>
      <c r="I225" s="30">
        <f ca="1">IF(Amortizacija[[#This Row],[obrok
datum]]="",0,Amortizacija[[#This Row],[začetna
bilanca]]-Amortizacija[[#This Row],[glavnica]])</f>
        <v>112506.43738269017</v>
      </c>
      <c r="J225" s="14">
        <f ca="1">IF(Amortizacija[[#This Row],[zaključna
bilanca]]&gt;0,LastRow-ROW(),0)</f>
        <v>138</v>
      </c>
    </row>
    <row r="226" spans="2:10" ht="15" customHeight="1" x14ac:dyDescent="0.25">
      <c r="B226" s="12">
        <f>ROWS($B$4:B226)</f>
        <v>223</v>
      </c>
      <c r="C226" s="13">
        <f ca="1">IF(ValuesEntered,IF(Amortizacija[[#This Row],[št.]]&lt;=Trajanje_posojila,IF(ROW()-ROW(Amortizacija[[#Headers],[obrok
datum]])=1,LoanStart,IF(I225&gt;0,EDATE(C225,1),"")),""),"")</f>
        <v>49636</v>
      </c>
      <c r="D226" s="30">
        <f ca="1">IF(ROW()-ROW(Amortizacija[[#Headers],[začetna
bilanca]])=1,Znesek_posojila,IF(Amortizacija[[#This Row],[obrok
datum]]="",0,INDEX(Amortizacija[], ROW()-4,8)))</f>
        <v>112506.43738269017</v>
      </c>
      <c r="E226" s="30">
        <f ca="1">IF(ValuesEntered,IF(ROW()-ROW(Amortizacija[[#Headers],[obresti]])=1,-IPMT(Obrestna_mera/12,1,Trajanje_posojila-ROWS($C$4:C226)+1,Amortizacija[[#This Row],[začetna
bilanca]]),IFERROR(-IPMT(Obrestna_mera/12,1,Amortizacija[[#This Row],[št.
preostali]],D227),0)),0)</f>
        <v>466.25654566289069</v>
      </c>
      <c r="F226" s="30">
        <f ca="1">IFERROR(IF(AND(ValuesEntered,Amortizacija[[#This Row],[obrok
datum]]&lt;&gt;""),-PPMT(Obrestna_mera/12,1,Trajanje_posojila-ROWS($C$4:C226)+1,Amortizacija[[#This Row],[začetna
bilanca]]),""),0)</f>
        <v>604.86642359640371</v>
      </c>
      <c r="G226" s="30">
        <f ca="1">IF(Amortizacija[[#This Row],[obrok
datum]]="",0,PropertyTaxAmount)</f>
        <v>375</v>
      </c>
      <c r="H226" s="30">
        <f ca="1">IF(Amortizacija[[#This Row],[obrok
datum]]="",0,Amortizacija[[#This Row],[obresti]]+Amortizacija[[#This Row],[glavnica]]+Amortizacija[[#This Row],[nepremičnina
davek]])</f>
        <v>1446.1229692592945</v>
      </c>
      <c r="I226" s="30">
        <f ca="1">IF(Amortizacija[[#This Row],[obrok
datum]]="",0,Amortizacija[[#This Row],[začetna
bilanca]]-Amortizacija[[#This Row],[glavnica]])</f>
        <v>111901.57095909376</v>
      </c>
      <c r="J226" s="14">
        <f ca="1">IF(Amortizacija[[#This Row],[zaključna
bilanca]]&gt;0,LastRow-ROW(),0)</f>
        <v>137</v>
      </c>
    </row>
    <row r="227" spans="2:10" ht="15" customHeight="1" x14ac:dyDescent="0.25">
      <c r="B227" s="12">
        <f>ROWS($B$4:B227)</f>
        <v>224</v>
      </c>
      <c r="C227" s="13">
        <f ca="1">IF(ValuesEntered,IF(Amortizacija[[#This Row],[št.]]&lt;=Trajanje_posojila,IF(ROW()-ROW(Amortizacija[[#Headers],[obrok
datum]])=1,LoanStart,IF(I226&gt;0,EDATE(C226,1),"")),""),"")</f>
        <v>49666</v>
      </c>
      <c r="D227" s="30">
        <f ca="1">IF(ROW()-ROW(Amortizacija[[#Headers],[začetna
bilanca]])=1,Znesek_posojila,IF(Amortizacija[[#This Row],[obrok
datum]]="",0,INDEX(Amortizacija[], ROW()-4,8)))</f>
        <v>111901.57095909376</v>
      </c>
      <c r="E227" s="30">
        <f ca="1">IF(ValuesEntered,IF(ROW()-ROW(Amortizacija[[#Headers],[obresti]])=1,-IPMT(Obrestna_mera/12,1,Trajanje_posojila-ROWS($C$4:C227)+1,Amortizacija[[#This Row],[začetna
bilanca]]),IFERROR(-IPMT(Obrestna_mera/12,1,Amortizacija[[#This Row],[št.
preostali]],D228),0)),0)</f>
        <v>463.72576774471821</v>
      </c>
      <c r="F227" s="30">
        <f ca="1">IFERROR(IF(AND(ValuesEntered,Amortizacija[[#This Row],[obrok
datum]]&lt;&gt;""),-PPMT(Obrestna_mera/12,1,Trajanje_posojila-ROWS($C$4:C227)+1,Amortizacija[[#This Row],[začetna
bilanca]]),""),0)</f>
        <v>607.38670036138853</v>
      </c>
      <c r="G227" s="30">
        <f ca="1">IF(Amortizacija[[#This Row],[obrok
datum]]="",0,PropertyTaxAmount)</f>
        <v>375</v>
      </c>
      <c r="H227" s="30">
        <f ca="1">IF(Amortizacija[[#This Row],[obrok
datum]]="",0,Amortizacija[[#This Row],[obresti]]+Amortizacija[[#This Row],[glavnica]]+Amortizacija[[#This Row],[nepremičnina
davek]])</f>
        <v>1446.1124681061067</v>
      </c>
      <c r="I227" s="30">
        <f ca="1">IF(Amortizacija[[#This Row],[obrok
datum]]="",0,Amortizacija[[#This Row],[začetna
bilanca]]-Amortizacija[[#This Row],[glavnica]])</f>
        <v>111294.18425873238</v>
      </c>
      <c r="J227" s="14">
        <f ca="1">IF(Amortizacija[[#This Row],[zaključna
bilanca]]&gt;0,LastRow-ROW(),0)</f>
        <v>136</v>
      </c>
    </row>
    <row r="228" spans="2:10" ht="15" customHeight="1" x14ac:dyDescent="0.25">
      <c r="B228" s="12">
        <f>ROWS($B$4:B228)</f>
        <v>225</v>
      </c>
      <c r="C228" s="13">
        <f ca="1">IF(ValuesEntered,IF(Amortizacija[[#This Row],[št.]]&lt;=Trajanje_posojila,IF(ROW()-ROW(Amortizacija[[#Headers],[obrok
datum]])=1,LoanStart,IF(I227&gt;0,EDATE(C227,1),"")),""),"")</f>
        <v>49697</v>
      </c>
      <c r="D228" s="30">
        <f ca="1">IF(ROW()-ROW(Amortizacija[[#Headers],[začetna
bilanca]])=1,Znesek_posojila,IF(Amortizacija[[#This Row],[obrok
datum]]="",0,INDEX(Amortizacija[], ROW()-4,8)))</f>
        <v>111294.18425873238</v>
      </c>
      <c r="E228" s="30">
        <f ca="1">IF(ValuesEntered,IF(ROW()-ROW(Amortizacija[[#Headers],[obresti]])=1,-IPMT(Obrestna_mera/12,1,Trajanje_posojila-ROWS($C$4:C228)+1,Amortizacija[[#This Row],[začetna
bilanca]]),IFERROR(-IPMT(Obrestna_mera/12,1,Amortizacija[[#This Row],[št.
preostali]],D229),0)),0)</f>
        <v>461.18444491855342</v>
      </c>
      <c r="F228" s="30">
        <f ca="1">IFERROR(IF(AND(ValuesEntered,Amortizacija[[#This Row],[obrok
datum]]&lt;&gt;""),-PPMT(Obrestna_mera/12,1,Trajanje_posojila-ROWS($C$4:C228)+1,Amortizacija[[#This Row],[začetna
bilanca]]),""),0)</f>
        <v>609.91747827956101</v>
      </c>
      <c r="G228" s="30">
        <f ca="1">IF(Amortizacija[[#This Row],[obrok
datum]]="",0,PropertyTaxAmount)</f>
        <v>375</v>
      </c>
      <c r="H228" s="30">
        <f ca="1">IF(Amortizacija[[#This Row],[obrok
datum]]="",0,Amortizacija[[#This Row],[obresti]]+Amortizacija[[#This Row],[glavnica]]+Amortizacija[[#This Row],[nepremičnina
davek]])</f>
        <v>1446.1019231981145</v>
      </c>
      <c r="I228" s="30">
        <f ca="1">IF(Amortizacija[[#This Row],[obrok
datum]]="",0,Amortizacija[[#This Row],[začetna
bilanca]]-Amortizacija[[#This Row],[glavnica]])</f>
        <v>110684.26678045282</v>
      </c>
      <c r="J228" s="14">
        <f ca="1">IF(Amortizacija[[#This Row],[zaključna
bilanca]]&gt;0,LastRow-ROW(),0)</f>
        <v>135</v>
      </c>
    </row>
    <row r="229" spans="2:10" ht="15" customHeight="1" x14ac:dyDescent="0.25">
      <c r="B229" s="12">
        <f>ROWS($B$4:B229)</f>
        <v>226</v>
      </c>
      <c r="C229" s="13">
        <f ca="1">IF(ValuesEntered,IF(Amortizacija[[#This Row],[št.]]&lt;=Trajanje_posojila,IF(ROW()-ROW(Amortizacija[[#Headers],[obrok
datum]])=1,LoanStart,IF(I228&gt;0,EDATE(C228,1),"")),""),"")</f>
        <v>49728</v>
      </c>
      <c r="D229" s="30">
        <f ca="1">IF(ROW()-ROW(Amortizacija[[#Headers],[začetna
bilanca]])=1,Znesek_posojila,IF(Amortizacija[[#This Row],[obrok
datum]]="",0,INDEX(Amortizacija[], ROW()-4,8)))</f>
        <v>110684.26678045282</v>
      </c>
      <c r="E229" s="30">
        <f ca="1">IF(ValuesEntered,IF(ROW()-ROW(Amortizacija[[#Headers],[obresti]])=1,-IPMT(Obrestna_mera/12,1,Trajanje_posojila-ROWS($C$4:C229)+1,Amortizacija[[#This Row],[začetna
bilanca]]),IFERROR(-IPMT(Obrestna_mera/12,1,Amortizacija[[#This Row],[št.
preostali]],D230),0)),0)</f>
        <v>458.63253324727958</v>
      </c>
      <c r="F229" s="30">
        <f ca="1">IFERROR(IF(AND(ValuesEntered,Amortizacija[[#This Row],[obrok
datum]]&lt;&gt;""),-PPMT(Obrestna_mera/12,1,Trajanje_posojila-ROWS($C$4:C229)+1,Amortizacija[[#This Row],[začetna
bilanca]]),""),0)</f>
        <v>612.45880110572591</v>
      </c>
      <c r="G229" s="30">
        <f ca="1">IF(Amortizacija[[#This Row],[obrok
datum]]="",0,PropertyTaxAmount)</f>
        <v>375</v>
      </c>
      <c r="H229" s="30">
        <f ca="1">IF(Amortizacija[[#This Row],[obrok
datum]]="",0,Amortizacija[[#This Row],[obresti]]+Amortizacija[[#This Row],[glavnica]]+Amortizacija[[#This Row],[nepremičnina
davek]])</f>
        <v>1446.0913343530055</v>
      </c>
      <c r="I229" s="30">
        <f ca="1">IF(Amortizacija[[#This Row],[obrok
datum]]="",0,Amortizacija[[#This Row],[začetna
bilanca]]-Amortizacija[[#This Row],[glavnica]])</f>
        <v>110071.8079793471</v>
      </c>
      <c r="J229" s="14">
        <f ca="1">IF(Amortizacija[[#This Row],[zaključna
bilanca]]&gt;0,LastRow-ROW(),0)</f>
        <v>134</v>
      </c>
    </row>
    <row r="230" spans="2:10" ht="15" customHeight="1" x14ac:dyDescent="0.25">
      <c r="B230" s="12">
        <f>ROWS($B$4:B230)</f>
        <v>227</v>
      </c>
      <c r="C230" s="13">
        <f ca="1">IF(ValuesEntered,IF(Amortizacija[[#This Row],[št.]]&lt;=Trajanje_posojila,IF(ROW()-ROW(Amortizacija[[#Headers],[obrok
datum]])=1,LoanStart,IF(I229&gt;0,EDATE(C229,1),"")),""),"")</f>
        <v>49757</v>
      </c>
      <c r="D230" s="30">
        <f ca="1">IF(ROW()-ROW(Amortizacija[[#Headers],[začetna
bilanca]])=1,Znesek_posojila,IF(Amortizacija[[#This Row],[obrok
datum]]="",0,INDEX(Amortizacija[], ROW()-4,8)))</f>
        <v>110071.8079793471</v>
      </c>
      <c r="E230" s="30">
        <f ca="1">IF(ValuesEntered,IF(ROW()-ROW(Amortizacija[[#Headers],[obresti]])=1,-IPMT(Obrestna_mera/12,1,Trajanje_posojila-ROWS($C$4:C230)+1,Amortizacija[[#This Row],[začetna
bilanca]]),IFERROR(-IPMT(Obrestna_mera/12,1,Amortizacija[[#This Row],[št.
preostali]],D231),0)),0)</f>
        <v>456.06998861070872</v>
      </c>
      <c r="F230" s="30">
        <f ca="1">IFERROR(IF(AND(ValuesEntered,Amortizacija[[#This Row],[obrok
datum]]&lt;&gt;""),-PPMT(Obrestna_mera/12,1,Trajanje_posojila-ROWS($C$4:C230)+1,Amortizacija[[#This Row],[začetna
bilanca]]),""),0)</f>
        <v>615.01071277699998</v>
      </c>
      <c r="G230" s="30">
        <f ca="1">IF(Amortizacija[[#This Row],[obrok
datum]]="",0,PropertyTaxAmount)</f>
        <v>375</v>
      </c>
      <c r="H230" s="30">
        <f ca="1">IF(Amortizacija[[#This Row],[obrok
datum]]="",0,Amortizacija[[#This Row],[obresti]]+Amortizacija[[#This Row],[glavnica]]+Amortizacija[[#This Row],[nepremičnina
davek]])</f>
        <v>1446.0807013877088</v>
      </c>
      <c r="I230" s="30">
        <f ca="1">IF(Amortizacija[[#This Row],[obrok
datum]]="",0,Amortizacija[[#This Row],[začetna
bilanca]]-Amortizacija[[#This Row],[glavnica]])</f>
        <v>109456.79726657009</v>
      </c>
      <c r="J230" s="14">
        <f ca="1">IF(Amortizacija[[#This Row],[zaključna
bilanca]]&gt;0,LastRow-ROW(),0)</f>
        <v>133</v>
      </c>
    </row>
    <row r="231" spans="2:10" ht="15" customHeight="1" x14ac:dyDescent="0.25">
      <c r="B231" s="12">
        <f>ROWS($B$4:B231)</f>
        <v>228</v>
      </c>
      <c r="C231" s="13">
        <f ca="1">IF(ValuesEntered,IF(Amortizacija[[#This Row],[št.]]&lt;=Trajanje_posojila,IF(ROW()-ROW(Amortizacija[[#Headers],[obrok
datum]])=1,LoanStart,IF(I230&gt;0,EDATE(C230,1),"")),""),"")</f>
        <v>49788</v>
      </c>
      <c r="D231" s="30">
        <f ca="1">IF(ROW()-ROW(Amortizacija[[#Headers],[začetna
bilanca]])=1,Znesek_posojila,IF(Amortizacija[[#This Row],[obrok
datum]]="",0,INDEX(Amortizacija[], ROW()-4,8)))</f>
        <v>109456.79726657009</v>
      </c>
      <c r="E231" s="30">
        <f ca="1">IF(ValuesEntered,IF(ROW()-ROW(Amortizacija[[#Headers],[obresti]])=1,-IPMT(Obrestna_mera/12,1,Trajanje_posojila-ROWS($C$4:C231)+1,Amortizacija[[#This Row],[začetna
bilanca]]),IFERROR(-IPMT(Obrestna_mera/12,1,Amortizacija[[#This Row],[št.
preostali]],D232),0)),0)</f>
        <v>453.49676670481881</v>
      </c>
      <c r="F231" s="30">
        <f ca="1">IFERROR(IF(AND(ValuesEntered,Amortizacija[[#This Row],[obrok
datum]]&lt;&gt;""),-PPMT(Obrestna_mera/12,1,Trajanje_posojila-ROWS($C$4:C231)+1,Amortizacija[[#This Row],[začetna
bilanca]]),""),0)</f>
        <v>617.57325741357079</v>
      </c>
      <c r="G231" s="30">
        <f ca="1">IF(Amortizacija[[#This Row],[obrok
datum]]="",0,PropertyTaxAmount)</f>
        <v>375</v>
      </c>
      <c r="H231" s="30">
        <f ca="1">IF(Amortizacija[[#This Row],[obrok
datum]]="",0,Amortizacija[[#This Row],[obresti]]+Amortizacija[[#This Row],[glavnica]]+Amortizacija[[#This Row],[nepremičnina
davek]])</f>
        <v>1446.0700241183895</v>
      </c>
      <c r="I231" s="30">
        <f ca="1">IF(Amortizacija[[#This Row],[obrok
datum]]="",0,Amortizacija[[#This Row],[začetna
bilanca]]-Amortizacija[[#This Row],[glavnica]])</f>
        <v>108839.22400915652</v>
      </c>
      <c r="J231" s="14">
        <f ca="1">IF(Amortizacija[[#This Row],[zaključna
bilanca]]&gt;0,LastRow-ROW(),0)</f>
        <v>132</v>
      </c>
    </row>
    <row r="232" spans="2:10" ht="15" customHeight="1" x14ac:dyDescent="0.25">
      <c r="B232" s="12">
        <f>ROWS($B$4:B232)</f>
        <v>229</v>
      </c>
      <c r="C232" s="13">
        <f ca="1">IF(ValuesEntered,IF(Amortizacija[[#This Row],[št.]]&lt;=Trajanje_posojila,IF(ROW()-ROW(Amortizacija[[#Headers],[obrok
datum]])=1,LoanStart,IF(I231&gt;0,EDATE(C231,1),"")),""),"")</f>
        <v>49818</v>
      </c>
      <c r="D232" s="30">
        <f ca="1">IF(ROW()-ROW(Amortizacija[[#Headers],[začetna
bilanca]])=1,Znesek_posojila,IF(Amortizacija[[#This Row],[obrok
datum]]="",0,INDEX(Amortizacija[], ROW()-4,8)))</f>
        <v>108839.22400915652</v>
      </c>
      <c r="E232" s="30">
        <f ca="1">IF(ValuesEntered,IF(ROW()-ROW(Amortizacija[[#Headers],[obresti]])=1,-IPMT(Obrestna_mera/12,1,Trajanje_posojila-ROWS($C$4:C232)+1,Amortizacija[[#This Row],[začetna
bilanca]]),IFERROR(-IPMT(Obrestna_mera/12,1,Amortizacija[[#This Row],[št.
preostali]],D233),0)),0)</f>
        <v>450.91282304098775</v>
      </c>
      <c r="F232" s="30">
        <f ca="1">IFERROR(IF(AND(ValuesEntered,Amortizacija[[#This Row],[obrok
datum]]&lt;&gt;""),-PPMT(Obrestna_mera/12,1,Trajanje_posojila-ROWS($C$4:C232)+1,Amortizacija[[#This Row],[začetna
bilanca]]),""),0)</f>
        <v>620.14647931946058</v>
      </c>
      <c r="G232" s="30">
        <f ca="1">IF(Amortizacija[[#This Row],[obrok
datum]]="",0,PropertyTaxAmount)</f>
        <v>375</v>
      </c>
      <c r="H232" s="30">
        <f ca="1">IF(Amortizacija[[#This Row],[obrok
datum]]="",0,Amortizacija[[#This Row],[obresti]]+Amortizacija[[#This Row],[glavnica]]+Amortizacija[[#This Row],[nepremičnina
davek]])</f>
        <v>1446.0593023604483</v>
      </c>
      <c r="I232" s="30">
        <f ca="1">IF(Amortizacija[[#This Row],[obrok
datum]]="",0,Amortizacija[[#This Row],[začetna
bilanca]]-Amortizacija[[#This Row],[glavnica]])</f>
        <v>108219.07752983706</v>
      </c>
      <c r="J232" s="14">
        <f ca="1">IF(Amortizacija[[#This Row],[zaključna
bilanca]]&gt;0,LastRow-ROW(),0)</f>
        <v>131</v>
      </c>
    </row>
    <row r="233" spans="2:10" ht="15" customHeight="1" x14ac:dyDescent="0.25">
      <c r="B233" s="12">
        <f>ROWS($B$4:B233)</f>
        <v>230</v>
      </c>
      <c r="C233" s="13">
        <f ca="1">IF(ValuesEntered,IF(Amortizacija[[#This Row],[št.]]&lt;=Trajanje_posojila,IF(ROW()-ROW(Amortizacija[[#Headers],[obrok
datum]])=1,LoanStart,IF(I232&gt;0,EDATE(C232,1),"")),""),"")</f>
        <v>49849</v>
      </c>
      <c r="D233" s="30">
        <f ca="1">IF(ROW()-ROW(Amortizacija[[#Headers],[začetna
bilanca]])=1,Znesek_posojila,IF(Amortizacija[[#This Row],[obrok
datum]]="",0,INDEX(Amortizacija[], ROW()-4,8)))</f>
        <v>108219.07752983706</v>
      </c>
      <c r="E233" s="30">
        <f ca="1">IF(ValuesEntered,IF(ROW()-ROW(Amortizacija[[#Headers],[obresti]])=1,-IPMT(Obrestna_mera/12,1,Trajanje_posojila-ROWS($C$4:C233)+1,Amortizacija[[#This Row],[začetna
bilanca]]),IFERROR(-IPMT(Obrestna_mera/12,1,Amortizacija[[#This Row],[št.
preostali]],D234),0)),0)</f>
        <v>448.31811294522402</v>
      </c>
      <c r="F233" s="30">
        <f ca="1">IFERROR(IF(AND(ValuesEntered,Amortizacija[[#This Row],[obrok
datum]]&lt;&gt;""),-PPMT(Obrestna_mera/12,1,Trajanje_posojila-ROWS($C$4:C233)+1,Amortizacija[[#This Row],[začetna
bilanca]]),""),0)</f>
        <v>622.73042298329153</v>
      </c>
      <c r="G233" s="30">
        <f ca="1">IF(Amortizacija[[#This Row],[obrok
datum]]="",0,PropertyTaxAmount)</f>
        <v>375</v>
      </c>
      <c r="H233" s="30">
        <f ca="1">IF(Amortizacija[[#This Row],[obrok
datum]]="",0,Amortizacija[[#This Row],[obresti]]+Amortizacija[[#This Row],[glavnica]]+Amortizacija[[#This Row],[nepremičnina
davek]])</f>
        <v>1446.0485359285155</v>
      </c>
      <c r="I233" s="30">
        <f ca="1">IF(Amortizacija[[#This Row],[obrok
datum]]="",0,Amortizacija[[#This Row],[začetna
bilanca]]-Amortizacija[[#This Row],[glavnica]])</f>
        <v>107596.34710685376</v>
      </c>
      <c r="J233" s="14">
        <f ca="1">IF(Amortizacija[[#This Row],[zaključna
bilanca]]&gt;0,LastRow-ROW(),0)</f>
        <v>130</v>
      </c>
    </row>
    <row r="234" spans="2:10" ht="15" customHeight="1" x14ac:dyDescent="0.25">
      <c r="B234" s="12">
        <f>ROWS($B$4:B234)</f>
        <v>231</v>
      </c>
      <c r="C234" s="13">
        <f ca="1">IF(ValuesEntered,IF(Amortizacija[[#This Row],[št.]]&lt;=Trajanje_posojila,IF(ROW()-ROW(Amortizacija[[#Headers],[obrok
datum]])=1,LoanStart,IF(I233&gt;0,EDATE(C233,1),"")),""),"")</f>
        <v>49879</v>
      </c>
      <c r="D234" s="30">
        <f ca="1">IF(ROW()-ROW(Amortizacija[[#Headers],[začetna
bilanca]])=1,Znesek_posojila,IF(Amortizacija[[#This Row],[obrok
datum]]="",0,INDEX(Amortizacija[], ROW()-4,8)))</f>
        <v>107596.34710685376</v>
      </c>
      <c r="E234" s="30">
        <f ca="1">IF(ValuesEntered,IF(ROW()-ROW(Amortizacija[[#Headers],[obresti]])=1,-IPMT(Obrestna_mera/12,1,Trajanje_posojila-ROWS($C$4:C234)+1,Amortizacija[[#This Row],[začetna
bilanca]]),IFERROR(-IPMT(Obrestna_mera/12,1,Amortizacija[[#This Row],[št.
preostali]],D235),0)),0)</f>
        <v>445.7125915573946</v>
      </c>
      <c r="F234" s="30">
        <f ca="1">IFERROR(IF(AND(ValuesEntered,Amortizacija[[#This Row],[obrok
datum]]&lt;&gt;""),-PPMT(Obrestna_mera/12,1,Trajanje_posojila-ROWS($C$4:C234)+1,Amortizacija[[#This Row],[začetna
bilanca]]),""),0)</f>
        <v>625.32513307905538</v>
      </c>
      <c r="G234" s="30">
        <f ca="1">IF(Amortizacija[[#This Row],[obrok
datum]]="",0,PropertyTaxAmount)</f>
        <v>375</v>
      </c>
      <c r="H234" s="30">
        <f ca="1">IF(Amortizacija[[#This Row],[obrok
datum]]="",0,Amortizacija[[#This Row],[obresti]]+Amortizacija[[#This Row],[glavnica]]+Amortizacija[[#This Row],[nepremičnina
davek]])</f>
        <v>1446.0377246364501</v>
      </c>
      <c r="I234" s="30">
        <f ca="1">IF(Amortizacija[[#This Row],[obrok
datum]]="",0,Amortizacija[[#This Row],[začetna
bilanca]]-Amortizacija[[#This Row],[glavnica]])</f>
        <v>106971.02197377471</v>
      </c>
      <c r="J234" s="14">
        <f ca="1">IF(Amortizacija[[#This Row],[zaključna
bilanca]]&gt;0,LastRow-ROW(),0)</f>
        <v>129</v>
      </c>
    </row>
    <row r="235" spans="2:10" ht="15" customHeight="1" x14ac:dyDescent="0.25">
      <c r="B235" s="12">
        <f>ROWS($B$4:B235)</f>
        <v>232</v>
      </c>
      <c r="C235" s="13">
        <f ca="1">IF(ValuesEntered,IF(Amortizacija[[#This Row],[št.]]&lt;=Trajanje_posojila,IF(ROW()-ROW(Amortizacija[[#Headers],[obrok
datum]])=1,LoanStart,IF(I234&gt;0,EDATE(C234,1),"")),""),"")</f>
        <v>49910</v>
      </c>
      <c r="D235" s="30">
        <f ca="1">IF(ROW()-ROW(Amortizacija[[#Headers],[začetna
bilanca]])=1,Znesek_posojila,IF(Amortizacija[[#This Row],[obrok
datum]]="",0,INDEX(Amortizacija[], ROW()-4,8)))</f>
        <v>106971.02197377471</v>
      </c>
      <c r="E235" s="30">
        <f ca="1">IF(ValuesEntered,IF(ROW()-ROW(Amortizacija[[#Headers],[obresti]])=1,-IPMT(Obrestna_mera/12,1,Trajanje_posojila-ROWS($C$4:C235)+1,Amortizacija[[#This Row],[začetna
bilanca]]),IFERROR(-IPMT(Obrestna_mera/12,1,Amortizacija[[#This Row],[št.
preostali]],D236),0)),0)</f>
        <v>443.0962138304493</v>
      </c>
      <c r="F235" s="30">
        <f ca="1">IFERROR(IF(AND(ValuesEntered,Amortizacija[[#This Row],[obrok
datum]]&lt;&gt;""),-PPMT(Obrestna_mera/12,1,Trajanje_posojila-ROWS($C$4:C235)+1,Amortizacija[[#This Row],[začetna
bilanca]]),""),0)</f>
        <v>627.93065446688468</v>
      </c>
      <c r="G235" s="30">
        <f ca="1">IF(Amortizacija[[#This Row],[obrok
datum]]="",0,PropertyTaxAmount)</f>
        <v>375</v>
      </c>
      <c r="H235" s="30">
        <f ca="1">IF(Amortizacija[[#This Row],[obrok
datum]]="",0,Amortizacija[[#This Row],[obresti]]+Amortizacija[[#This Row],[glavnica]]+Amortizacija[[#This Row],[nepremičnina
davek]])</f>
        <v>1446.026868297334</v>
      </c>
      <c r="I235" s="30">
        <f ca="1">IF(Amortizacija[[#This Row],[obrok
datum]]="",0,Amortizacija[[#This Row],[začetna
bilanca]]-Amortizacija[[#This Row],[glavnica]])</f>
        <v>106343.09131930783</v>
      </c>
      <c r="J235" s="14">
        <f ca="1">IF(Amortizacija[[#This Row],[zaključna
bilanca]]&gt;0,LastRow-ROW(),0)</f>
        <v>128</v>
      </c>
    </row>
    <row r="236" spans="2:10" ht="15" customHeight="1" x14ac:dyDescent="0.25">
      <c r="B236" s="12">
        <f>ROWS($B$4:B236)</f>
        <v>233</v>
      </c>
      <c r="C236" s="13">
        <f ca="1">IF(ValuesEntered,IF(Amortizacija[[#This Row],[št.]]&lt;=Trajanje_posojila,IF(ROW()-ROW(Amortizacija[[#Headers],[obrok
datum]])=1,LoanStart,IF(I235&gt;0,EDATE(C235,1),"")),""),"")</f>
        <v>49941</v>
      </c>
      <c r="D236" s="30">
        <f ca="1">IF(ROW()-ROW(Amortizacija[[#Headers],[začetna
bilanca]])=1,Znesek_posojila,IF(Amortizacija[[#This Row],[obrok
datum]]="",0,INDEX(Amortizacija[], ROW()-4,8)))</f>
        <v>106343.09131930783</v>
      </c>
      <c r="E236" s="30">
        <f ca="1">IF(ValuesEntered,IF(ROW()-ROW(Amortizacija[[#Headers],[obresti]])=1,-IPMT(Obrestna_mera/12,1,Trajanje_posojila-ROWS($C$4:C236)+1,Amortizacija[[#This Row],[začetna
bilanca]]),IFERROR(-IPMT(Obrestna_mera/12,1,Amortizacija[[#This Row],[št.
preostali]],D237),0)),0)</f>
        <v>440.46893452964167</v>
      </c>
      <c r="F236" s="30">
        <f ca="1">IFERROR(IF(AND(ValuesEntered,Amortizacija[[#This Row],[obrok
datum]]&lt;&gt;""),-PPMT(Obrestna_mera/12,1,Trajanje_posojila-ROWS($C$4:C236)+1,Amortizacija[[#This Row],[začetna
bilanca]]),""),0)</f>
        <v>630.54703219382998</v>
      </c>
      <c r="G236" s="30">
        <f ca="1">IF(Amortizacija[[#This Row],[obrok
datum]]="",0,PropertyTaxAmount)</f>
        <v>375</v>
      </c>
      <c r="H236" s="30">
        <f ca="1">IF(Amortizacija[[#This Row],[obrok
datum]]="",0,Amortizacija[[#This Row],[obresti]]+Amortizacija[[#This Row],[glavnica]]+Amortizacija[[#This Row],[nepremičnina
davek]])</f>
        <v>1446.0159667234716</v>
      </c>
      <c r="I236" s="30">
        <f ca="1">IF(Amortizacija[[#This Row],[obrok
datum]]="",0,Amortizacija[[#This Row],[začetna
bilanca]]-Amortizacija[[#This Row],[glavnica]])</f>
        <v>105712.544287114</v>
      </c>
      <c r="J236" s="14">
        <f ca="1">IF(Amortizacija[[#This Row],[zaključna
bilanca]]&gt;0,LastRow-ROW(),0)</f>
        <v>127</v>
      </c>
    </row>
    <row r="237" spans="2:10" ht="15" customHeight="1" x14ac:dyDescent="0.25">
      <c r="B237" s="12">
        <f>ROWS($B$4:B237)</f>
        <v>234</v>
      </c>
      <c r="C237" s="13">
        <f ca="1">IF(ValuesEntered,IF(Amortizacija[[#This Row],[št.]]&lt;=Trajanje_posojila,IF(ROW()-ROW(Amortizacija[[#Headers],[obrok
datum]])=1,LoanStart,IF(I236&gt;0,EDATE(C236,1),"")),""),"")</f>
        <v>49971</v>
      </c>
      <c r="D237" s="30">
        <f ca="1">IF(ROW()-ROW(Amortizacija[[#Headers],[začetna
bilanca]])=1,Znesek_posojila,IF(Amortizacija[[#This Row],[obrok
datum]]="",0,INDEX(Amortizacija[], ROW()-4,8)))</f>
        <v>105712.544287114</v>
      </c>
      <c r="E237" s="30">
        <f ca="1">IF(ValuesEntered,IF(ROW()-ROW(Amortizacija[[#Headers],[obresti]])=1,-IPMT(Obrestna_mera/12,1,Trajanje_posojila-ROWS($C$4:C237)+1,Amortizacija[[#This Row],[začetna
bilanca]]),IFERROR(-IPMT(Obrestna_mera/12,1,Amortizacija[[#This Row],[št.
preostali]],D238),0)),0)</f>
        <v>437.83070823174728</v>
      </c>
      <c r="F237" s="30">
        <f ca="1">IFERROR(IF(AND(ValuesEntered,Amortizacija[[#This Row],[obrok
datum]]&lt;&gt;""),-PPMT(Obrestna_mera/12,1,Trajanje_posojila-ROWS($C$4:C237)+1,Amortizacija[[#This Row],[začetna
bilanca]]),""),0)</f>
        <v>633.17431149463755</v>
      </c>
      <c r="G237" s="30">
        <f ca="1">IF(Amortizacija[[#This Row],[obrok
datum]]="",0,PropertyTaxAmount)</f>
        <v>375</v>
      </c>
      <c r="H237" s="30">
        <f ca="1">IF(Amortizacija[[#This Row],[obrok
datum]]="",0,Amortizacija[[#This Row],[obresti]]+Amortizacija[[#This Row],[glavnica]]+Amortizacija[[#This Row],[nepremičnina
davek]])</f>
        <v>1446.0050197263849</v>
      </c>
      <c r="I237" s="30">
        <f ca="1">IF(Amortizacija[[#This Row],[obrok
datum]]="",0,Amortizacija[[#This Row],[začetna
bilanca]]-Amortizacija[[#This Row],[glavnica]])</f>
        <v>105079.36997561935</v>
      </c>
      <c r="J237" s="14">
        <f ca="1">IF(Amortizacija[[#This Row],[zaključna
bilanca]]&gt;0,LastRow-ROW(),0)</f>
        <v>126</v>
      </c>
    </row>
    <row r="238" spans="2:10" ht="15" customHeight="1" x14ac:dyDescent="0.25">
      <c r="B238" s="12">
        <f>ROWS($B$4:B238)</f>
        <v>235</v>
      </c>
      <c r="C238" s="13">
        <f ca="1">IF(ValuesEntered,IF(Amortizacija[[#This Row],[št.]]&lt;=Trajanje_posojila,IF(ROW()-ROW(Amortizacija[[#Headers],[obrok
datum]])=1,LoanStart,IF(I237&gt;0,EDATE(C237,1),"")),""),"")</f>
        <v>50002</v>
      </c>
      <c r="D238" s="30">
        <f ca="1">IF(ROW()-ROW(Amortizacija[[#Headers],[začetna
bilanca]])=1,Znesek_posojila,IF(Amortizacija[[#This Row],[obrok
datum]]="",0,INDEX(Amortizacija[], ROW()-4,8)))</f>
        <v>105079.36997561935</v>
      </c>
      <c r="E238" s="30">
        <f ca="1">IF(ValuesEntered,IF(ROW()-ROW(Amortizacija[[#Headers],[obresti]])=1,-IPMT(Obrestna_mera/12,1,Trajanje_posojila-ROWS($C$4:C238)+1,Amortizacija[[#This Row],[začetna
bilanca]]),IFERROR(-IPMT(Obrestna_mera/12,1,Amortizacija[[#This Row],[št.
preostali]],D239),0)),0)</f>
        <v>435.1814893242784</v>
      </c>
      <c r="F238" s="30">
        <f ca="1">IFERROR(IF(AND(ValuesEntered,Amortizacija[[#This Row],[obrok
datum]]&lt;&gt;""),-PPMT(Obrestna_mera/12,1,Trajanje_posojila-ROWS($C$4:C238)+1,Amortizacija[[#This Row],[začetna
bilanca]]),""),0)</f>
        <v>635.81253779253188</v>
      </c>
      <c r="G238" s="30">
        <f ca="1">IF(Amortizacija[[#This Row],[obrok
datum]]="",0,PropertyTaxAmount)</f>
        <v>375</v>
      </c>
      <c r="H238" s="30">
        <f ca="1">IF(Amortizacija[[#This Row],[obrok
datum]]="",0,Amortizacija[[#This Row],[obresti]]+Amortizacija[[#This Row],[glavnica]]+Amortizacija[[#This Row],[nepremičnina
davek]])</f>
        <v>1445.9940271168102</v>
      </c>
      <c r="I238" s="30">
        <f ca="1">IF(Amortizacija[[#This Row],[obrok
datum]]="",0,Amortizacija[[#This Row],[začetna
bilanca]]-Amortizacija[[#This Row],[glavnica]])</f>
        <v>104443.55743782682</v>
      </c>
      <c r="J238" s="14">
        <f ca="1">IF(Amortizacija[[#This Row],[zaključna
bilanca]]&gt;0,LastRow-ROW(),0)</f>
        <v>125</v>
      </c>
    </row>
    <row r="239" spans="2:10" ht="15" customHeight="1" x14ac:dyDescent="0.25">
      <c r="B239" s="12">
        <f>ROWS($B$4:B239)</f>
        <v>236</v>
      </c>
      <c r="C239" s="13">
        <f ca="1">IF(ValuesEntered,IF(Amortizacija[[#This Row],[št.]]&lt;=Trajanje_posojila,IF(ROW()-ROW(Amortizacija[[#Headers],[obrok
datum]])=1,LoanStart,IF(I238&gt;0,EDATE(C238,1),"")),""),"")</f>
        <v>50032</v>
      </c>
      <c r="D239" s="30">
        <f ca="1">IF(ROW()-ROW(Amortizacija[[#Headers],[začetna
bilanca]])=1,Znesek_posojila,IF(Amortizacija[[#This Row],[obrok
datum]]="",0,INDEX(Amortizacija[], ROW()-4,8)))</f>
        <v>104443.55743782682</v>
      </c>
      <c r="E239" s="30">
        <f ca="1">IF(ValuesEntered,IF(ROW()-ROW(Amortizacija[[#Headers],[obresti]])=1,-IPMT(Obrestna_mera/12,1,Trajanje_posojila-ROWS($C$4:C239)+1,Amortizacija[[#This Row],[začetna
bilanca]]),IFERROR(-IPMT(Obrestna_mera/12,1,Amortizacija[[#This Row],[št.
preostali]],D240),0)),0)</f>
        <v>432.52123200469509</v>
      </c>
      <c r="F239" s="30">
        <f ca="1">IFERROR(IF(AND(ValuesEntered,Amortizacija[[#This Row],[obrok
datum]]&lt;&gt;""),-PPMT(Obrestna_mera/12,1,Trajanje_posojila-ROWS($C$4:C239)+1,Amortizacija[[#This Row],[začetna
bilanca]]),""),0)</f>
        <v>638.46175670000071</v>
      </c>
      <c r="G239" s="30">
        <f ca="1">IF(Amortizacija[[#This Row],[obrok
datum]]="",0,PropertyTaxAmount)</f>
        <v>375</v>
      </c>
      <c r="H239" s="30">
        <f ca="1">IF(Amortizacija[[#This Row],[obrok
datum]]="",0,Amortizacija[[#This Row],[obresti]]+Amortizacija[[#This Row],[glavnica]]+Amortizacija[[#This Row],[nepremičnina
davek]])</f>
        <v>1445.9829887046958</v>
      </c>
      <c r="I239" s="30">
        <f ca="1">IF(Amortizacija[[#This Row],[obrok
datum]]="",0,Amortizacija[[#This Row],[začetna
bilanca]]-Amortizacija[[#This Row],[glavnica]])</f>
        <v>103805.09568112683</v>
      </c>
      <c r="J239" s="14">
        <f ca="1">IF(Amortizacija[[#This Row],[zaključna
bilanca]]&gt;0,LastRow-ROW(),0)</f>
        <v>124</v>
      </c>
    </row>
    <row r="240" spans="2:10" ht="15" customHeight="1" x14ac:dyDescent="0.25">
      <c r="B240" s="12">
        <f>ROWS($B$4:B240)</f>
        <v>237</v>
      </c>
      <c r="C240" s="13">
        <f ca="1">IF(ValuesEntered,IF(Amortizacija[[#This Row],[št.]]&lt;=Trajanje_posojila,IF(ROW()-ROW(Amortizacija[[#Headers],[obrok
datum]])=1,LoanStart,IF(I239&gt;0,EDATE(C239,1),"")),""),"")</f>
        <v>50063</v>
      </c>
      <c r="D240" s="30">
        <f ca="1">IF(ROW()-ROW(Amortizacija[[#Headers],[začetna
bilanca]])=1,Znesek_posojila,IF(Amortizacija[[#This Row],[obrok
datum]]="",0,INDEX(Amortizacija[], ROW()-4,8)))</f>
        <v>103805.09568112683</v>
      </c>
      <c r="E240" s="30">
        <f ca="1">IF(ValuesEntered,IF(ROW()-ROW(Amortizacija[[#Headers],[obresti]])=1,-IPMT(Obrestna_mera/12,1,Trajanje_posojila-ROWS($C$4:C240)+1,Amortizacija[[#This Row],[začetna
bilanca]]),IFERROR(-IPMT(Obrestna_mera/12,1,Amortizacija[[#This Row],[št.
preostali]],D241),0)),0)</f>
        <v>429.84989027961353</v>
      </c>
      <c r="F240" s="30">
        <f ca="1">IFERROR(IF(AND(ValuesEntered,Amortizacija[[#This Row],[obrok
datum]]&lt;&gt;""),-PPMT(Obrestna_mera/12,1,Trajanje_posojila-ROWS($C$4:C240)+1,Amortizacija[[#This Row],[začetna
bilanca]]),""),0)</f>
        <v>641.12201401958396</v>
      </c>
      <c r="G240" s="30">
        <f ca="1">IF(Amortizacija[[#This Row],[obrok
datum]]="",0,PropertyTaxAmount)</f>
        <v>375</v>
      </c>
      <c r="H240" s="30">
        <f ca="1">IF(Amortizacija[[#This Row],[obrok
datum]]="",0,Amortizacija[[#This Row],[obresti]]+Amortizacija[[#This Row],[glavnica]]+Amortizacija[[#This Row],[nepremičnina
davek]])</f>
        <v>1445.9719042991974</v>
      </c>
      <c r="I240" s="30">
        <f ca="1">IF(Amortizacija[[#This Row],[obrok
datum]]="",0,Amortizacija[[#This Row],[začetna
bilanca]]-Amortizacija[[#This Row],[glavnica]])</f>
        <v>103163.97366710725</v>
      </c>
      <c r="J240" s="14">
        <f ca="1">IF(Amortizacija[[#This Row],[zaključna
bilanca]]&gt;0,LastRow-ROW(),0)</f>
        <v>123</v>
      </c>
    </row>
    <row r="241" spans="2:10" ht="15" customHeight="1" x14ac:dyDescent="0.25">
      <c r="B241" s="12">
        <f>ROWS($B$4:B241)</f>
        <v>238</v>
      </c>
      <c r="C241" s="13">
        <f ca="1">IF(ValuesEntered,IF(Amortizacija[[#This Row],[št.]]&lt;=Trajanje_posojila,IF(ROW()-ROW(Amortizacija[[#Headers],[obrok
datum]])=1,LoanStart,IF(I240&gt;0,EDATE(C240,1),"")),""),"")</f>
        <v>50094</v>
      </c>
      <c r="D241" s="30">
        <f ca="1">IF(ROW()-ROW(Amortizacija[[#Headers],[začetna
bilanca]])=1,Znesek_posojila,IF(Amortizacija[[#This Row],[obrok
datum]]="",0,INDEX(Amortizacija[], ROW()-4,8)))</f>
        <v>103163.97366710725</v>
      </c>
      <c r="E241" s="30">
        <f ca="1">IF(ValuesEntered,IF(ROW()-ROW(Amortizacija[[#Headers],[obresti]])=1,-IPMT(Obrestna_mera/12,1,Trajanje_posojila-ROWS($C$4:C241)+1,Amortizacija[[#This Row],[začetna
bilanca]]),IFERROR(-IPMT(Obrestna_mera/12,1,Amortizacija[[#This Row],[št.
preostali]],D242),0)),0)</f>
        <v>427.16741796401072</v>
      </c>
      <c r="F241" s="30">
        <f ca="1">IFERROR(IF(AND(ValuesEntered,Amortizacija[[#This Row],[obrok
datum]]&lt;&gt;""),-PPMT(Obrestna_mera/12,1,Trajanje_posojila-ROWS($C$4:C241)+1,Amortizacija[[#This Row],[začetna
bilanca]]),""),0)</f>
        <v>643.79335574466575</v>
      </c>
      <c r="G241" s="30">
        <f ca="1">IF(Amortizacija[[#This Row],[obrok
datum]]="",0,PropertyTaxAmount)</f>
        <v>375</v>
      </c>
      <c r="H241" s="30">
        <f ca="1">IF(Amortizacija[[#This Row],[obrok
datum]]="",0,Amortizacija[[#This Row],[obresti]]+Amortizacija[[#This Row],[glavnica]]+Amortizacija[[#This Row],[nepremičnina
davek]])</f>
        <v>1445.9607737086765</v>
      </c>
      <c r="I241" s="30">
        <f ca="1">IF(Amortizacija[[#This Row],[obrok
datum]]="",0,Amortizacija[[#This Row],[začetna
bilanca]]-Amortizacija[[#This Row],[glavnica]])</f>
        <v>102520.18031136258</v>
      </c>
      <c r="J241" s="14">
        <f ca="1">IF(Amortizacija[[#This Row],[zaključna
bilanca]]&gt;0,LastRow-ROW(),0)</f>
        <v>122</v>
      </c>
    </row>
    <row r="242" spans="2:10" ht="15" customHeight="1" x14ac:dyDescent="0.25">
      <c r="B242" s="12">
        <f>ROWS($B$4:B242)</f>
        <v>239</v>
      </c>
      <c r="C242" s="13">
        <f ca="1">IF(ValuesEntered,IF(Amortizacija[[#This Row],[št.]]&lt;=Trajanje_posojila,IF(ROW()-ROW(Amortizacija[[#Headers],[obrok
datum]])=1,LoanStart,IF(I241&gt;0,EDATE(C241,1),"")),""),"")</f>
        <v>50122</v>
      </c>
      <c r="D242" s="30">
        <f ca="1">IF(ROW()-ROW(Amortizacija[[#Headers],[začetna
bilanca]])=1,Znesek_posojila,IF(Amortizacija[[#This Row],[obrok
datum]]="",0,INDEX(Amortizacija[], ROW()-4,8)))</f>
        <v>102520.18031136258</v>
      </c>
      <c r="E242" s="30">
        <f ca="1">IF(ValuesEntered,IF(ROW()-ROW(Amortizacija[[#Headers],[obresti]])=1,-IPMT(Obrestna_mera/12,1,Trajanje_posojila-ROWS($C$4:C242)+1,Amortizacija[[#This Row],[začetna
bilanca]]),IFERROR(-IPMT(Obrestna_mera/12,1,Amortizacija[[#This Row],[št.
preostali]],D243),0)),0)</f>
        <v>424.4737686804263</v>
      </c>
      <c r="F242" s="30">
        <f ca="1">IFERROR(IF(AND(ValuesEntered,Amortizacija[[#This Row],[obrok
datum]]&lt;&gt;""),-PPMT(Obrestna_mera/12,1,Trajanje_posojila-ROWS($C$4:C242)+1,Amortizacija[[#This Row],[začetna
bilanca]]),""),0)</f>
        <v>646.47582806026855</v>
      </c>
      <c r="G242" s="30">
        <f ca="1">IF(Amortizacija[[#This Row],[obrok
datum]]="",0,PropertyTaxAmount)</f>
        <v>375</v>
      </c>
      <c r="H242" s="30">
        <f ca="1">IF(Amortizacija[[#This Row],[obrok
datum]]="",0,Amortizacija[[#This Row],[obresti]]+Amortizacija[[#This Row],[glavnica]]+Amortizacija[[#This Row],[nepremičnina
davek]])</f>
        <v>1445.9495967406949</v>
      </c>
      <c r="I242" s="30">
        <f ca="1">IF(Amortizacija[[#This Row],[obrok
datum]]="",0,Amortizacija[[#This Row],[začetna
bilanca]]-Amortizacija[[#This Row],[glavnica]])</f>
        <v>101873.70448330231</v>
      </c>
      <c r="J242" s="14">
        <f ca="1">IF(Amortizacija[[#This Row],[zaključna
bilanca]]&gt;0,LastRow-ROW(),0)</f>
        <v>121</v>
      </c>
    </row>
    <row r="243" spans="2:10" ht="15" customHeight="1" x14ac:dyDescent="0.25">
      <c r="B243" s="12">
        <f>ROWS($B$4:B243)</f>
        <v>240</v>
      </c>
      <c r="C243" s="13">
        <f ca="1">IF(ValuesEntered,IF(Amortizacija[[#This Row],[št.]]&lt;=Trajanje_posojila,IF(ROW()-ROW(Amortizacija[[#Headers],[obrok
datum]])=1,LoanStart,IF(I242&gt;0,EDATE(C242,1),"")),""),"")</f>
        <v>50153</v>
      </c>
      <c r="D243" s="30">
        <f ca="1">IF(ROW()-ROW(Amortizacija[[#Headers],[začetna
bilanca]])=1,Znesek_posojila,IF(Amortizacija[[#This Row],[obrok
datum]]="",0,INDEX(Amortizacija[], ROW()-4,8)))</f>
        <v>101873.70448330231</v>
      </c>
      <c r="E243" s="30">
        <f ca="1">IF(ValuesEntered,IF(ROW()-ROW(Amortizacija[[#Headers],[obresti]])=1,-IPMT(Obrestna_mera/12,1,Trajanje_posojila-ROWS($C$4:C243)+1,Amortizacija[[#This Row],[začetna
bilanca]]),IFERROR(-IPMT(Obrestna_mera/12,1,Amortizacija[[#This Row],[št.
preostali]],D244),0)),0)</f>
        <v>421.76889585816025</v>
      </c>
      <c r="F243" s="30">
        <f ca="1">IFERROR(IF(AND(ValuesEntered,Amortizacija[[#This Row],[obrok
datum]]&lt;&gt;""),-PPMT(Obrestna_mera/12,1,Trajanje_posojila-ROWS($C$4:C243)+1,Amortizacija[[#This Row],[začetna
bilanca]]),""),0)</f>
        <v>649.16947734385303</v>
      </c>
      <c r="G243" s="30">
        <f ca="1">IF(Amortizacija[[#This Row],[obrok
datum]]="",0,PropertyTaxAmount)</f>
        <v>375</v>
      </c>
      <c r="H243" s="30">
        <f ca="1">IF(Amortizacija[[#This Row],[obrok
datum]]="",0,Amortizacija[[#This Row],[obresti]]+Amortizacija[[#This Row],[glavnica]]+Amortizacija[[#This Row],[nepremičnina
davek]])</f>
        <v>1445.9383732020133</v>
      </c>
      <c r="I243" s="30">
        <f ca="1">IF(Amortizacija[[#This Row],[obrok
datum]]="",0,Amortizacija[[#This Row],[začetna
bilanca]]-Amortizacija[[#This Row],[glavnica]])</f>
        <v>101224.53500595846</v>
      </c>
      <c r="J243" s="14">
        <f ca="1">IF(Amortizacija[[#This Row],[zaključna
bilanca]]&gt;0,LastRow-ROW(),0)</f>
        <v>120</v>
      </c>
    </row>
    <row r="244" spans="2:10" ht="15" customHeight="1" x14ac:dyDescent="0.25">
      <c r="B244" s="12">
        <f>ROWS($B$4:B244)</f>
        <v>241</v>
      </c>
      <c r="C244" s="13">
        <f ca="1">IF(ValuesEntered,IF(Amortizacija[[#This Row],[št.]]&lt;=Trajanje_posojila,IF(ROW()-ROW(Amortizacija[[#Headers],[obrok
datum]])=1,LoanStart,IF(I243&gt;0,EDATE(C243,1),"")),""),"")</f>
        <v>50183</v>
      </c>
      <c r="D244" s="30">
        <f ca="1">IF(ROW()-ROW(Amortizacija[[#Headers],[začetna
bilanca]])=1,Znesek_posojila,IF(Amortizacija[[#This Row],[obrok
datum]]="",0,INDEX(Amortizacija[], ROW()-4,8)))</f>
        <v>101224.53500595846</v>
      </c>
      <c r="E244" s="30">
        <f ca="1">IF(ValuesEntered,IF(ROW()-ROW(Amortizacija[[#Headers],[obresti]])=1,-IPMT(Obrestna_mera/12,1,Trajanje_posojila-ROWS($C$4:C244)+1,Amortizacija[[#This Row],[začetna
bilanca]]),IFERROR(-IPMT(Obrestna_mera/12,1,Amortizacija[[#This Row],[št.
preostali]],D245),0)),0)</f>
        <v>419.05275273246804</v>
      </c>
      <c r="F244" s="30">
        <f ca="1">IFERROR(IF(AND(ValuesEntered,Amortizacija[[#This Row],[obrok
datum]]&lt;&gt;""),-PPMT(Obrestna_mera/12,1,Trajanje_posojila-ROWS($C$4:C244)+1,Amortizacija[[#This Row],[začetna
bilanca]]),""),0)</f>
        <v>651.87435016611892</v>
      </c>
      <c r="G244" s="30">
        <f ca="1">IF(Amortizacija[[#This Row],[obrok
datum]]="",0,PropertyTaxAmount)</f>
        <v>375</v>
      </c>
      <c r="H244" s="30">
        <f ca="1">IF(Amortizacija[[#This Row],[obrok
datum]]="",0,Amortizacija[[#This Row],[obresti]]+Amortizacija[[#This Row],[glavnica]]+Amortizacija[[#This Row],[nepremičnina
davek]])</f>
        <v>1445.927102898587</v>
      </c>
      <c r="I244" s="30">
        <f ca="1">IF(Amortizacija[[#This Row],[obrok
datum]]="",0,Amortizacija[[#This Row],[začetna
bilanca]]-Amortizacija[[#This Row],[glavnica]])</f>
        <v>100572.66065579234</v>
      </c>
      <c r="J244" s="14">
        <f ca="1">IF(Amortizacija[[#This Row],[zaključna
bilanca]]&gt;0,LastRow-ROW(),0)</f>
        <v>119</v>
      </c>
    </row>
    <row r="245" spans="2:10" ht="15" customHeight="1" x14ac:dyDescent="0.25">
      <c r="B245" s="12">
        <f>ROWS($B$4:B245)</f>
        <v>242</v>
      </c>
      <c r="C245" s="13">
        <f ca="1">IF(ValuesEntered,IF(Amortizacija[[#This Row],[št.]]&lt;=Trajanje_posojila,IF(ROW()-ROW(Amortizacija[[#Headers],[obrok
datum]])=1,LoanStart,IF(I244&gt;0,EDATE(C244,1),"")),""),"")</f>
        <v>50214</v>
      </c>
      <c r="D245" s="30">
        <f ca="1">IF(ROW()-ROW(Amortizacija[[#Headers],[začetna
bilanca]])=1,Znesek_posojila,IF(Amortizacija[[#This Row],[obrok
datum]]="",0,INDEX(Amortizacija[], ROW()-4,8)))</f>
        <v>100572.66065579234</v>
      </c>
      <c r="E245" s="30">
        <f ca="1">IF(ValuesEntered,IF(ROW()-ROW(Amortizacija[[#Headers],[obresti]])=1,-IPMT(Obrestna_mera/12,1,Trajanje_posojila-ROWS($C$4:C245)+1,Amortizacija[[#This Row],[začetna
bilanca]]),IFERROR(-IPMT(Obrestna_mera/12,1,Amortizacija[[#This Row],[št.
preostali]],D246),0)),0)</f>
        <v>416.32529234375221</v>
      </c>
      <c r="F245" s="30">
        <f ca="1">IFERROR(IF(AND(ValuesEntered,Amortizacija[[#This Row],[obrok
datum]]&lt;&gt;""),-PPMT(Obrestna_mera/12,1,Trajanje_posojila-ROWS($C$4:C245)+1,Amortizacija[[#This Row],[začetna
bilanca]]),""),0)</f>
        <v>654.59049329181119</v>
      </c>
      <c r="G245" s="30">
        <f ca="1">IF(Amortizacija[[#This Row],[obrok
datum]]="",0,PropertyTaxAmount)</f>
        <v>375</v>
      </c>
      <c r="H245" s="30">
        <f ca="1">IF(Amortizacija[[#This Row],[obrok
datum]]="",0,Amortizacija[[#This Row],[obresti]]+Amortizacija[[#This Row],[glavnica]]+Amortizacija[[#This Row],[nepremičnina
davek]])</f>
        <v>1445.9157856355635</v>
      </c>
      <c r="I245" s="30">
        <f ca="1">IF(Amortizacija[[#This Row],[obrok
datum]]="",0,Amortizacija[[#This Row],[začetna
bilanca]]-Amortizacija[[#This Row],[glavnica]])</f>
        <v>99918.070162500531</v>
      </c>
      <c r="J245" s="14">
        <f ca="1">IF(Amortizacija[[#This Row],[zaključna
bilanca]]&gt;0,LastRow-ROW(),0)</f>
        <v>118</v>
      </c>
    </row>
    <row r="246" spans="2:10" ht="15" customHeight="1" x14ac:dyDescent="0.25">
      <c r="B246" s="12">
        <f>ROWS($B$4:B246)</f>
        <v>243</v>
      </c>
      <c r="C246" s="13">
        <f ca="1">IF(ValuesEntered,IF(Amortizacija[[#This Row],[št.]]&lt;=Trajanje_posojila,IF(ROW()-ROW(Amortizacija[[#Headers],[obrok
datum]])=1,LoanStart,IF(I245&gt;0,EDATE(C245,1),"")),""),"")</f>
        <v>50244</v>
      </c>
      <c r="D246" s="30">
        <f ca="1">IF(ROW()-ROW(Amortizacija[[#Headers],[začetna
bilanca]])=1,Znesek_posojila,IF(Amortizacija[[#This Row],[obrok
datum]]="",0,INDEX(Amortizacija[], ROW()-4,8)))</f>
        <v>99918.070162500531</v>
      </c>
      <c r="E246" s="30">
        <f ca="1">IF(ValuesEntered,IF(ROW()-ROW(Amortizacija[[#Headers],[obresti]])=1,-IPMT(Obrestna_mera/12,1,Trajanje_posojila-ROWS($C$4:C246)+1,Amortizacija[[#This Row],[začetna
bilanca]]),IFERROR(-IPMT(Obrestna_mera/12,1,Amortizacija[[#This Row],[št.
preostali]],D247),0)),0)</f>
        <v>413.58646753675004</v>
      </c>
      <c r="F246" s="30">
        <f ca="1">IFERROR(IF(AND(ValuesEntered,Amortizacija[[#This Row],[obrok
datum]]&lt;&gt;""),-PPMT(Obrestna_mera/12,1,Trajanje_posojila-ROWS($C$4:C246)+1,Amortizacija[[#This Row],[začetna
bilanca]]),""),0)</f>
        <v>657.31795368052724</v>
      </c>
      <c r="G246" s="30">
        <f ca="1">IF(Amortizacija[[#This Row],[obrok
datum]]="",0,PropertyTaxAmount)</f>
        <v>375</v>
      </c>
      <c r="H246" s="30">
        <f ca="1">IF(Amortizacija[[#This Row],[obrok
datum]]="",0,Amortizacija[[#This Row],[obresti]]+Amortizacija[[#This Row],[glavnica]]+Amortizacija[[#This Row],[nepremičnina
davek]])</f>
        <v>1445.9044212172773</v>
      </c>
      <c r="I246" s="30">
        <f ca="1">IF(Amortizacija[[#This Row],[obrok
datum]]="",0,Amortizacija[[#This Row],[začetna
bilanca]]-Amortizacija[[#This Row],[glavnica]])</f>
        <v>99260.752208820006</v>
      </c>
      <c r="J246" s="14">
        <f ca="1">IF(Amortizacija[[#This Row],[zaključna
bilanca]]&gt;0,LastRow-ROW(),0)</f>
        <v>117</v>
      </c>
    </row>
    <row r="247" spans="2:10" ht="15" customHeight="1" x14ac:dyDescent="0.25">
      <c r="B247" s="12">
        <f>ROWS($B$4:B247)</f>
        <v>244</v>
      </c>
      <c r="C247" s="13">
        <f ca="1">IF(ValuesEntered,IF(Amortizacija[[#This Row],[št.]]&lt;=Trajanje_posojila,IF(ROW()-ROW(Amortizacija[[#Headers],[obrok
datum]])=1,LoanStart,IF(I246&gt;0,EDATE(C246,1),"")),""),"")</f>
        <v>50275</v>
      </c>
      <c r="D247" s="30">
        <f ca="1">IF(ROW()-ROW(Amortizacija[[#Headers],[začetna
bilanca]])=1,Znesek_posojila,IF(Amortizacija[[#This Row],[obrok
datum]]="",0,INDEX(Amortizacija[], ROW()-4,8)))</f>
        <v>99260.752208820006</v>
      </c>
      <c r="E247" s="30">
        <f ca="1">IF(ValuesEntered,IF(ROW()-ROW(Amortizacija[[#Headers],[obresti]])=1,-IPMT(Obrestna_mera/12,1,Trajanje_posojila-ROWS($C$4:C247)+1,Amortizacija[[#This Row],[začetna
bilanca]]),IFERROR(-IPMT(Obrestna_mera/12,1,Amortizacija[[#This Row],[št.
preostali]],D248),0)),0)</f>
        <v>410.83623095971865</v>
      </c>
      <c r="F247" s="30">
        <f ca="1">IFERROR(IF(AND(ValuesEntered,Amortizacija[[#This Row],[obrok
datum]]&lt;&gt;""),-PPMT(Obrestna_mera/12,1,Trajanje_posojila-ROWS($C$4:C247)+1,Amortizacija[[#This Row],[začetna
bilanca]]),""),0)</f>
        <v>660.05677848752941</v>
      </c>
      <c r="G247" s="30">
        <f ca="1">IF(Amortizacija[[#This Row],[obrok
datum]]="",0,PropertyTaxAmount)</f>
        <v>375</v>
      </c>
      <c r="H247" s="30">
        <f ca="1">IF(Amortizacija[[#This Row],[obrok
datum]]="",0,Amortizacija[[#This Row],[obresti]]+Amortizacija[[#This Row],[glavnica]]+Amortizacija[[#This Row],[nepremičnina
davek]])</f>
        <v>1445.893009447248</v>
      </c>
      <c r="I247" s="30">
        <f ca="1">IF(Amortizacija[[#This Row],[obrok
datum]]="",0,Amortizacija[[#This Row],[začetna
bilanca]]-Amortizacija[[#This Row],[glavnica]])</f>
        <v>98600.695430332475</v>
      </c>
      <c r="J247" s="14">
        <f ca="1">IF(Amortizacija[[#This Row],[zaključna
bilanca]]&gt;0,LastRow-ROW(),0)</f>
        <v>116</v>
      </c>
    </row>
    <row r="248" spans="2:10" ht="15" customHeight="1" x14ac:dyDescent="0.25">
      <c r="B248" s="12">
        <f>ROWS($B$4:B248)</f>
        <v>245</v>
      </c>
      <c r="C248" s="13">
        <f ca="1">IF(ValuesEntered,IF(Amortizacija[[#This Row],[št.]]&lt;=Trajanje_posojila,IF(ROW()-ROW(Amortizacija[[#Headers],[obrok
datum]])=1,LoanStart,IF(I247&gt;0,EDATE(C247,1),"")),""),"")</f>
        <v>50306</v>
      </c>
      <c r="D248" s="30">
        <f ca="1">IF(ROW()-ROW(Amortizacija[[#Headers],[začetna
bilanca]])=1,Znesek_posojila,IF(Amortizacija[[#This Row],[obrok
datum]]="",0,INDEX(Amortizacija[], ROW()-4,8)))</f>
        <v>98600.695430332475</v>
      </c>
      <c r="E248" s="30">
        <f ca="1">IF(ValuesEntered,IF(ROW()-ROW(Amortizacija[[#Headers],[obresti]])=1,-IPMT(Obrestna_mera/12,1,Trajanje_posojila-ROWS($C$4:C248)+1,Amortizacija[[#This Row],[začetna
bilanca]]),IFERROR(-IPMT(Obrestna_mera/12,1,Amortizacija[[#This Row],[št.
preostali]],D249),0)),0)</f>
        <v>408.07453506361628</v>
      </c>
      <c r="F248" s="30">
        <f ca="1">IFERROR(IF(AND(ValuesEntered,Amortizacija[[#This Row],[obrok
datum]]&lt;&gt;""),-PPMT(Obrestna_mera/12,1,Trajanje_posojila-ROWS($C$4:C248)+1,Amortizacija[[#This Row],[začetna
bilanca]]),""),0)</f>
        <v>662.80701506456057</v>
      </c>
      <c r="G248" s="30">
        <f ca="1">IF(Amortizacija[[#This Row],[obrok
datum]]="",0,PropertyTaxAmount)</f>
        <v>375</v>
      </c>
      <c r="H248" s="30">
        <f ca="1">IF(Amortizacija[[#This Row],[obrok
datum]]="",0,Amortizacija[[#This Row],[obresti]]+Amortizacija[[#This Row],[glavnica]]+Amortizacija[[#This Row],[nepremičnina
davek]])</f>
        <v>1445.881550128177</v>
      </c>
      <c r="I248" s="30">
        <f ca="1">IF(Amortizacija[[#This Row],[obrok
datum]]="",0,Amortizacija[[#This Row],[začetna
bilanca]]-Amortizacija[[#This Row],[glavnica]])</f>
        <v>97937.888415267909</v>
      </c>
      <c r="J248" s="14">
        <f ca="1">IF(Amortizacija[[#This Row],[zaključna
bilanca]]&gt;0,LastRow-ROW(),0)</f>
        <v>115</v>
      </c>
    </row>
    <row r="249" spans="2:10" ht="15" customHeight="1" x14ac:dyDescent="0.25">
      <c r="B249" s="12">
        <f>ROWS($B$4:B249)</f>
        <v>246</v>
      </c>
      <c r="C249" s="13">
        <f ca="1">IF(ValuesEntered,IF(Amortizacija[[#This Row],[št.]]&lt;=Trajanje_posojila,IF(ROW()-ROW(Amortizacija[[#Headers],[obrok
datum]])=1,LoanStart,IF(I248&gt;0,EDATE(C248,1),"")),""),"")</f>
        <v>50336</v>
      </c>
      <c r="D249" s="30">
        <f ca="1">IF(ROW()-ROW(Amortizacija[[#Headers],[začetna
bilanca]])=1,Znesek_posojila,IF(Amortizacija[[#This Row],[obrok
datum]]="",0,INDEX(Amortizacija[], ROW()-4,8)))</f>
        <v>97937.888415267909</v>
      </c>
      <c r="E249" s="30">
        <f ca="1">IF(ValuesEntered,IF(ROW()-ROW(Amortizacija[[#Headers],[obresti]])=1,-IPMT(Obrestna_mera/12,1,Trajanje_posojila-ROWS($C$4:C249)+1,Amortizacija[[#This Row],[začetna
bilanca]]),IFERROR(-IPMT(Obrestna_mera/12,1,Amortizacija[[#This Row],[št.
preostali]],D250),0)),0)</f>
        <v>405.3013321012802</v>
      </c>
      <c r="F249" s="30">
        <f ca="1">IFERROR(IF(AND(ValuesEntered,Amortizacija[[#This Row],[obrok
datum]]&lt;&gt;""),-PPMT(Obrestna_mera/12,1,Trajanje_posojila-ROWS($C$4:C249)+1,Amortizacija[[#This Row],[začetna
bilanca]]),""),0)</f>
        <v>665.56871096066288</v>
      </c>
      <c r="G249" s="30">
        <f ca="1">IF(Amortizacija[[#This Row],[obrok
datum]]="",0,PropertyTaxAmount)</f>
        <v>375</v>
      </c>
      <c r="H249" s="30">
        <f ca="1">IF(Amortizacija[[#This Row],[obrok
datum]]="",0,Amortizacija[[#This Row],[obresti]]+Amortizacija[[#This Row],[glavnica]]+Amortizacija[[#This Row],[nepremičnina
davek]])</f>
        <v>1445.8700430619431</v>
      </c>
      <c r="I249" s="30">
        <f ca="1">IF(Amortizacija[[#This Row],[obrok
datum]]="",0,Amortizacija[[#This Row],[začetna
bilanca]]-Amortizacija[[#This Row],[glavnica]])</f>
        <v>97272.319704307243</v>
      </c>
      <c r="J249" s="14">
        <f ca="1">IF(Amortizacija[[#This Row],[zaključna
bilanca]]&gt;0,LastRow-ROW(),0)</f>
        <v>114</v>
      </c>
    </row>
    <row r="250" spans="2:10" ht="15" customHeight="1" x14ac:dyDescent="0.25">
      <c r="B250" s="12">
        <f>ROWS($B$4:B250)</f>
        <v>247</v>
      </c>
      <c r="C250" s="13">
        <f ca="1">IF(ValuesEntered,IF(Amortizacija[[#This Row],[št.]]&lt;=Trajanje_posojila,IF(ROW()-ROW(Amortizacija[[#Headers],[obrok
datum]])=1,LoanStart,IF(I249&gt;0,EDATE(C249,1),"")),""),"")</f>
        <v>50367</v>
      </c>
      <c r="D250" s="30">
        <f ca="1">IF(ROW()-ROW(Amortizacija[[#Headers],[začetna
bilanca]])=1,Znesek_posojila,IF(Amortizacija[[#This Row],[obrok
datum]]="",0,INDEX(Amortizacija[], ROW()-4,8)))</f>
        <v>97272.319704307243</v>
      </c>
      <c r="E250" s="30">
        <f ca="1">IF(ValuesEntered,IF(ROW()-ROW(Amortizacija[[#Headers],[obresti]])=1,-IPMT(Obrestna_mera/12,1,Trajanje_posojila-ROWS($C$4:C250)+1,Amortizacija[[#This Row],[začetna
bilanca]]),IFERROR(-IPMT(Obrestna_mera/12,1,Amortizacija[[#This Row],[št.
preostali]],D251),0)),0)</f>
        <v>402.51657412660103</v>
      </c>
      <c r="F250" s="30">
        <f ca="1">IFERROR(IF(AND(ValuesEntered,Amortizacija[[#This Row],[obrok
datum]]&lt;&gt;""),-PPMT(Obrestna_mera/12,1,Trajanje_posojila-ROWS($C$4:C250)+1,Amortizacija[[#This Row],[začetna
bilanca]]),""),0)</f>
        <v>668.34191392299908</v>
      </c>
      <c r="G250" s="30">
        <f ca="1">IF(Amortizacija[[#This Row],[obrok
datum]]="",0,PropertyTaxAmount)</f>
        <v>375</v>
      </c>
      <c r="H250" s="30">
        <f ca="1">IF(Amortizacija[[#This Row],[obrok
datum]]="",0,Amortizacija[[#This Row],[obresti]]+Amortizacija[[#This Row],[glavnica]]+Amortizacija[[#This Row],[nepremičnina
davek]])</f>
        <v>1445.8584880496001</v>
      </c>
      <c r="I250" s="30">
        <f ca="1">IF(Amortizacija[[#This Row],[obrok
datum]]="",0,Amortizacija[[#This Row],[začetna
bilanca]]-Amortizacija[[#This Row],[glavnica]])</f>
        <v>96603.977790384248</v>
      </c>
      <c r="J250" s="14">
        <f ca="1">IF(Amortizacija[[#This Row],[zaključna
bilanca]]&gt;0,LastRow-ROW(),0)</f>
        <v>113</v>
      </c>
    </row>
    <row r="251" spans="2:10" ht="15" customHeight="1" x14ac:dyDescent="0.25">
      <c r="B251" s="12">
        <f>ROWS($B$4:B251)</f>
        <v>248</v>
      </c>
      <c r="C251" s="13">
        <f ca="1">IF(ValuesEntered,IF(Amortizacija[[#This Row],[št.]]&lt;=Trajanje_posojila,IF(ROW()-ROW(Amortizacija[[#Headers],[obrok
datum]])=1,LoanStart,IF(I250&gt;0,EDATE(C250,1),"")),""),"")</f>
        <v>50397</v>
      </c>
      <c r="D251" s="30">
        <f ca="1">IF(ROW()-ROW(Amortizacija[[#Headers],[začetna
bilanca]])=1,Znesek_posojila,IF(Amortizacija[[#This Row],[obrok
datum]]="",0,INDEX(Amortizacija[], ROW()-4,8)))</f>
        <v>96603.977790384248</v>
      </c>
      <c r="E251" s="30">
        <f ca="1">IF(ValuesEntered,IF(ROW()-ROW(Amortizacija[[#Headers],[obresti]])=1,-IPMT(Obrestna_mera/12,1,Trajanje_posojila-ROWS($C$4:C251)+1,Amortizacija[[#This Row],[začetna
bilanca]]),IFERROR(-IPMT(Obrestna_mera/12,1,Amortizacija[[#This Row],[št.
preostali]],D252),0)),0)</f>
        <v>399.72021299369402</v>
      </c>
      <c r="F251" s="30">
        <f ca="1">IFERROR(IF(AND(ValuesEntered,Amortizacija[[#This Row],[obrok
datum]]&lt;&gt;""),-PPMT(Obrestna_mera/12,1,Trajanje_posojila-ROWS($C$4:C251)+1,Amortizacija[[#This Row],[začetna
bilanca]]),""),0)</f>
        <v>671.12667189767831</v>
      </c>
      <c r="G251" s="30">
        <f ca="1">IF(Amortizacija[[#This Row],[obrok
datum]]="",0,PropertyTaxAmount)</f>
        <v>375</v>
      </c>
      <c r="H251" s="30">
        <f ca="1">IF(Amortizacija[[#This Row],[obrok
datum]]="",0,Amortizacija[[#This Row],[obresti]]+Amortizacija[[#This Row],[glavnica]]+Amortizacija[[#This Row],[nepremičnina
davek]])</f>
        <v>1445.8468848913724</v>
      </c>
      <c r="I251" s="30">
        <f ca="1">IF(Amortizacija[[#This Row],[obrok
datum]]="",0,Amortizacija[[#This Row],[začetna
bilanca]]-Amortizacija[[#This Row],[glavnica]])</f>
        <v>95932.851118486564</v>
      </c>
      <c r="J251" s="14">
        <f ca="1">IF(Amortizacija[[#This Row],[zaključna
bilanca]]&gt;0,LastRow-ROW(),0)</f>
        <v>112</v>
      </c>
    </row>
    <row r="252" spans="2:10" ht="15" customHeight="1" x14ac:dyDescent="0.25">
      <c r="B252" s="12">
        <f>ROWS($B$4:B252)</f>
        <v>249</v>
      </c>
      <c r="C252" s="13">
        <f ca="1">IF(ValuesEntered,IF(Amortizacija[[#This Row],[št.]]&lt;=Trajanje_posojila,IF(ROW()-ROW(Amortizacija[[#Headers],[obrok
datum]])=1,LoanStart,IF(I251&gt;0,EDATE(C251,1),"")),""),"")</f>
        <v>50428</v>
      </c>
      <c r="D252" s="30">
        <f ca="1">IF(ROW()-ROW(Amortizacija[[#Headers],[začetna
bilanca]])=1,Znesek_posojila,IF(Amortizacija[[#This Row],[obrok
datum]]="",0,INDEX(Amortizacija[], ROW()-4,8)))</f>
        <v>95932.851118486564</v>
      </c>
      <c r="E252" s="30">
        <f ca="1">IF(ValuesEntered,IF(ROW()-ROW(Amortizacija[[#Headers],[obresti]])=1,-IPMT(Obrestna_mera/12,1,Trajanje_posojila-ROWS($C$4:C252)+1,Amortizacija[[#This Row],[začetna
bilanca]]),IFERROR(-IPMT(Obrestna_mera/12,1,Amortizacija[[#This Row],[št.
preostali]],D253),0)),0)</f>
        <v>396.91220035606659</v>
      </c>
      <c r="F252" s="30">
        <f ca="1">IFERROR(IF(AND(ValuesEntered,Amortizacija[[#This Row],[obrok
datum]]&lt;&gt;""),-PPMT(Obrestna_mera/12,1,Trajanje_posojila-ROWS($C$4:C252)+1,Amortizacija[[#This Row],[začetna
bilanca]]),""),0)</f>
        <v>673.92303303058509</v>
      </c>
      <c r="G252" s="30">
        <f ca="1">IF(Amortizacija[[#This Row],[obrok
datum]]="",0,PropertyTaxAmount)</f>
        <v>375</v>
      </c>
      <c r="H252" s="30">
        <f ca="1">IF(Amortizacija[[#This Row],[obrok
datum]]="",0,Amortizacija[[#This Row],[obresti]]+Amortizacija[[#This Row],[glavnica]]+Amortizacija[[#This Row],[nepremičnina
davek]])</f>
        <v>1445.8352333866517</v>
      </c>
      <c r="I252" s="30">
        <f ca="1">IF(Amortizacija[[#This Row],[obrok
datum]]="",0,Amortizacija[[#This Row],[začetna
bilanca]]-Amortizacija[[#This Row],[glavnica]])</f>
        <v>95258.928085455977</v>
      </c>
      <c r="J252" s="14">
        <f ca="1">IF(Amortizacija[[#This Row],[zaključna
bilanca]]&gt;0,LastRow-ROW(),0)</f>
        <v>111</v>
      </c>
    </row>
    <row r="253" spans="2:10" ht="15" customHeight="1" x14ac:dyDescent="0.25">
      <c r="B253" s="12">
        <f>ROWS($B$4:B253)</f>
        <v>250</v>
      </c>
      <c r="C253" s="13">
        <f ca="1">IF(ValuesEntered,IF(Amortizacija[[#This Row],[št.]]&lt;=Trajanje_posojila,IF(ROW()-ROW(Amortizacija[[#Headers],[obrok
datum]])=1,LoanStart,IF(I252&gt;0,EDATE(C252,1),"")),""),"")</f>
        <v>50459</v>
      </c>
      <c r="D253" s="30">
        <f ca="1">IF(ROW()-ROW(Amortizacija[[#Headers],[začetna
bilanca]])=1,Znesek_posojila,IF(Amortizacija[[#This Row],[obrok
datum]]="",0,INDEX(Amortizacija[], ROW()-4,8)))</f>
        <v>95258.928085455977</v>
      </c>
      <c r="E253" s="30">
        <f ca="1">IF(ValuesEntered,IF(ROW()-ROW(Amortizacija[[#Headers],[obresti]])=1,-IPMT(Obrestna_mera/12,1,Trajanje_posojila-ROWS($C$4:C253)+1,Amortizacija[[#This Row],[začetna
bilanca]]),IFERROR(-IPMT(Obrestna_mera/12,1,Amortizacija[[#This Row],[št.
preostali]],D254),0)),0)</f>
        <v>394.0924876657823</v>
      </c>
      <c r="F253" s="30">
        <f ca="1">IFERROR(IF(AND(ValuesEntered,Amortizacija[[#This Row],[obrok
datum]]&lt;&gt;""),-PPMT(Obrestna_mera/12,1,Trajanje_posojila-ROWS($C$4:C253)+1,Amortizacija[[#This Row],[začetna
bilanca]]),""),0)</f>
        <v>676.73104566821257</v>
      </c>
      <c r="G253" s="30">
        <f ca="1">IF(Amortizacija[[#This Row],[obrok
datum]]="",0,PropertyTaxAmount)</f>
        <v>375</v>
      </c>
      <c r="H253" s="30">
        <f ca="1">IF(Amortizacija[[#This Row],[obrok
datum]]="",0,Amortizacija[[#This Row],[obresti]]+Amortizacija[[#This Row],[glavnica]]+Amortizacija[[#This Row],[nepremičnina
davek]])</f>
        <v>1445.8235333339949</v>
      </c>
      <c r="I253" s="30">
        <f ca="1">IF(Amortizacija[[#This Row],[obrok
datum]]="",0,Amortizacija[[#This Row],[začetna
bilanca]]-Amortizacija[[#This Row],[glavnica]])</f>
        <v>94582.197039787759</v>
      </c>
      <c r="J253" s="14">
        <f ca="1">IF(Amortizacija[[#This Row],[zaključna
bilanca]]&gt;0,LastRow-ROW(),0)</f>
        <v>110</v>
      </c>
    </row>
    <row r="254" spans="2:10" ht="15" customHeight="1" x14ac:dyDescent="0.25">
      <c r="B254" s="12">
        <f>ROWS($B$4:B254)</f>
        <v>251</v>
      </c>
      <c r="C254" s="13">
        <f ca="1">IF(ValuesEntered,IF(Amortizacija[[#This Row],[št.]]&lt;=Trajanje_posojila,IF(ROW()-ROW(Amortizacija[[#Headers],[obrok
datum]])=1,LoanStart,IF(I253&gt;0,EDATE(C253,1),"")),""),"")</f>
        <v>50487</v>
      </c>
      <c r="D254" s="30">
        <f ca="1">IF(ROW()-ROW(Amortizacija[[#Headers],[začetna
bilanca]])=1,Znesek_posojila,IF(Amortizacija[[#This Row],[obrok
datum]]="",0,INDEX(Amortizacija[], ROW()-4,8)))</f>
        <v>94582.197039787759</v>
      </c>
      <c r="E254" s="30">
        <f ca="1">IF(ValuesEntered,IF(ROW()-ROW(Amortizacija[[#Headers],[obresti]])=1,-IPMT(Obrestna_mera/12,1,Trajanje_posojila-ROWS($C$4:C254)+1,Amortizacija[[#This Row],[začetna
bilanca]]),IFERROR(-IPMT(Obrestna_mera/12,1,Amortizacija[[#This Row],[št.
preostali]],D255),0)),0)</f>
        <v>391.26102617262194</v>
      </c>
      <c r="F254" s="30">
        <f ca="1">IFERROR(IF(AND(ValuesEntered,Amortizacija[[#This Row],[obrok
datum]]&lt;&gt;""),-PPMT(Obrestna_mera/12,1,Trajanje_posojila-ROWS($C$4:C254)+1,Amortizacija[[#This Row],[začetna
bilanca]]),""),0)</f>
        <v>679.55075835849686</v>
      </c>
      <c r="G254" s="30">
        <f ca="1">IF(Amortizacija[[#This Row],[obrok
datum]]="",0,PropertyTaxAmount)</f>
        <v>375</v>
      </c>
      <c r="H254" s="30">
        <f ca="1">IF(Amortizacija[[#This Row],[obrok
datum]]="",0,Amortizacija[[#This Row],[obresti]]+Amortizacija[[#This Row],[glavnica]]+Amortizacija[[#This Row],[nepremičnina
davek]])</f>
        <v>1445.8117845311187</v>
      </c>
      <c r="I254" s="30">
        <f ca="1">IF(Amortizacija[[#This Row],[obrok
datum]]="",0,Amortizacija[[#This Row],[začetna
bilanca]]-Amortizacija[[#This Row],[glavnica]])</f>
        <v>93902.646281429261</v>
      </c>
      <c r="J254" s="14">
        <f ca="1">IF(Amortizacija[[#This Row],[zaključna
bilanca]]&gt;0,LastRow-ROW(),0)</f>
        <v>109</v>
      </c>
    </row>
    <row r="255" spans="2:10" ht="15" customHeight="1" x14ac:dyDescent="0.25">
      <c r="B255" s="12">
        <f>ROWS($B$4:B255)</f>
        <v>252</v>
      </c>
      <c r="C255" s="13">
        <f ca="1">IF(ValuesEntered,IF(Amortizacija[[#This Row],[št.]]&lt;=Trajanje_posojila,IF(ROW()-ROW(Amortizacija[[#Headers],[obrok
datum]])=1,LoanStart,IF(I254&gt;0,EDATE(C254,1),"")),""),"")</f>
        <v>50518</v>
      </c>
      <c r="D255" s="30">
        <f ca="1">IF(ROW()-ROW(Amortizacija[[#Headers],[začetna
bilanca]])=1,Znesek_posojila,IF(Amortizacija[[#This Row],[obrok
datum]]="",0,INDEX(Amortizacija[], ROW()-4,8)))</f>
        <v>93902.646281429261</v>
      </c>
      <c r="E255" s="30">
        <f ca="1">IF(ValuesEntered,IF(ROW()-ROW(Amortizacija[[#Headers],[obresti]])=1,-IPMT(Obrestna_mera/12,1,Trajanje_posojila-ROWS($C$4:C255)+1,Amortizacija[[#This Row],[začetna
bilanca]]),IFERROR(-IPMT(Obrestna_mera/12,1,Amortizacija[[#This Row],[št.
preostali]],D256),0)),0)</f>
        <v>388.41776692324004</v>
      </c>
      <c r="F255" s="30">
        <f ca="1">IFERROR(IF(AND(ValuesEntered,Amortizacija[[#This Row],[obrok
datum]]&lt;&gt;""),-PPMT(Obrestna_mera/12,1,Trajanje_posojila-ROWS($C$4:C255)+1,Amortizacija[[#This Row],[začetna
bilanca]]),""),0)</f>
        <v>682.38221985165728</v>
      </c>
      <c r="G255" s="30">
        <f ca="1">IF(Amortizacija[[#This Row],[obrok
datum]]="",0,PropertyTaxAmount)</f>
        <v>375</v>
      </c>
      <c r="H255" s="30">
        <f ca="1">IF(Amortizacija[[#This Row],[obrok
datum]]="",0,Amortizacija[[#This Row],[obresti]]+Amortizacija[[#This Row],[glavnica]]+Amortizacija[[#This Row],[nepremičnina
davek]])</f>
        <v>1445.7999867748972</v>
      </c>
      <c r="I255" s="30">
        <f ca="1">IF(Amortizacija[[#This Row],[obrok
datum]]="",0,Amortizacija[[#This Row],[začetna
bilanca]]-Amortizacija[[#This Row],[glavnica]])</f>
        <v>93220.264061577604</v>
      </c>
      <c r="J255" s="14">
        <f ca="1">IF(Amortizacija[[#This Row],[zaključna
bilanca]]&gt;0,LastRow-ROW(),0)</f>
        <v>108</v>
      </c>
    </row>
    <row r="256" spans="2:10" ht="15" customHeight="1" x14ac:dyDescent="0.25">
      <c r="B256" s="12">
        <f>ROWS($B$4:B256)</f>
        <v>253</v>
      </c>
      <c r="C256" s="13">
        <f ca="1">IF(ValuesEntered,IF(Amortizacija[[#This Row],[št.]]&lt;=Trajanje_posojila,IF(ROW()-ROW(Amortizacija[[#Headers],[obrok
datum]])=1,LoanStart,IF(I255&gt;0,EDATE(C255,1),"")),""),"")</f>
        <v>50548</v>
      </c>
      <c r="D256" s="30">
        <f ca="1">IF(ROW()-ROW(Amortizacija[[#Headers],[začetna
bilanca]])=1,Znesek_posojila,IF(Amortizacija[[#This Row],[obrok
datum]]="",0,INDEX(Amortizacija[], ROW()-4,8)))</f>
        <v>93220.264061577604</v>
      </c>
      <c r="E256" s="30">
        <f ca="1">IF(ValuesEntered,IF(ROW()-ROW(Amortizacija[[#Headers],[obresti]])=1,-IPMT(Obrestna_mera/12,1,Trajanje_posojila-ROWS($C$4:C256)+1,Amortizacija[[#This Row],[začetna
bilanca]]),IFERROR(-IPMT(Obrestna_mera/12,1,Amortizacija[[#This Row],[št.
preostali]],D257),0)),0)</f>
        <v>385.56266076031903</v>
      </c>
      <c r="F256" s="30">
        <f ca="1">IFERROR(IF(AND(ValuesEntered,Amortizacija[[#This Row],[obrok
datum]]&lt;&gt;""),-PPMT(Obrestna_mera/12,1,Trajanje_posojila-ROWS($C$4:C256)+1,Amortizacija[[#This Row],[začetna
bilanca]]),""),0)</f>
        <v>685.22547910103913</v>
      </c>
      <c r="G256" s="30">
        <f ca="1">IF(Amortizacija[[#This Row],[obrok
datum]]="",0,PropertyTaxAmount)</f>
        <v>375</v>
      </c>
      <c r="H256" s="30">
        <f ca="1">IF(Amortizacija[[#This Row],[obrok
datum]]="",0,Amortizacija[[#This Row],[obresti]]+Amortizacija[[#This Row],[glavnica]]+Amortizacija[[#This Row],[nepremičnina
davek]])</f>
        <v>1445.7881398613581</v>
      </c>
      <c r="I256" s="30">
        <f ca="1">IF(Amortizacija[[#This Row],[obrok
datum]]="",0,Amortizacija[[#This Row],[začetna
bilanca]]-Amortizacija[[#This Row],[glavnica]])</f>
        <v>92535.038582476569</v>
      </c>
      <c r="J256" s="14">
        <f ca="1">IF(Amortizacija[[#This Row],[zaključna
bilanca]]&gt;0,LastRow-ROW(),0)</f>
        <v>107</v>
      </c>
    </row>
    <row r="257" spans="2:10" ht="15" customHeight="1" x14ac:dyDescent="0.25">
      <c r="B257" s="12">
        <f>ROWS($B$4:B257)</f>
        <v>254</v>
      </c>
      <c r="C257" s="13">
        <f ca="1">IF(ValuesEntered,IF(Amortizacija[[#This Row],[št.]]&lt;=Trajanje_posojila,IF(ROW()-ROW(Amortizacija[[#Headers],[obrok
datum]])=1,LoanStart,IF(I256&gt;0,EDATE(C256,1),"")),""),"")</f>
        <v>50579</v>
      </c>
      <c r="D257" s="30">
        <f ca="1">IF(ROW()-ROW(Amortizacija[[#Headers],[začetna
bilanca]])=1,Znesek_posojila,IF(Amortizacija[[#This Row],[obrok
datum]]="",0,INDEX(Amortizacija[], ROW()-4,8)))</f>
        <v>92535.038582476569</v>
      </c>
      <c r="E257" s="30">
        <f ca="1">IF(ValuesEntered,IF(ROW()-ROW(Amortizacija[[#Headers],[obresti]])=1,-IPMT(Obrestna_mera/12,1,Trajanje_posojila-ROWS($C$4:C257)+1,Amortizacija[[#This Row],[začetna
bilanca]]),IFERROR(-IPMT(Obrestna_mera/12,1,Amortizacija[[#This Row],[št.
preostali]],D258),0)),0)</f>
        <v>382.69565832171918</v>
      </c>
      <c r="F257" s="30">
        <f ca="1">IFERROR(IF(AND(ValuesEntered,Amortizacija[[#This Row],[obrok
datum]]&lt;&gt;""),-PPMT(Obrestna_mera/12,1,Trajanje_posojila-ROWS($C$4:C257)+1,Amortizacija[[#This Row],[začetna
bilanca]]),""),0)</f>
        <v>688.08058526396007</v>
      </c>
      <c r="G257" s="30">
        <f ca="1">IF(Amortizacija[[#This Row],[obrok
datum]]="",0,PropertyTaxAmount)</f>
        <v>375</v>
      </c>
      <c r="H257" s="30">
        <f ca="1">IF(Amortizacija[[#This Row],[obrok
datum]]="",0,Amortizacija[[#This Row],[obresti]]+Amortizacija[[#This Row],[glavnica]]+Amortizacija[[#This Row],[nepremičnina
davek]])</f>
        <v>1445.7762435856794</v>
      </c>
      <c r="I257" s="30">
        <f ca="1">IF(Amortizacija[[#This Row],[obrok
datum]]="",0,Amortizacija[[#This Row],[začetna
bilanca]]-Amortizacija[[#This Row],[glavnica]])</f>
        <v>91846.957997212608</v>
      </c>
      <c r="J257" s="14">
        <f ca="1">IF(Amortizacija[[#This Row],[zaključna
bilanca]]&gt;0,LastRow-ROW(),0)</f>
        <v>106</v>
      </c>
    </row>
    <row r="258" spans="2:10" ht="15" customHeight="1" x14ac:dyDescent="0.25">
      <c r="B258" s="12">
        <f>ROWS($B$4:B258)</f>
        <v>255</v>
      </c>
      <c r="C258" s="13">
        <f ca="1">IF(ValuesEntered,IF(Amortizacija[[#This Row],[št.]]&lt;=Trajanje_posojila,IF(ROW()-ROW(Amortizacija[[#Headers],[obrok
datum]])=1,LoanStart,IF(I257&gt;0,EDATE(C257,1),"")),""),"")</f>
        <v>50609</v>
      </c>
      <c r="D258" s="30">
        <f ca="1">IF(ROW()-ROW(Amortizacija[[#Headers],[začetna
bilanca]])=1,Znesek_posojila,IF(Amortizacija[[#This Row],[obrok
datum]]="",0,INDEX(Amortizacija[], ROW()-4,8)))</f>
        <v>91846.957997212608</v>
      </c>
      <c r="E258" s="30">
        <f ca="1">IF(ValuesEntered,IF(ROW()-ROW(Amortizacija[[#Headers],[obresti]])=1,-IPMT(Obrestna_mera/12,1,Trajanje_posojila-ROWS($C$4:C258)+1,Amortizacija[[#This Row],[začetna
bilanca]]),IFERROR(-IPMT(Obrestna_mera/12,1,Amortizacija[[#This Row],[št.
preostali]],D259),0)),0)</f>
        <v>379.81671003962521</v>
      </c>
      <c r="F258" s="30">
        <f ca="1">IFERROR(IF(AND(ValuesEntered,Amortizacija[[#This Row],[obrok
datum]]&lt;&gt;""),-PPMT(Obrestna_mera/12,1,Trajanje_posojila-ROWS($C$4:C258)+1,Amortizacija[[#This Row],[začetna
bilanca]]),""),0)</f>
        <v>690.94758770255987</v>
      </c>
      <c r="G258" s="30">
        <f ca="1">IF(Amortizacija[[#This Row],[obrok
datum]]="",0,PropertyTaxAmount)</f>
        <v>375</v>
      </c>
      <c r="H258" s="30">
        <f ca="1">IF(Amortizacija[[#This Row],[obrok
datum]]="",0,Amortizacija[[#This Row],[obresti]]+Amortizacija[[#This Row],[glavnica]]+Amortizacija[[#This Row],[nepremičnina
davek]])</f>
        <v>1445.7642977421851</v>
      </c>
      <c r="I258" s="30">
        <f ca="1">IF(Amortizacija[[#This Row],[obrok
datum]]="",0,Amortizacija[[#This Row],[začetna
bilanca]]-Amortizacija[[#This Row],[glavnica]])</f>
        <v>91156.010409510054</v>
      </c>
      <c r="J258" s="14">
        <f ca="1">IF(Amortizacija[[#This Row],[zaključna
bilanca]]&gt;0,LastRow-ROW(),0)</f>
        <v>105</v>
      </c>
    </row>
    <row r="259" spans="2:10" ht="15" customHeight="1" x14ac:dyDescent="0.25">
      <c r="B259" s="12">
        <f>ROWS($B$4:B259)</f>
        <v>256</v>
      </c>
      <c r="C259" s="13">
        <f ca="1">IF(ValuesEntered,IF(Amortizacija[[#This Row],[št.]]&lt;=Trajanje_posojila,IF(ROW()-ROW(Amortizacija[[#Headers],[obrok
datum]])=1,LoanStart,IF(I258&gt;0,EDATE(C258,1),"")),""),"")</f>
        <v>50640</v>
      </c>
      <c r="D259" s="30">
        <f ca="1">IF(ROW()-ROW(Amortizacija[[#Headers],[začetna
bilanca]])=1,Znesek_posojila,IF(Amortizacija[[#This Row],[obrok
datum]]="",0,INDEX(Amortizacija[], ROW()-4,8)))</f>
        <v>91156.010409510054</v>
      </c>
      <c r="E259" s="30">
        <f ca="1">IF(ValuesEntered,IF(ROW()-ROW(Amortizacija[[#Headers],[obresti]])=1,-IPMT(Obrestna_mera/12,1,Trajanje_posojila-ROWS($C$4:C259)+1,Amortizacija[[#This Row],[začetna
bilanca]]),IFERROR(-IPMT(Obrestna_mera/12,1,Amortizacija[[#This Row],[št.
preostali]],D260),0)),0)</f>
        <v>376.92576613968913</v>
      </c>
      <c r="F259" s="30">
        <f ca="1">IFERROR(IF(AND(ValuesEntered,Amortizacija[[#This Row],[obrok
datum]]&lt;&gt;""),-PPMT(Obrestna_mera/12,1,Trajanje_posojila-ROWS($C$4:C259)+1,Amortizacija[[#This Row],[začetna
bilanca]]),""),0)</f>
        <v>693.82653598465402</v>
      </c>
      <c r="G259" s="30">
        <f ca="1">IF(Amortizacija[[#This Row],[obrok
datum]]="",0,PropertyTaxAmount)</f>
        <v>375</v>
      </c>
      <c r="H259" s="30">
        <f ca="1">IF(Amortizacija[[#This Row],[obrok
datum]]="",0,Amortizacija[[#This Row],[obresti]]+Amortizacija[[#This Row],[glavnica]]+Amortizacija[[#This Row],[nepremičnina
davek]])</f>
        <v>1445.7523021243433</v>
      </c>
      <c r="I259" s="30">
        <f ca="1">IF(Amortizacija[[#This Row],[obrok
datum]]="",0,Amortizacija[[#This Row],[začetna
bilanca]]-Amortizacija[[#This Row],[glavnica]])</f>
        <v>90462.183873525399</v>
      </c>
      <c r="J259" s="14">
        <f ca="1">IF(Amortizacija[[#This Row],[zaključna
bilanca]]&gt;0,LastRow-ROW(),0)</f>
        <v>104</v>
      </c>
    </row>
    <row r="260" spans="2:10" ht="15" customHeight="1" x14ac:dyDescent="0.25">
      <c r="B260" s="12">
        <f>ROWS($B$4:B260)</f>
        <v>257</v>
      </c>
      <c r="C260" s="13">
        <f ca="1">IF(ValuesEntered,IF(Amortizacija[[#This Row],[št.]]&lt;=Trajanje_posojila,IF(ROW()-ROW(Amortizacija[[#Headers],[obrok
datum]])=1,LoanStart,IF(I259&gt;0,EDATE(C259,1),"")),""),"")</f>
        <v>50671</v>
      </c>
      <c r="D260" s="30">
        <f ca="1">IF(ROW()-ROW(Amortizacija[[#Headers],[začetna
bilanca]])=1,Znesek_posojila,IF(Amortizacija[[#This Row],[obrok
datum]]="",0,INDEX(Amortizacija[], ROW()-4,8)))</f>
        <v>90462.183873525399</v>
      </c>
      <c r="E260" s="30">
        <f ca="1">IF(ValuesEntered,IF(ROW()-ROW(Amortizacija[[#Headers],[obresti]])=1,-IPMT(Obrestna_mera/12,1,Trajanje_posojila-ROWS($C$4:C260)+1,Amortizacija[[#This Row],[začetna
bilanca]]),IFERROR(-IPMT(Obrestna_mera/12,1,Amortizacija[[#This Row],[št.
preostali]],D261),0)),0)</f>
        <v>374.02277664017004</v>
      </c>
      <c r="F260" s="30">
        <f ca="1">IFERROR(IF(AND(ValuesEntered,Amortizacija[[#This Row],[obrok
datum]]&lt;&gt;""),-PPMT(Obrestna_mera/12,1,Trajanje_posojila-ROWS($C$4:C260)+1,Amortizacija[[#This Row],[začetna
bilanca]]),""),0)</f>
        <v>696.71747988459003</v>
      </c>
      <c r="G260" s="30">
        <f ca="1">IF(Amortizacija[[#This Row],[obrok
datum]]="",0,PropertyTaxAmount)</f>
        <v>375</v>
      </c>
      <c r="H260" s="30">
        <f ca="1">IF(Amortizacija[[#This Row],[obrok
datum]]="",0,Amortizacija[[#This Row],[obresti]]+Amortizacija[[#This Row],[glavnica]]+Amortizacija[[#This Row],[nepremičnina
davek]])</f>
        <v>1445.7402565247601</v>
      </c>
      <c r="I260" s="30">
        <f ca="1">IF(Amortizacija[[#This Row],[obrok
datum]]="",0,Amortizacija[[#This Row],[začetna
bilanca]]-Amortizacija[[#This Row],[glavnica]])</f>
        <v>89765.466393640803</v>
      </c>
      <c r="J260" s="14">
        <f ca="1">IF(Amortizacija[[#This Row],[zaključna
bilanca]]&gt;0,LastRow-ROW(),0)</f>
        <v>103</v>
      </c>
    </row>
    <row r="261" spans="2:10" ht="15" customHeight="1" x14ac:dyDescent="0.25">
      <c r="B261" s="12">
        <f>ROWS($B$4:B261)</f>
        <v>258</v>
      </c>
      <c r="C261" s="13">
        <f ca="1">IF(ValuesEntered,IF(Amortizacija[[#This Row],[št.]]&lt;=Trajanje_posojila,IF(ROW()-ROW(Amortizacija[[#Headers],[obrok
datum]])=1,LoanStart,IF(I260&gt;0,EDATE(C260,1),"")),""),"")</f>
        <v>50701</v>
      </c>
      <c r="D261" s="30">
        <f ca="1">IF(ROW()-ROW(Amortizacija[[#Headers],[začetna
bilanca]])=1,Znesek_posojila,IF(Amortizacija[[#This Row],[obrok
datum]]="",0,INDEX(Amortizacija[], ROW()-4,8)))</f>
        <v>89765.466393640803</v>
      </c>
      <c r="E261" s="30">
        <f ca="1">IF(ValuesEntered,IF(ROW()-ROW(Amortizacija[[#Headers],[obresti]])=1,-IPMT(Obrestna_mera/12,1,Trajanje_posojila-ROWS($C$4:C261)+1,Amortizacija[[#This Row],[začetna
bilanca]]),IFERROR(-IPMT(Obrestna_mera/12,1,Amortizacija[[#This Row],[št.
preostali]],D262),0)),0)</f>
        <v>371.10769135106955</v>
      </c>
      <c r="F261" s="30">
        <f ca="1">IFERROR(IF(AND(ValuesEntered,Amortizacija[[#This Row],[obrok
datum]]&lt;&gt;""),-PPMT(Obrestna_mera/12,1,Trajanje_posojila-ROWS($C$4:C261)+1,Amortizacija[[#This Row],[začetna
bilanca]]),""),0)</f>
        <v>699.62046938410901</v>
      </c>
      <c r="G261" s="30">
        <f ca="1">IF(Amortizacija[[#This Row],[obrok
datum]]="",0,PropertyTaxAmount)</f>
        <v>375</v>
      </c>
      <c r="H261" s="30">
        <f ca="1">IF(Amortizacija[[#This Row],[obrok
datum]]="",0,Amortizacija[[#This Row],[obresti]]+Amortizacija[[#This Row],[glavnica]]+Amortizacija[[#This Row],[nepremičnina
davek]])</f>
        <v>1445.7281607351786</v>
      </c>
      <c r="I261" s="30">
        <f ca="1">IF(Amortizacija[[#This Row],[obrok
datum]]="",0,Amortizacija[[#This Row],[začetna
bilanca]]-Amortizacija[[#This Row],[glavnica]])</f>
        <v>89065.84592425669</v>
      </c>
      <c r="J261" s="14">
        <f ca="1">IF(Amortizacija[[#This Row],[zaključna
bilanca]]&gt;0,LastRow-ROW(),0)</f>
        <v>102</v>
      </c>
    </row>
    <row r="262" spans="2:10" ht="15" customHeight="1" x14ac:dyDescent="0.25">
      <c r="B262" s="12">
        <f>ROWS($B$4:B262)</f>
        <v>259</v>
      </c>
      <c r="C262" s="13">
        <f ca="1">IF(ValuesEntered,IF(Amortizacija[[#This Row],[št.]]&lt;=Trajanje_posojila,IF(ROW()-ROW(Amortizacija[[#Headers],[obrok
datum]])=1,LoanStart,IF(I261&gt;0,EDATE(C261,1),"")),""),"")</f>
        <v>50732</v>
      </c>
      <c r="D262" s="30">
        <f ca="1">IF(ROW()-ROW(Amortizacija[[#Headers],[začetna
bilanca]])=1,Znesek_posojila,IF(Amortizacija[[#This Row],[obrok
datum]]="",0,INDEX(Amortizacija[], ROW()-4,8)))</f>
        <v>89065.84592425669</v>
      </c>
      <c r="E262" s="30">
        <f ca="1">IF(ValuesEntered,IF(ROW()-ROW(Amortizacija[[#Headers],[obresti]])=1,-IPMT(Obrestna_mera/12,1,Trajanje_posojila-ROWS($C$4:C262)+1,Amortizacija[[#This Row],[začetna
bilanca]]),IFERROR(-IPMT(Obrestna_mera/12,1,Amortizacija[[#This Row],[št.
preostali]],D263),0)),0)</f>
        <v>368.18045987326451</v>
      </c>
      <c r="F262" s="30">
        <f ca="1">IFERROR(IF(AND(ValuesEntered,Amortizacija[[#This Row],[obrok
datum]]&lt;&gt;""),-PPMT(Obrestna_mera/12,1,Trajanje_posojila-ROWS($C$4:C262)+1,Amortizacija[[#This Row],[začetna
bilanca]]),""),0)</f>
        <v>702.5355546732095</v>
      </c>
      <c r="G262" s="30">
        <f ca="1">IF(Amortizacija[[#This Row],[obrok
datum]]="",0,PropertyTaxAmount)</f>
        <v>375</v>
      </c>
      <c r="H262" s="30">
        <f ca="1">IF(Amortizacija[[#This Row],[obrok
datum]]="",0,Amortizacija[[#This Row],[obresti]]+Amortizacija[[#This Row],[glavnica]]+Amortizacija[[#This Row],[nepremičnina
davek]])</f>
        <v>1445.7160145464741</v>
      </c>
      <c r="I262" s="30">
        <f ca="1">IF(Amortizacija[[#This Row],[obrok
datum]]="",0,Amortizacija[[#This Row],[začetna
bilanca]]-Amortizacija[[#This Row],[glavnica]])</f>
        <v>88363.310369583487</v>
      </c>
      <c r="J262" s="14">
        <f ca="1">IF(Amortizacija[[#This Row],[zaključna
bilanca]]&gt;0,LastRow-ROW(),0)</f>
        <v>101</v>
      </c>
    </row>
    <row r="263" spans="2:10" ht="15" customHeight="1" x14ac:dyDescent="0.25">
      <c r="B263" s="12">
        <f>ROWS($B$4:B263)</f>
        <v>260</v>
      </c>
      <c r="C263" s="13">
        <f ca="1">IF(ValuesEntered,IF(Amortizacija[[#This Row],[št.]]&lt;=Trajanje_posojila,IF(ROW()-ROW(Amortizacija[[#Headers],[obrok
datum]])=1,LoanStart,IF(I262&gt;0,EDATE(C262,1),"")),""),"")</f>
        <v>50762</v>
      </c>
      <c r="D263" s="30">
        <f ca="1">IF(ROW()-ROW(Amortizacija[[#Headers],[začetna
bilanca]])=1,Znesek_posojila,IF(Amortizacija[[#This Row],[obrok
datum]]="",0,INDEX(Amortizacija[], ROW()-4,8)))</f>
        <v>88363.310369583487</v>
      </c>
      <c r="E263" s="30">
        <f ca="1">IF(ValuesEntered,IF(ROW()-ROW(Amortizacija[[#Headers],[obresti]])=1,-IPMT(Obrestna_mera/12,1,Trajanje_posojila-ROWS($C$4:C263)+1,Amortizacija[[#This Row],[začetna
bilanca]]),IFERROR(-IPMT(Obrestna_mera/12,1,Amortizacija[[#This Row],[št.
preostali]],D264),0)),0)</f>
        <v>365.2410315976353</v>
      </c>
      <c r="F263" s="30">
        <f ca="1">IFERROR(IF(AND(ValuesEntered,Amortizacija[[#This Row],[obrok
datum]]&lt;&gt;""),-PPMT(Obrestna_mera/12,1,Trajanje_posojila-ROWS($C$4:C263)+1,Amortizacija[[#This Row],[začetna
bilanca]]),""),0)</f>
        <v>705.4627861510146</v>
      </c>
      <c r="G263" s="30">
        <f ca="1">IF(Amortizacija[[#This Row],[obrok
datum]]="",0,PropertyTaxAmount)</f>
        <v>375</v>
      </c>
      <c r="H263" s="30">
        <f ca="1">IF(Amortizacija[[#This Row],[obrok
datum]]="",0,Amortizacija[[#This Row],[obresti]]+Amortizacija[[#This Row],[glavnica]]+Amortizacija[[#This Row],[nepremičnina
davek]])</f>
        <v>1445.70381774865</v>
      </c>
      <c r="I263" s="30">
        <f ca="1">IF(Amortizacija[[#This Row],[obrok
datum]]="",0,Amortizacija[[#This Row],[začetna
bilanca]]-Amortizacija[[#This Row],[glavnica]])</f>
        <v>87657.847583432478</v>
      </c>
      <c r="J263" s="14">
        <f ca="1">IF(Amortizacija[[#This Row],[zaključna
bilanca]]&gt;0,LastRow-ROW(),0)</f>
        <v>100</v>
      </c>
    </row>
    <row r="264" spans="2:10" ht="15" customHeight="1" x14ac:dyDescent="0.25">
      <c r="B264" s="12">
        <f>ROWS($B$4:B264)</f>
        <v>261</v>
      </c>
      <c r="C264" s="13">
        <f ca="1">IF(ValuesEntered,IF(Amortizacija[[#This Row],[št.]]&lt;=Trajanje_posojila,IF(ROW()-ROW(Amortizacija[[#Headers],[obrok
datum]])=1,LoanStart,IF(I263&gt;0,EDATE(C263,1),"")),""),"")</f>
        <v>50793</v>
      </c>
      <c r="D264" s="30">
        <f ca="1">IF(ROW()-ROW(Amortizacija[[#Headers],[začetna
bilanca]])=1,Znesek_posojila,IF(Amortizacija[[#This Row],[obrok
datum]]="",0,INDEX(Amortizacija[], ROW()-4,8)))</f>
        <v>87657.847583432478</v>
      </c>
      <c r="E264" s="30">
        <f ca="1">IF(ValuesEntered,IF(ROW()-ROW(Amortizacija[[#Headers],[obresti]])=1,-IPMT(Obrestna_mera/12,1,Trajanje_posojila-ROWS($C$4:C264)+1,Amortizacija[[#This Row],[začetna
bilanca]]),IFERROR(-IPMT(Obrestna_mera/12,1,Amortizacija[[#This Row],[št.
preostali]],D265),0)),0)</f>
        <v>362.28935570419094</v>
      </c>
      <c r="F264" s="30">
        <f ca="1">IFERROR(IF(AND(ValuesEntered,Amortizacija[[#This Row],[obrok
datum]]&lt;&gt;""),-PPMT(Obrestna_mera/12,1,Trajanje_posojila-ROWS($C$4:C264)+1,Amortizacija[[#This Row],[začetna
bilanca]]),""),0)</f>
        <v>708.40221442664392</v>
      </c>
      <c r="G264" s="30">
        <f ca="1">IF(Amortizacija[[#This Row],[obrok
datum]]="",0,PropertyTaxAmount)</f>
        <v>375</v>
      </c>
      <c r="H264" s="30">
        <f ca="1">IF(Amortizacija[[#This Row],[obrok
datum]]="",0,Amortizacija[[#This Row],[obresti]]+Amortizacija[[#This Row],[glavnica]]+Amortizacija[[#This Row],[nepremičnina
davek]])</f>
        <v>1445.6915701308349</v>
      </c>
      <c r="I264" s="30">
        <f ca="1">IF(Amortizacija[[#This Row],[obrok
datum]]="",0,Amortizacija[[#This Row],[začetna
bilanca]]-Amortizacija[[#This Row],[glavnica]])</f>
        <v>86949.445369005829</v>
      </c>
      <c r="J264" s="14">
        <f ca="1">IF(Amortizacija[[#This Row],[zaključna
bilanca]]&gt;0,LastRow-ROW(),0)</f>
        <v>99</v>
      </c>
    </row>
    <row r="265" spans="2:10" ht="15" customHeight="1" x14ac:dyDescent="0.25">
      <c r="B265" s="12">
        <f>ROWS($B$4:B265)</f>
        <v>262</v>
      </c>
      <c r="C265" s="13">
        <f ca="1">IF(ValuesEntered,IF(Amortizacija[[#This Row],[št.]]&lt;=Trajanje_posojila,IF(ROW()-ROW(Amortizacija[[#Headers],[obrok
datum]])=1,LoanStart,IF(I264&gt;0,EDATE(C264,1),"")),""),"")</f>
        <v>50824</v>
      </c>
      <c r="D265" s="30">
        <f ca="1">IF(ROW()-ROW(Amortizacija[[#Headers],[začetna
bilanca]])=1,Znesek_posojila,IF(Amortizacija[[#This Row],[obrok
datum]]="",0,INDEX(Amortizacija[], ROW()-4,8)))</f>
        <v>86949.445369005829</v>
      </c>
      <c r="E265" s="30">
        <f ca="1">IF(ValuesEntered,IF(ROW()-ROW(Amortizacija[[#Headers],[obresti]])=1,-IPMT(Obrestna_mera/12,1,Trajanje_posojila-ROWS($C$4:C265)+1,Amortizacija[[#This Row],[začetna
bilanca]]),IFERROR(-IPMT(Obrestna_mera/12,1,Amortizacija[[#This Row],[št.
preostali]],D266),0)),0)</f>
        <v>359.32538116119059</v>
      </c>
      <c r="F265" s="30">
        <f ca="1">IFERROR(IF(AND(ValuesEntered,Amortizacija[[#This Row],[obrok
datum]]&lt;&gt;""),-PPMT(Obrestna_mera/12,1,Trajanje_posojila-ROWS($C$4:C265)+1,Amortizacija[[#This Row],[začetna
bilanca]]),""),0)</f>
        <v>711.35389032008823</v>
      </c>
      <c r="G265" s="30">
        <f ca="1">IF(Amortizacija[[#This Row],[obrok
datum]]="",0,PropertyTaxAmount)</f>
        <v>375</v>
      </c>
      <c r="H265" s="30">
        <f ca="1">IF(Amortizacija[[#This Row],[obrok
datum]]="",0,Amortizacija[[#This Row],[obresti]]+Amortizacija[[#This Row],[glavnica]]+Amortizacija[[#This Row],[nepremičnina
davek]])</f>
        <v>1445.6792714812789</v>
      </c>
      <c r="I265" s="30">
        <f ca="1">IF(Amortizacija[[#This Row],[obrok
datum]]="",0,Amortizacija[[#This Row],[začetna
bilanca]]-Amortizacija[[#This Row],[glavnica]])</f>
        <v>86238.091478685747</v>
      </c>
      <c r="J265" s="14">
        <f ca="1">IF(Amortizacija[[#This Row],[zaključna
bilanca]]&gt;0,LastRow-ROW(),0)</f>
        <v>98</v>
      </c>
    </row>
    <row r="266" spans="2:10" ht="15" customHeight="1" x14ac:dyDescent="0.25">
      <c r="B266" s="12">
        <f>ROWS($B$4:B266)</f>
        <v>263</v>
      </c>
      <c r="C266" s="13">
        <f ca="1">IF(ValuesEntered,IF(Amortizacija[[#This Row],[št.]]&lt;=Trajanje_posojila,IF(ROW()-ROW(Amortizacija[[#Headers],[obrok
datum]])=1,LoanStart,IF(I265&gt;0,EDATE(C265,1),"")),""),"")</f>
        <v>50852</v>
      </c>
      <c r="D266" s="30">
        <f ca="1">IF(ROW()-ROW(Amortizacija[[#Headers],[začetna
bilanca]])=1,Znesek_posojila,IF(Amortizacija[[#This Row],[obrok
datum]]="",0,INDEX(Amortizacija[], ROW()-4,8)))</f>
        <v>86238.091478685747</v>
      </c>
      <c r="E266" s="30">
        <f ca="1">IF(ValuesEntered,IF(ROW()-ROW(Amortizacija[[#Headers],[obresti]])=1,-IPMT(Obrestna_mera/12,1,Trajanje_posojila-ROWS($C$4:C266)+1,Amortizacija[[#This Row],[začetna
bilanca]]),IFERROR(-IPMT(Obrestna_mera/12,1,Amortizacija[[#This Row],[št.
preostali]],D267),0)),0)</f>
        <v>356.34905672426106</v>
      </c>
      <c r="F266" s="30">
        <f ca="1">IFERROR(IF(AND(ValuesEntered,Amortizacija[[#This Row],[obrok
datum]]&lt;&gt;""),-PPMT(Obrestna_mera/12,1,Trajanje_posojila-ROWS($C$4:C266)+1,Amortizacija[[#This Row],[začetna
bilanca]]),""),0)</f>
        <v>714.31786486308874</v>
      </c>
      <c r="G266" s="30">
        <f ca="1">IF(Amortizacija[[#This Row],[obrok
datum]]="",0,PropertyTaxAmount)</f>
        <v>375</v>
      </c>
      <c r="H266" s="30">
        <f ca="1">IF(Amortizacija[[#This Row],[obrok
datum]]="",0,Amortizacija[[#This Row],[obresti]]+Amortizacija[[#This Row],[glavnica]]+Amortizacija[[#This Row],[nepremičnina
davek]])</f>
        <v>1445.6669215873499</v>
      </c>
      <c r="I266" s="30">
        <f ca="1">IF(Amortizacija[[#This Row],[obrok
datum]]="",0,Amortizacija[[#This Row],[začetna
bilanca]]-Amortizacija[[#This Row],[glavnica]])</f>
        <v>85523.773613822661</v>
      </c>
      <c r="J266" s="14">
        <f ca="1">IF(Amortizacija[[#This Row],[zaključna
bilanca]]&gt;0,LastRow-ROW(),0)</f>
        <v>97</v>
      </c>
    </row>
    <row r="267" spans="2:10" ht="15" customHeight="1" x14ac:dyDescent="0.25">
      <c r="B267" s="12">
        <f>ROWS($B$4:B267)</f>
        <v>264</v>
      </c>
      <c r="C267" s="13">
        <f ca="1">IF(ValuesEntered,IF(Amortizacija[[#This Row],[št.]]&lt;=Trajanje_posojila,IF(ROW()-ROW(Amortizacija[[#Headers],[obrok
datum]])=1,LoanStart,IF(I266&gt;0,EDATE(C266,1),"")),""),"")</f>
        <v>50883</v>
      </c>
      <c r="D267" s="30">
        <f ca="1">IF(ROW()-ROW(Amortizacija[[#Headers],[začetna
bilanca]])=1,Znesek_posojila,IF(Amortizacija[[#This Row],[obrok
datum]]="",0,INDEX(Amortizacija[], ROW()-4,8)))</f>
        <v>85523.773613822661</v>
      </c>
      <c r="E267" s="30">
        <f ca="1">IF(ValuesEntered,IF(ROW()-ROW(Amortizacija[[#Headers],[obresti]])=1,-IPMT(Obrestna_mera/12,1,Trajanje_posojila-ROWS($C$4:C267)+1,Amortizacija[[#This Row],[začetna
bilanca]]),IFERROR(-IPMT(Obrestna_mera/12,1,Amortizacija[[#This Row],[št.
preostali]],D268),0)),0)</f>
        <v>353.360330935511</v>
      </c>
      <c r="F267" s="30">
        <f ca="1">IFERROR(IF(AND(ValuesEntered,Amortizacija[[#This Row],[obrok
datum]]&lt;&gt;""),-PPMT(Obrestna_mera/12,1,Trajanje_posojila-ROWS($C$4:C267)+1,Amortizacija[[#This Row],[začetna
bilanca]]),""),0)</f>
        <v>717.29418930001827</v>
      </c>
      <c r="G267" s="30">
        <f ca="1">IF(Amortizacija[[#This Row],[obrok
datum]]="",0,PropertyTaxAmount)</f>
        <v>375</v>
      </c>
      <c r="H267" s="30">
        <f ca="1">IF(Amortizacija[[#This Row],[obrok
datum]]="",0,Amortizacija[[#This Row],[obresti]]+Amortizacija[[#This Row],[glavnica]]+Amortizacija[[#This Row],[nepremičnina
davek]])</f>
        <v>1445.6545202355292</v>
      </c>
      <c r="I267" s="30">
        <f ca="1">IF(Amortizacija[[#This Row],[obrok
datum]]="",0,Amortizacija[[#This Row],[začetna
bilanca]]-Amortizacija[[#This Row],[glavnica]])</f>
        <v>84806.479424522637</v>
      </c>
      <c r="J267" s="14">
        <f ca="1">IF(Amortizacija[[#This Row],[zaključna
bilanca]]&gt;0,LastRow-ROW(),0)</f>
        <v>96</v>
      </c>
    </row>
    <row r="268" spans="2:10" ht="15" customHeight="1" x14ac:dyDescent="0.25">
      <c r="B268" s="12">
        <f>ROWS($B$4:B268)</f>
        <v>265</v>
      </c>
      <c r="C268" s="13">
        <f ca="1">IF(ValuesEntered,IF(Amortizacija[[#This Row],[št.]]&lt;=Trajanje_posojila,IF(ROW()-ROW(Amortizacija[[#Headers],[obrok
datum]])=1,LoanStart,IF(I267&gt;0,EDATE(C267,1),"")),""),"")</f>
        <v>50913</v>
      </c>
      <c r="D268" s="30">
        <f ca="1">IF(ROW()-ROW(Amortizacija[[#Headers],[začetna
bilanca]])=1,Znesek_posojila,IF(Amortizacija[[#This Row],[obrok
datum]]="",0,INDEX(Amortizacija[], ROW()-4,8)))</f>
        <v>84806.479424522637</v>
      </c>
      <c r="E268" s="30">
        <f ca="1">IF(ValuesEntered,IF(ROW()-ROW(Amortizacija[[#Headers],[obresti]])=1,-IPMT(Obrestna_mera/12,1,Trajanje_posojila-ROWS($C$4:C268)+1,Amortizacija[[#This Row],[začetna
bilanca]]),IFERROR(-IPMT(Obrestna_mera/12,1,Amortizacija[[#This Row],[št.
preostali]],D269),0)),0)</f>
        <v>350.35915212264109</v>
      </c>
      <c r="F268" s="30">
        <f ca="1">IFERROR(IF(AND(ValuesEntered,Amortizacija[[#This Row],[obrok
datum]]&lt;&gt;""),-PPMT(Obrestna_mera/12,1,Trajanje_posojila-ROWS($C$4:C268)+1,Amortizacija[[#This Row],[začetna
bilanca]]),""),0)</f>
        <v>720.28291508876816</v>
      </c>
      <c r="G268" s="30">
        <f ca="1">IF(Amortizacija[[#This Row],[obrok
datum]]="",0,PropertyTaxAmount)</f>
        <v>375</v>
      </c>
      <c r="H268" s="30">
        <f ca="1">IF(Amortizacija[[#This Row],[obrok
datum]]="",0,Amortizacija[[#This Row],[obresti]]+Amortizacija[[#This Row],[glavnica]]+Amortizacija[[#This Row],[nepremičnina
davek]])</f>
        <v>1445.6420672114093</v>
      </c>
      <c r="I268" s="30">
        <f ca="1">IF(Amortizacija[[#This Row],[obrok
datum]]="",0,Amortizacija[[#This Row],[začetna
bilanca]]-Amortizacija[[#This Row],[glavnica]])</f>
        <v>84086.196509433867</v>
      </c>
      <c r="J268" s="14">
        <f ca="1">IF(Amortizacija[[#This Row],[zaključna
bilanca]]&gt;0,LastRow-ROW(),0)</f>
        <v>95</v>
      </c>
    </row>
    <row r="269" spans="2:10" ht="15" customHeight="1" x14ac:dyDescent="0.25">
      <c r="B269" s="12">
        <f>ROWS($B$4:B269)</f>
        <v>266</v>
      </c>
      <c r="C269" s="13">
        <f ca="1">IF(ValuesEntered,IF(Amortizacija[[#This Row],[št.]]&lt;=Trajanje_posojila,IF(ROW()-ROW(Amortizacija[[#Headers],[obrok
datum]])=1,LoanStart,IF(I268&gt;0,EDATE(C268,1),"")),""),"")</f>
        <v>50944</v>
      </c>
      <c r="D269" s="30">
        <f ca="1">IF(ROW()-ROW(Amortizacija[[#Headers],[začetna
bilanca]])=1,Znesek_posojila,IF(Amortizacija[[#This Row],[obrok
datum]]="",0,INDEX(Amortizacija[], ROW()-4,8)))</f>
        <v>84086.196509433867</v>
      </c>
      <c r="E269" s="30">
        <f ca="1">IF(ValuesEntered,IF(ROW()-ROW(Amortizacija[[#Headers],[obresti]])=1,-IPMT(Obrestna_mera/12,1,Trajanje_posojila-ROWS($C$4:C269)+1,Amortizacija[[#This Row],[začetna
bilanca]]),IFERROR(-IPMT(Obrestna_mera/12,1,Amortizacija[[#This Row],[št.
preostali]],D270),0)),0)</f>
        <v>347.34546839805097</v>
      </c>
      <c r="F269" s="30">
        <f ca="1">IFERROR(IF(AND(ValuesEntered,Amortizacija[[#This Row],[obrok
datum]]&lt;&gt;""),-PPMT(Obrestna_mera/12,1,Trajanje_posojila-ROWS($C$4:C269)+1,Amortizacija[[#This Row],[začetna
bilanca]]),""),0)</f>
        <v>723.28409390163813</v>
      </c>
      <c r="G269" s="30">
        <f ca="1">IF(Amortizacija[[#This Row],[obrok
datum]]="",0,PropertyTaxAmount)</f>
        <v>375</v>
      </c>
      <c r="H269" s="30">
        <f ca="1">IF(Amortizacija[[#This Row],[obrok
datum]]="",0,Amortizacija[[#This Row],[obresti]]+Amortizacija[[#This Row],[glavnica]]+Amortizacija[[#This Row],[nepremičnina
davek]])</f>
        <v>1445.629562299689</v>
      </c>
      <c r="I269" s="30">
        <f ca="1">IF(Amortizacija[[#This Row],[obrok
datum]]="",0,Amortizacija[[#This Row],[začetna
bilanca]]-Amortizacija[[#This Row],[glavnica]])</f>
        <v>83362.912415532235</v>
      </c>
      <c r="J269" s="14">
        <f ca="1">IF(Amortizacija[[#This Row],[zaključna
bilanca]]&gt;0,LastRow-ROW(),0)</f>
        <v>94</v>
      </c>
    </row>
    <row r="270" spans="2:10" ht="15" customHeight="1" x14ac:dyDescent="0.25">
      <c r="B270" s="12">
        <f>ROWS($B$4:B270)</f>
        <v>267</v>
      </c>
      <c r="C270" s="13">
        <f ca="1">IF(ValuesEntered,IF(Amortizacija[[#This Row],[št.]]&lt;=Trajanje_posojila,IF(ROW()-ROW(Amortizacija[[#Headers],[obrok
datum]])=1,LoanStart,IF(I269&gt;0,EDATE(C269,1),"")),""),"")</f>
        <v>50974</v>
      </c>
      <c r="D270" s="30">
        <f ca="1">IF(ROW()-ROW(Amortizacija[[#Headers],[začetna
bilanca]])=1,Znesek_posojila,IF(Amortizacija[[#This Row],[obrok
datum]]="",0,INDEX(Amortizacija[], ROW()-4,8)))</f>
        <v>83362.912415532235</v>
      </c>
      <c r="E270" s="30">
        <f ca="1">IF(ValuesEntered,IF(ROW()-ROW(Amortizacija[[#Headers],[obresti]])=1,-IPMT(Obrestna_mera/12,1,Trajanje_posojila-ROWS($C$4:C270)+1,Amortizacija[[#This Row],[začetna
bilanca]]),IFERROR(-IPMT(Obrestna_mera/12,1,Amortizacija[[#This Row],[št.
preostali]],D271),0)),0)</f>
        <v>344.31922765794172</v>
      </c>
      <c r="F270" s="30">
        <f ca="1">IFERROR(IF(AND(ValuesEntered,Amortizacija[[#This Row],[obrok
datum]]&lt;&gt;""),-PPMT(Obrestna_mera/12,1,Trajanje_posojila-ROWS($C$4:C270)+1,Amortizacija[[#This Row],[začetna
bilanca]]),""),0)</f>
        <v>726.29777762622825</v>
      </c>
      <c r="G270" s="30">
        <f ca="1">IF(Amortizacija[[#This Row],[obrok
datum]]="",0,PropertyTaxAmount)</f>
        <v>375</v>
      </c>
      <c r="H270" s="30">
        <f ca="1">IF(Amortizacija[[#This Row],[obrok
datum]]="",0,Amortizacija[[#This Row],[obresti]]+Amortizacija[[#This Row],[glavnica]]+Amortizacija[[#This Row],[nepremičnina
davek]])</f>
        <v>1445.6170052841699</v>
      </c>
      <c r="I270" s="30">
        <f ca="1">IF(Amortizacija[[#This Row],[obrok
datum]]="",0,Amortizacija[[#This Row],[začetna
bilanca]]-Amortizacija[[#This Row],[glavnica]])</f>
        <v>82636.614637906008</v>
      </c>
      <c r="J270" s="14">
        <f ca="1">IF(Amortizacija[[#This Row],[zaključna
bilanca]]&gt;0,LastRow-ROW(),0)</f>
        <v>93</v>
      </c>
    </row>
    <row r="271" spans="2:10" ht="15" customHeight="1" x14ac:dyDescent="0.25">
      <c r="B271" s="12">
        <f>ROWS($B$4:B271)</f>
        <v>268</v>
      </c>
      <c r="C271" s="13">
        <f ca="1">IF(ValuesEntered,IF(Amortizacija[[#This Row],[št.]]&lt;=Trajanje_posojila,IF(ROW()-ROW(Amortizacija[[#Headers],[obrok
datum]])=1,LoanStart,IF(I270&gt;0,EDATE(C270,1),"")),""),"")</f>
        <v>51005</v>
      </c>
      <c r="D271" s="30">
        <f ca="1">IF(ROW()-ROW(Amortizacija[[#Headers],[začetna
bilanca]])=1,Znesek_posojila,IF(Amortizacija[[#This Row],[obrok
datum]]="",0,INDEX(Amortizacija[], ROW()-4,8)))</f>
        <v>82636.614637906008</v>
      </c>
      <c r="E271" s="30">
        <f ca="1">IF(ValuesEntered,IF(ROW()-ROW(Amortizacija[[#Headers],[obresti]])=1,-IPMT(Obrestna_mera/12,1,Trajanje_posojila-ROWS($C$4:C271)+1,Amortizacija[[#This Row],[začetna
bilanca]]),IFERROR(-IPMT(Obrestna_mera/12,1,Amortizacija[[#This Row],[št.
preostali]],D272),0)),0)</f>
        <v>341.28037758141528</v>
      </c>
      <c r="F271" s="30">
        <f ca="1">IFERROR(IF(AND(ValuesEntered,Amortizacija[[#This Row],[obrok
datum]]&lt;&gt;""),-PPMT(Obrestna_mera/12,1,Trajanje_posojila-ROWS($C$4:C271)+1,Amortizacija[[#This Row],[začetna
bilanca]]),""),0)</f>
        <v>729.32401836633744</v>
      </c>
      <c r="G271" s="30">
        <f ca="1">IF(Amortizacija[[#This Row],[obrok
datum]]="",0,PropertyTaxAmount)</f>
        <v>375</v>
      </c>
      <c r="H271" s="30">
        <f ca="1">IF(Amortizacija[[#This Row],[obrok
datum]]="",0,Amortizacija[[#This Row],[obresti]]+Amortizacija[[#This Row],[glavnica]]+Amortizacija[[#This Row],[nepremičnina
davek]])</f>
        <v>1445.6043959477527</v>
      </c>
      <c r="I271" s="30">
        <f ca="1">IF(Amortizacija[[#This Row],[obrok
datum]]="",0,Amortizacija[[#This Row],[začetna
bilanca]]-Amortizacija[[#This Row],[glavnica]])</f>
        <v>81907.290619539664</v>
      </c>
      <c r="J271" s="14">
        <f ca="1">IF(Amortizacija[[#This Row],[zaključna
bilanca]]&gt;0,LastRow-ROW(),0)</f>
        <v>92</v>
      </c>
    </row>
    <row r="272" spans="2:10" ht="15" customHeight="1" x14ac:dyDescent="0.25">
      <c r="B272" s="12">
        <f>ROWS($B$4:B272)</f>
        <v>269</v>
      </c>
      <c r="C272" s="13">
        <f ca="1">IF(ValuesEntered,IF(Amortizacija[[#This Row],[št.]]&lt;=Trajanje_posojila,IF(ROW()-ROW(Amortizacija[[#Headers],[obrok
datum]])=1,LoanStart,IF(I271&gt;0,EDATE(C271,1),"")),""),"")</f>
        <v>51036</v>
      </c>
      <c r="D272" s="30">
        <f ca="1">IF(ROW()-ROW(Amortizacija[[#Headers],[začetna
bilanca]])=1,Znesek_posojila,IF(Amortizacija[[#This Row],[obrok
datum]]="",0,INDEX(Amortizacija[], ROW()-4,8)))</f>
        <v>81907.290619539664</v>
      </c>
      <c r="E272" s="30">
        <f ca="1">IF(ValuesEntered,IF(ROW()-ROW(Amortizacija[[#Headers],[obresti]])=1,-IPMT(Obrestna_mera/12,1,Trajanje_posojila-ROWS($C$4:C272)+1,Amortizacija[[#This Row],[začetna
bilanca]]),IFERROR(-IPMT(Obrestna_mera/12,1,Amortizacija[[#This Row],[št.
preostali]],D273),0)),0)</f>
        <v>338.22886562956995</v>
      </c>
      <c r="F272" s="30">
        <f ca="1">IFERROR(IF(AND(ValuesEntered,Amortizacija[[#This Row],[obrok
datum]]&lt;&gt;""),-PPMT(Obrestna_mera/12,1,Trajanje_posojila-ROWS($C$4:C272)+1,Amortizacija[[#This Row],[začetna
bilanca]]),""),0)</f>
        <v>732.36286844286394</v>
      </c>
      <c r="G272" s="30">
        <f ca="1">IF(Amortizacija[[#This Row],[obrok
datum]]="",0,PropertyTaxAmount)</f>
        <v>375</v>
      </c>
      <c r="H272" s="30">
        <f ca="1">IF(Amortizacija[[#This Row],[obrok
datum]]="",0,Amortizacija[[#This Row],[obresti]]+Amortizacija[[#This Row],[glavnica]]+Amortizacija[[#This Row],[nepremičnina
davek]])</f>
        <v>1445.5917340724338</v>
      </c>
      <c r="I272" s="30">
        <f ca="1">IF(Amortizacija[[#This Row],[obrok
datum]]="",0,Amortizacija[[#This Row],[začetna
bilanca]]-Amortizacija[[#This Row],[glavnica]])</f>
        <v>81174.927751096795</v>
      </c>
      <c r="J272" s="14">
        <f ca="1">IF(Amortizacija[[#This Row],[zaključna
bilanca]]&gt;0,LastRow-ROW(),0)</f>
        <v>91</v>
      </c>
    </row>
    <row r="273" spans="2:10" ht="15" customHeight="1" x14ac:dyDescent="0.25">
      <c r="B273" s="12">
        <f>ROWS($B$4:B273)</f>
        <v>270</v>
      </c>
      <c r="C273" s="13">
        <f ca="1">IF(ValuesEntered,IF(Amortizacija[[#This Row],[št.]]&lt;=Trajanje_posojila,IF(ROW()-ROW(Amortizacija[[#Headers],[obrok
datum]])=1,LoanStart,IF(I272&gt;0,EDATE(C272,1),"")),""),"")</f>
        <v>51066</v>
      </c>
      <c r="D273" s="30">
        <f ca="1">IF(ROW()-ROW(Amortizacija[[#Headers],[začetna
bilanca]])=1,Znesek_posojila,IF(Amortizacija[[#This Row],[obrok
datum]]="",0,INDEX(Amortizacija[], ROW()-4,8)))</f>
        <v>81174.927751096795</v>
      </c>
      <c r="E273" s="30">
        <f ca="1">IF(ValuesEntered,IF(ROW()-ROW(Amortizacija[[#Headers],[obresti]])=1,-IPMT(Obrestna_mera/12,1,Trajanje_posojila-ROWS($C$4:C273)+1,Amortizacija[[#This Row],[začetna
bilanca]]),IFERROR(-IPMT(Obrestna_mera/12,1,Amortizacija[[#This Row],[št.
preostali]],D274),0)),0)</f>
        <v>335.16463904459204</v>
      </c>
      <c r="F273" s="30">
        <f ca="1">IFERROR(IF(AND(ValuesEntered,Amortizacija[[#This Row],[obrok
datum]]&lt;&gt;""),-PPMT(Obrestna_mera/12,1,Trajanje_posojila-ROWS($C$4:C273)+1,Amortizacija[[#This Row],[začetna
bilanca]]),""),0)</f>
        <v>735.41438039470904</v>
      </c>
      <c r="G273" s="30">
        <f ca="1">IF(Amortizacija[[#This Row],[obrok
datum]]="",0,PropertyTaxAmount)</f>
        <v>375</v>
      </c>
      <c r="H273" s="30">
        <f ca="1">IF(Amortizacija[[#This Row],[obrok
datum]]="",0,Amortizacija[[#This Row],[obresti]]+Amortizacija[[#This Row],[glavnica]]+Amortizacija[[#This Row],[nepremičnina
davek]])</f>
        <v>1445.5790194393012</v>
      </c>
      <c r="I273" s="30">
        <f ca="1">IF(Amortizacija[[#This Row],[obrok
datum]]="",0,Amortizacija[[#This Row],[začetna
bilanca]]-Amortizacija[[#This Row],[glavnica]])</f>
        <v>80439.513370702087</v>
      </c>
      <c r="J273" s="14">
        <f ca="1">IF(Amortizacija[[#This Row],[zaključna
bilanca]]&gt;0,LastRow-ROW(),0)</f>
        <v>90</v>
      </c>
    </row>
    <row r="274" spans="2:10" ht="15" customHeight="1" x14ac:dyDescent="0.25">
      <c r="B274" s="12">
        <f>ROWS($B$4:B274)</f>
        <v>271</v>
      </c>
      <c r="C274" s="13">
        <f ca="1">IF(ValuesEntered,IF(Amortizacija[[#This Row],[št.]]&lt;=Trajanje_posojila,IF(ROW()-ROW(Amortizacija[[#Headers],[obrok
datum]])=1,LoanStart,IF(I273&gt;0,EDATE(C273,1),"")),""),"")</f>
        <v>51097</v>
      </c>
      <c r="D274" s="30">
        <f ca="1">IF(ROW()-ROW(Amortizacija[[#Headers],[začetna
bilanca]])=1,Znesek_posojila,IF(Amortizacija[[#This Row],[obrok
datum]]="",0,INDEX(Amortizacija[], ROW()-4,8)))</f>
        <v>80439.513370702087</v>
      </c>
      <c r="E274" s="30">
        <f ca="1">IF(ValuesEntered,IF(ROW()-ROW(Amortizacija[[#Headers],[obresti]])=1,-IPMT(Obrestna_mera/12,1,Trajanje_posojila-ROWS($C$4:C274)+1,Amortizacija[[#This Row],[začetna
bilanca]]),IFERROR(-IPMT(Obrestna_mera/12,1,Amortizacija[[#This Row],[št.
preostali]],D275),0)),0)</f>
        <v>332.08764484884335</v>
      </c>
      <c r="F274" s="30">
        <f ca="1">IFERROR(IF(AND(ValuesEntered,Amortizacija[[#This Row],[obrok
datum]]&lt;&gt;""),-PPMT(Obrestna_mera/12,1,Trajanje_posojila-ROWS($C$4:C274)+1,Amortizacija[[#This Row],[začetna
bilanca]]),""),0)</f>
        <v>738.47860697968702</v>
      </c>
      <c r="G274" s="30">
        <f ca="1">IF(Amortizacija[[#This Row],[obrok
datum]]="",0,PropertyTaxAmount)</f>
        <v>375</v>
      </c>
      <c r="H274" s="30">
        <f ca="1">IF(Amortizacija[[#This Row],[obrok
datum]]="",0,Amortizacija[[#This Row],[obresti]]+Amortizacija[[#This Row],[glavnica]]+Amortizacija[[#This Row],[nepremičnina
davek]])</f>
        <v>1445.5662518285303</v>
      </c>
      <c r="I274" s="30">
        <f ca="1">IF(Amortizacija[[#This Row],[obrok
datum]]="",0,Amortizacija[[#This Row],[začetna
bilanca]]-Amortizacija[[#This Row],[glavnica]])</f>
        <v>79701.034763722404</v>
      </c>
      <c r="J274" s="14">
        <f ca="1">IF(Amortizacija[[#This Row],[zaključna
bilanca]]&gt;0,LastRow-ROW(),0)</f>
        <v>89</v>
      </c>
    </row>
    <row r="275" spans="2:10" ht="15" customHeight="1" x14ac:dyDescent="0.25">
      <c r="B275" s="12">
        <f>ROWS($B$4:B275)</f>
        <v>272</v>
      </c>
      <c r="C275" s="13">
        <f ca="1">IF(ValuesEntered,IF(Amortizacija[[#This Row],[št.]]&lt;=Trajanje_posojila,IF(ROW()-ROW(Amortizacija[[#Headers],[obrok
datum]])=1,LoanStart,IF(I274&gt;0,EDATE(C274,1),"")),""),"")</f>
        <v>51127</v>
      </c>
      <c r="D275" s="30">
        <f ca="1">IF(ROW()-ROW(Amortizacija[[#Headers],[začetna
bilanca]])=1,Znesek_posojila,IF(Amortizacija[[#This Row],[obrok
datum]]="",0,INDEX(Amortizacija[], ROW()-4,8)))</f>
        <v>79701.034763722404</v>
      </c>
      <c r="E275" s="30">
        <f ca="1">IF(ValuesEntered,IF(ROW()-ROW(Amortizacija[[#Headers],[obresti]])=1,-IPMT(Obrestna_mera/12,1,Trajanje_posojila-ROWS($C$4:C275)+1,Amortizacija[[#This Row],[začetna
bilanca]]),IFERROR(-IPMT(Obrestna_mera/12,1,Amortizacija[[#This Row],[št.
preostali]],D276),0)),0)</f>
        <v>328.99782984394568</v>
      </c>
      <c r="F275" s="30">
        <f ca="1">IFERROR(IF(AND(ValuesEntered,Amortizacija[[#This Row],[obrok
datum]]&lt;&gt;""),-PPMT(Obrestna_mera/12,1,Trajanje_posojila-ROWS($C$4:C275)+1,Amortizacija[[#This Row],[začetna
bilanca]]),""),0)</f>
        <v>741.55560117543587</v>
      </c>
      <c r="G275" s="30">
        <f ca="1">IF(Amortizacija[[#This Row],[obrok
datum]]="",0,PropertyTaxAmount)</f>
        <v>375</v>
      </c>
      <c r="H275" s="30">
        <f ca="1">IF(Amortizacija[[#This Row],[obrok
datum]]="",0,Amortizacija[[#This Row],[obresti]]+Amortizacija[[#This Row],[glavnica]]+Amortizacija[[#This Row],[nepremičnina
davek]])</f>
        <v>1445.5534310193816</v>
      </c>
      <c r="I275" s="30">
        <f ca="1">IF(Amortizacija[[#This Row],[obrok
datum]]="",0,Amortizacija[[#This Row],[začetna
bilanca]]-Amortizacija[[#This Row],[glavnica]])</f>
        <v>78959.479162546966</v>
      </c>
      <c r="J275" s="14">
        <f ca="1">IF(Amortizacija[[#This Row],[zaključna
bilanca]]&gt;0,LastRow-ROW(),0)</f>
        <v>88</v>
      </c>
    </row>
    <row r="276" spans="2:10" ht="15" customHeight="1" x14ac:dyDescent="0.25">
      <c r="B276" s="12">
        <f>ROWS($B$4:B276)</f>
        <v>273</v>
      </c>
      <c r="C276" s="13">
        <f ca="1">IF(ValuesEntered,IF(Amortizacija[[#This Row],[št.]]&lt;=Trajanje_posojila,IF(ROW()-ROW(Amortizacija[[#Headers],[obrok
datum]])=1,LoanStart,IF(I275&gt;0,EDATE(C275,1),"")),""),"")</f>
        <v>51158</v>
      </c>
      <c r="D276" s="30">
        <f ca="1">IF(ROW()-ROW(Amortizacija[[#Headers],[začetna
bilanca]])=1,Znesek_posojila,IF(Amortizacija[[#This Row],[obrok
datum]]="",0,INDEX(Amortizacija[], ROW()-4,8)))</f>
        <v>78959.479162546966</v>
      </c>
      <c r="E276" s="30">
        <f ca="1">IF(ValuesEntered,IF(ROW()-ROW(Amortizacija[[#Headers],[obresti]])=1,-IPMT(Obrestna_mera/12,1,Trajanje_posojila-ROWS($C$4:C276)+1,Amortizacija[[#This Row],[začetna
bilanca]]),IFERROR(-IPMT(Obrestna_mera/12,1,Amortizacija[[#This Row],[št.
preostali]],D277),0)),0)</f>
        <v>325.89514060986102</v>
      </c>
      <c r="F276" s="30">
        <f ca="1">IFERROR(IF(AND(ValuesEntered,Amortizacija[[#This Row],[obrok
datum]]&lt;&gt;""),-PPMT(Obrestna_mera/12,1,Trajanje_posojila-ROWS($C$4:C276)+1,Amortizacija[[#This Row],[začetna
bilanca]]),""),0)</f>
        <v>744.64541618033354</v>
      </c>
      <c r="G276" s="30">
        <f ca="1">IF(Amortizacija[[#This Row],[obrok
datum]]="",0,PropertyTaxAmount)</f>
        <v>375</v>
      </c>
      <c r="H276" s="30">
        <f ca="1">IF(Amortizacija[[#This Row],[obrok
datum]]="",0,Amortizacija[[#This Row],[obresti]]+Amortizacija[[#This Row],[glavnica]]+Amortizacija[[#This Row],[nepremičnina
davek]])</f>
        <v>1445.5405567901946</v>
      </c>
      <c r="I276" s="30">
        <f ca="1">IF(Amortizacija[[#This Row],[obrok
datum]]="",0,Amortizacija[[#This Row],[začetna
bilanca]]-Amortizacija[[#This Row],[glavnica]])</f>
        <v>78214.833746366639</v>
      </c>
      <c r="J276" s="14">
        <f ca="1">IF(Amortizacija[[#This Row],[zaključna
bilanca]]&gt;0,LastRow-ROW(),0)</f>
        <v>87</v>
      </c>
    </row>
    <row r="277" spans="2:10" ht="15" customHeight="1" x14ac:dyDescent="0.25">
      <c r="B277" s="12">
        <f>ROWS($B$4:B277)</f>
        <v>274</v>
      </c>
      <c r="C277" s="13">
        <f ca="1">IF(ValuesEntered,IF(Amortizacija[[#This Row],[št.]]&lt;=Trajanje_posojila,IF(ROW()-ROW(Amortizacija[[#Headers],[obrok
datum]])=1,LoanStart,IF(I276&gt;0,EDATE(C276,1),"")),""),"")</f>
        <v>51189</v>
      </c>
      <c r="D277" s="30">
        <f ca="1">IF(ROW()-ROW(Amortizacija[[#Headers],[začetna
bilanca]])=1,Znesek_posojila,IF(Amortizacija[[#This Row],[obrok
datum]]="",0,INDEX(Amortizacija[], ROW()-4,8)))</f>
        <v>78214.833746366639</v>
      </c>
      <c r="E277" s="30">
        <f ca="1">IF(ValuesEntered,IF(ROW()-ROW(Amortizacija[[#Headers],[obresti]])=1,-IPMT(Obrestna_mera/12,1,Trajanje_posojila-ROWS($C$4:C277)+1,Amortizacija[[#This Row],[začetna
bilanca]]),IFERROR(-IPMT(Obrestna_mera/12,1,Amortizacija[[#This Row],[št.
preostali]],D278),0)),0)</f>
        <v>322.7795235039676</v>
      </c>
      <c r="F277" s="30">
        <f ca="1">IFERROR(IF(AND(ValuesEntered,Amortizacija[[#This Row],[obrok
datum]]&lt;&gt;""),-PPMT(Obrestna_mera/12,1,Trajanje_posojila-ROWS($C$4:C277)+1,Amortizacija[[#This Row],[začetna
bilanca]]),""),0)</f>
        <v>747.74810541441821</v>
      </c>
      <c r="G277" s="30">
        <f ca="1">IF(Amortizacija[[#This Row],[obrok
datum]]="",0,PropertyTaxAmount)</f>
        <v>375</v>
      </c>
      <c r="H277" s="30">
        <f ca="1">IF(Amortizacija[[#This Row],[obrok
datum]]="",0,Amortizacija[[#This Row],[obresti]]+Amortizacija[[#This Row],[glavnica]]+Amortizacija[[#This Row],[nepremičnina
davek]])</f>
        <v>1445.5276289183857</v>
      </c>
      <c r="I277" s="30">
        <f ca="1">IF(Amortizacija[[#This Row],[obrok
datum]]="",0,Amortizacija[[#This Row],[začetna
bilanca]]-Amortizacija[[#This Row],[glavnica]])</f>
        <v>77467.085640952224</v>
      </c>
      <c r="J277" s="14">
        <f ca="1">IF(Amortizacija[[#This Row],[zaključna
bilanca]]&gt;0,LastRow-ROW(),0)</f>
        <v>86</v>
      </c>
    </row>
    <row r="278" spans="2:10" ht="15" customHeight="1" x14ac:dyDescent="0.25">
      <c r="B278" s="12">
        <f>ROWS($B$4:B278)</f>
        <v>275</v>
      </c>
      <c r="C278" s="13">
        <f ca="1">IF(ValuesEntered,IF(Amortizacija[[#This Row],[št.]]&lt;=Trajanje_posojila,IF(ROW()-ROW(Amortizacija[[#Headers],[obrok
datum]])=1,LoanStart,IF(I277&gt;0,EDATE(C277,1),"")),""),"")</f>
        <v>51218</v>
      </c>
      <c r="D278" s="30">
        <f ca="1">IF(ROW()-ROW(Amortizacija[[#Headers],[začetna
bilanca]])=1,Znesek_posojila,IF(Amortizacija[[#This Row],[obrok
datum]]="",0,INDEX(Amortizacija[], ROW()-4,8)))</f>
        <v>77467.085640952224</v>
      </c>
      <c r="E278" s="30">
        <f ca="1">IF(ValuesEntered,IF(ROW()-ROW(Amortizacija[[#Headers],[obresti]])=1,-IPMT(Obrestna_mera/12,1,Trajanje_posojila-ROWS($C$4:C278)+1,Amortizacija[[#This Row],[začetna
bilanca]]),IFERROR(-IPMT(Obrestna_mera/12,1,Amortizacija[[#This Row],[št.
preostali]],D279),0)),0)</f>
        <v>319.65092466013294</v>
      </c>
      <c r="F278" s="30">
        <f ca="1">IFERROR(IF(AND(ValuesEntered,Amortizacija[[#This Row],[obrok
datum]]&lt;&gt;""),-PPMT(Obrestna_mera/12,1,Trajanje_posojila-ROWS($C$4:C278)+1,Amortizacija[[#This Row],[začetna
bilanca]]),""),0)</f>
        <v>750.86372252031174</v>
      </c>
      <c r="G278" s="30">
        <f ca="1">IF(Amortizacija[[#This Row],[obrok
datum]]="",0,PropertyTaxAmount)</f>
        <v>375</v>
      </c>
      <c r="H278" s="30">
        <f ca="1">IF(Amortizacija[[#This Row],[obrok
datum]]="",0,Amortizacija[[#This Row],[obresti]]+Amortizacija[[#This Row],[glavnica]]+Amortizacija[[#This Row],[nepremičnina
davek]])</f>
        <v>1445.5146471804446</v>
      </c>
      <c r="I278" s="30">
        <f ca="1">IF(Amortizacija[[#This Row],[obrok
datum]]="",0,Amortizacija[[#This Row],[začetna
bilanca]]-Amortizacija[[#This Row],[glavnica]])</f>
        <v>76716.221918431911</v>
      </c>
      <c r="J278" s="14">
        <f ca="1">IF(Amortizacija[[#This Row],[zaključna
bilanca]]&gt;0,LastRow-ROW(),0)</f>
        <v>85</v>
      </c>
    </row>
    <row r="279" spans="2:10" ht="15" customHeight="1" x14ac:dyDescent="0.25">
      <c r="B279" s="12">
        <f>ROWS($B$4:B279)</f>
        <v>276</v>
      </c>
      <c r="C279" s="13">
        <f ca="1">IF(ValuesEntered,IF(Amortizacija[[#This Row],[št.]]&lt;=Trajanje_posojila,IF(ROW()-ROW(Amortizacija[[#Headers],[obrok
datum]])=1,LoanStart,IF(I278&gt;0,EDATE(C278,1),"")),""),"")</f>
        <v>51249</v>
      </c>
      <c r="D279" s="30">
        <f ca="1">IF(ROW()-ROW(Amortizacija[[#Headers],[začetna
bilanca]])=1,Znesek_posojila,IF(Amortizacija[[#This Row],[obrok
datum]]="",0,INDEX(Amortizacija[], ROW()-4,8)))</f>
        <v>76716.221918431911</v>
      </c>
      <c r="E279" s="30">
        <f ca="1">IF(ValuesEntered,IF(ROW()-ROW(Amortizacija[[#Headers],[obresti]])=1,-IPMT(Obrestna_mera/12,1,Trajanje_posojila-ROWS($C$4:C279)+1,Amortizacija[[#This Row],[začetna
bilanca]]),IFERROR(-IPMT(Obrestna_mera/12,1,Amortizacija[[#This Row],[št.
preostali]],D280),0)),0)</f>
        <v>316.50928998778238</v>
      </c>
      <c r="F279" s="30">
        <f ca="1">IFERROR(IF(AND(ValuesEntered,Amortizacija[[#This Row],[obrok
datum]]&lt;&gt;""),-PPMT(Obrestna_mera/12,1,Trajanje_posojila-ROWS($C$4:C279)+1,Amortizacija[[#This Row],[začetna
bilanca]]),""),0)</f>
        <v>753.99232136414628</v>
      </c>
      <c r="G279" s="30">
        <f ca="1">IF(Amortizacija[[#This Row],[obrok
datum]]="",0,PropertyTaxAmount)</f>
        <v>375</v>
      </c>
      <c r="H279" s="30">
        <f ca="1">IF(Amortizacija[[#This Row],[obrok
datum]]="",0,Amortizacija[[#This Row],[obresti]]+Amortizacija[[#This Row],[glavnica]]+Amortizacija[[#This Row],[nepremičnina
davek]])</f>
        <v>1445.5016113519287</v>
      </c>
      <c r="I279" s="30">
        <f ca="1">IF(Amortizacija[[#This Row],[obrok
datum]]="",0,Amortizacija[[#This Row],[začetna
bilanca]]-Amortizacija[[#This Row],[glavnica]])</f>
        <v>75962.229597067766</v>
      </c>
      <c r="J279" s="14">
        <f ca="1">IF(Amortizacija[[#This Row],[zaključna
bilanca]]&gt;0,LastRow-ROW(),0)</f>
        <v>84</v>
      </c>
    </row>
    <row r="280" spans="2:10" ht="15" customHeight="1" x14ac:dyDescent="0.25">
      <c r="B280" s="12">
        <f>ROWS($B$4:B280)</f>
        <v>277</v>
      </c>
      <c r="C280" s="13">
        <f ca="1">IF(ValuesEntered,IF(Amortizacija[[#This Row],[št.]]&lt;=Trajanje_posojila,IF(ROW()-ROW(Amortizacija[[#Headers],[obrok
datum]])=1,LoanStart,IF(I279&gt;0,EDATE(C279,1),"")),""),"")</f>
        <v>51279</v>
      </c>
      <c r="D280" s="30">
        <f ca="1">IF(ROW()-ROW(Amortizacija[[#Headers],[začetna
bilanca]])=1,Znesek_posojila,IF(Amortizacija[[#This Row],[obrok
datum]]="",0,INDEX(Amortizacija[], ROW()-4,8)))</f>
        <v>75962.229597067766</v>
      </c>
      <c r="E280" s="30">
        <f ca="1">IF(ValuesEntered,IF(ROW()-ROW(Amortizacija[[#Headers],[obresti]])=1,-IPMT(Obrestna_mera/12,1,Trajanje_posojila-ROWS($C$4:C280)+1,Amortizacija[[#This Row],[začetna
bilanca]]),IFERROR(-IPMT(Obrestna_mera/12,1,Amortizacija[[#This Row],[št.
preostali]],D281),0)),0)</f>
        <v>313.35456517096361</v>
      </c>
      <c r="F280" s="30">
        <f ca="1">IFERROR(IF(AND(ValuesEntered,Amortizacija[[#This Row],[obrok
datum]]&lt;&gt;""),-PPMT(Obrestna_mera/12,1,Trajanje_posojila-ROWS($C$4:C280)+1,Amortizacija[[#This Row],[začetna
bilanca]]),""),0)</f>
        <v>757.13395603649678</v>
      </c>
      <c r="G280" s="30">
        <f ca="1">IF(Amortizacija[[#This Row],[obrok
datum]]="",0,PropertyTaxAmount)</f>
        <v>375</v>
      </c>
      <c r="H280" s="30">
        <f ca="1">IF(Amortizacija[[#This Row],[obrok
datum]]="",0,Amortizacija[[#This Row],[obresti]]+Amortizacija[[#This Row],[glavnica]]+Amortizacija[[#This Row],[nepremičnina
davek]])</f>
        <v>1445.4885212074605</v>
      </c>
      <c r="I280" s="30">
        <f ca="1">IF(Amortizacija[[#This Row],[obrok
datum]]="",0,Amortizacija[[#This Row],[začetna
bilanca]]-Amortizacija[[#This Row],[glavnica]])</f>
        <v>75205.095641031265</v>
      </c>
      <c r="J280" s="14">
        <f ca="1">IF(Amortizacija[[#This Row],[zaključna
bilanca]]&gt;0,LastRow-ROW(),0)</f>
        <v>83</v>
      </c>
    </row>
    <row r="281" spans="2:10" ht="15" customHeight="1" x14ac:dyDescent="0.25">
      <c r="B281" s="12">
        <f>ROWS($B$4:B281)</f>
        <v>278</v>
      </c>
      <c r="C281" s="13">
        <f ca="1">IF(ValuesEntered,IF(Amortizacija[[#This Row],[št.]]&lt;=Trajanje_posojila,IF(ROW()-ROW(Amortizacija[[#Headers],[obrok
datum]])=1,LoanStart,IF(I280&gt;0,EDATE(C280,1),"")),""),"")</f>
        <v>51310</v>
      </c>
      <c r="D281" s="30">
        <f ca="1">IF(ROW()-ROW(Amortizacija[[#Headers],[začetna
bilanca]])=1,Znesek_posojila,IF(Amortizacija[[#This Row],[obrok
datum]]="",0,INDEX(Amortizacija[], ROW()-4,8)))</f>
        <v>75205.095641031265</v>
      </c>
      <c r="E281" s="30">
        <f ca="1">IF(ValuesEntered,IF(ROW()-ROW(Amortizacija[[#Headers],[obresti]])=1,-IPMT(Obrestna_mera/12,1,Trajanje_posojila-ROWS($C$4:C281)+1,Amortizacija[[#This Row],[začetna
bilanca]]),IFERROR(-IPMT(Obrestna_mera/12,1,Amortizacija[[#This Row],[št.
preostali]],D282),0)),0)</f>
        <v>310.18669566740812</v>
      </c>
      <c r="F281" s="30">
        <f ca="1">IFERROR(IF(AND(ValuesEntered,Amortizacija[[#This Row],[obrok
datum]]&lt;&gt;""),-PPMT(Obrestna_mera/12,1,Trajanje_posojila-ROWS($C$4:C281)+1,Amortizacija[[#This Row],[začetna
bilanca]]),""),0)</f>
        <v>760.28868085331555</v>
      </c>
      <c r="G281" s="30">
        <f ca="1">IF(Amortizacija[[#This Row],[obrok
datum]]="",0,PropertyTaxAmount)</f>
        <v>375</v>
      </c>
      <c r="H281" s="30">
        <f ca="1">IF(Amortizacija[[#This Row],[obrok
datum]]="",0,Amortizacija[[#This Row],[obresti]]+Amortizacija[[#This Row],[glavnica]]+Amortizacija[[#This Row],[nepremičnina
davek]])</f>
        <v>1445.4753765207238</v>
      </c>
      <c r="I281" s="30">
        <f ca="1">IF(Amortizacija[[#This Row],[obrok
datum]]="",0,Amortizacija[[#This Row],[začetna
bilanca]]-Amortizacija[[#This Row],[glavnica]])</f>
        <v>74444.806960177943</v>
      </c>
      <c r="J281" s="14">
        <f ca="1">IF(Amortizacija[[#This Row],[zaključna
bilanca]]&gt;0,LastRow-ROW(),0)</f>
        <v>82</v>
      </c>
    </row>
    <row r="282" spans="2:10" ht="15" customHeight="1" x14ac:dyDescent="0.25">
      <c r="B282" s="12">
        <f>ROWS($B$4:B282)</f>
        <v>279</v>
      </c>
      <c r="C282" s="13">
        <f ca="1">IF(ValuesEntered,IF(Amortizacija[[#This Row],[št.]]&lt;=Trajanje_posojila,IF(ROW()-ROW(Amortizacija[[#Headers],[obrok
datum]])=1,LoanStart,IF(I281&gt;0,EDATE(C281,1),"")),""),"")</f>
        <v>51340</v>
      </c>
      <c r="D282" s="30">
        <f ca="1">IF(ROW()-ROW(Amortizacija[[#Headers],[začetna
bilanca]])=1,Znesek_posojila,IF(Amortizacija[[#This Row],[obrok
datum]]="",0,INDEX(Amortizacija[], ROW()-4,8)))</f>
        <v>74444.806960177943</v>
      </c>
      <c r="E282" s="30">
        <f ca="1">IF(ValuesEntered,IF(ROW()-ROW(Amortizacija[[#Headers],[obresti]])=1,-IPMT(Obrestna_mera/12,1,Trajanje_posojila-ROWS($C$4:C282)+1,Amortizacija[[#This Row],[začetna
bilanca]]),IFERROR(-IPMT(Obrestna_mera/12,1,Amortizacija[[#This Row],[št.
preostali]],D283),0)),0)</f>
        <v>307.00562670758779</v>
      </c>
      <c r="F282" s="30">
        <f ca="1">IFERROR(IF(AND(ValuesEntered,Amortizacija[[#This Row],[obrok
datum]]&lt;&gt;""),-PPMT(Obrestna_mera/12,1,Trajanje_posojila-ROWS($C$4:C282)+1,Amortizacija[[#This Row],[začetna
bilanca]]),""),0)</f>
        <v>763.45655035687093</v>
      </c>
      <c r="G282" s="30">
        <f ca="1">IF(Amortizacija[[#This Row],[obrok
datum]]="",0,PropertyTaxAmount)</f>
        <v>375</v>
      </c>
      <c r="H282" s="30">
        <f ca="1">IF(Amortizacija[[#This Row],[obrok
datum]]="",0,Amortizacija[[#This Row],[obresti]]+Amortizacija[[#This Row],[glavnica]]+Amortizacija[[#This Row],[nepremičnina
davek]])</f>
        <v>1445.4621770644587</v>
      </c>
      <c r="I282" s="30">
        <f ca="1">IF(Amortizacija[[#This Row],[obrok
datum]]="",0,Amortizacija[[#This Row],[začetna
bilanca]]-Amortizacija[[#This Row],[glavnica]])</f>
        <v>73681.350409821069</v>
      </c>
      <c r="J282" s="14">
        <f ca="1">IF(Amortizacija[[#This Row],[zaključna
bilanca]]&gt;0,LastRow-ROW(),0)</f>
        <v>81</v>
      </c>
    </row>
    <row r="283" spans="2:10" ht="15" customHeight="1" x14ac:dyDescent="0.25">
      <c r="B283" s="12">
        <f>ROWS($B$4:B283)</f>
        <v>280</v>
      </c>
      <c r="C283" s="13">
        <f ca="1">IF(ValuesEntered,IF(Amortizacija[[#This Row],[št.]]&lt;=Trajanje_posojila,IF(ROW()-ROW(Amortizacija[[#Headers],[obrok
datum]])=1,LoanStart,IF(I282&gt;0,EDATE(C282,1),"")),""),"")</f>
        <v>51371</v>
      </c>
      <c r="D283" s="30">
        <f ca="1">IF(ROW()-ROW(Amortizacija[[#Headers],[začetna
bilanca]])=1,Znesek_posojila,IF(Amortizacija[[#This Row],[obrok
datum]]="",0,INDEX(Amortizacija[], ROW()-4,8)))</f>
        <v>73681.350409821069</v>
      </c>
      <c r="E283" s="30">
        <f ca="1">IF(ValuesEntered,IF(ROW()-ROW(Amortizacija[[#Headers],[obresti]])=1,-IPMT(Obrestna_mera/12,1,Trajanje_posojila-ROWS($C$4:C283)+1,Amortizacija[[#This Row],[začetna
bilanca]]),IFERROR(-IPMT(Obrestna_mera/12,1,Amortizacija[[#This Row],[št.
preostali]],D284),0)),0)</f>
        <v>303.81130329376822</v>
      </c>
      <c r="F283" s="30">
        <f ca="1">IFERROR(IF(AND(ValuesEntered,Amortizacija[[#This Row],[obrok
datum]]&lt;&gt;""),-PPMT(Obrestna_mera/12,1,Trajanje_posojila-ROWS($C$4:C283)+1,Amortizacija[[#This Row],[začetna
bilanca]]),""),0)</f>
        <v>766.63761931669126</v>
      </c>
      <c r="G283" s="30">
        <f ca="1">IF(Amortizacija[[#This Row],[obrok
datum]]="",0,PropertyTaxAmount)</f>
        <v>375</v>
      </c>
      <c r="H283" s="30">
        <f ca="1">IF(Amortizacija[[#This Row],[obrok
datum]]="",0,Amortizacija[[#This Row],[obresti]]+Amortizacija[[#This Row],[glavnica]]+Amortizacija[[#This Row],[nepremičnina
davek]])</f>
        <v>1445.4489226104595</v>
      </c>
      <c r="I283" s="30">
        <f ca="1">IF(Amortizacija[[#This Row],[obrok
datum]]="",0,Amortizacija[[#This Row],[začetna
bilanca]]-Amortizacija[[#This Row],[glavnica]])</f>
        <v>72914.712790504374</v>
      </c>
      <c r="J283" s="14">
        <f ca="1">IF(Amortizacija[[#This Row],[zaključna
bilanca]]&gt;0,LastRow-ROW(),0)</f>
        <v>80</v>
      </c>
    </row>
    <row r="284" spans="2:10" ht="15" customHeight="1" x14ac:dyDescent="0.25">
      <c r="B284" s="12">
        <f>ROWS($B$4:B284)</f>
        <v>281</v>
      </c>
      <c r="C284" s="13">
        <f ca="1">IF(ValuesEntered,IF(Amortizacija[[#This Row],[št.]]&lt;=Trajanje_posojila,IF(ROW()-ROW(Amortizacija[[#Headers],[obrok
datum]])=1,LoanStart,IF(I283&gt;0,EDATE(C283,1),"")),""),"")</f>
        <v>51402</v>
      </c>
      <c r="D284" s="30">
        <f ca="1">IF(ROW()-ROW(Amortizacija[[#Headers],[začetna
bilanca]])=1,Znesek_posojila,IF(Amortizacija[[#This Row],[obrok
datum]]="",0,INDEX(Amortizacija[], ROW()-4,8)))</f>
        <v>72914.712790504374</v>
      </c>
      <c r="E284" s="30">
        <f ca="1">IF(ValuesEntered,IF(ROW()-ROW(Amortizacija[[#Headers],[obresti]])=1,-IPMT(Obrestna_mera/12,1,Trajanje_posojila-ROWS($C$4:C284)+1,Amortizacija[[#This Row],[začetna
bilanca]]),IFERROR(-IPMT(Obrestna_mera/12,1,Amortizacija[[#This Row],[št.
preostali]],D285),0)),0)</f>
        <v>300.60367019905777</v>
      </c>
      <c r="F284" s="30">
        <f ca="1">IFERROR(IF(AND(ValuesEntered,Amortizacija[[#This Row],[obrok
datum]]&lt;&gt;""),-PPMT(Obrestna_mera/12,1,Trajanje_posojila-ROWS($C$4:C284)+1,Amortizacija[[#This Row],[začetna
bilanca]]),""),0)</f>
        <v>769.83194273051083</v>
      </c>
      <c r="G284" s="30">
        <f ca="1">IF(Amortizacija[[#This Row],[obrok
datum]]="",0,PropertyTaxAmount)</f>
        <v>375</v>
      </c>
      <c r="H284" s="30">
        <f ca="1">IF(Amortizacija[[#This Row],[obrok
datum]]="",0,Amortizacija[[#This Row],[obresti]]+Amortizacija[[#This Row],[glavnica]]+Amortizacija[[#This Row],[nepremičnina
davek]])</f>
        <v>1445.4356129295686</v>
      </c>
      <c r="I284" s="30">
        <f ca="1">IF(Amortizacija[[#This Row],[obrok
datum]]="",0,Amortizacija[[#This Row],[začetna
bilanca]]-Amortizacija[[#This Row],[glavnica]])</f>
        <v>72144.880847773864</v>
      </c>
      <c r="J284" s="14">
        <f ca="1">IF(Amortizacija[[#This Row],[zaključna
bilanca]]&gt;0,LastRow-ROW(),0)</f>
        <v>79</v>
      </c>
    </row>
    <row r="285" spans="2:10" ht="15" customHeight="1" x14ac:dyDescent="0.25">
      <c r="B285" s="12">
        <f>ROWS($B$4:B285)</f>
        <v>282</v>
      </c>
      <c r="C285" s="13">
        <f ca="1">IF(ValuesEntered,IF(Amortizacija[[#This Row],[št.]]&lt;=Trajanje_posojila,IF(ROW()-ROW(Amortizacija[[#Headers],[obrok
datum]])=1,LoanStart,IF(I284&gt;0,EDATE(C284,1),"")),""),"")</f>
        <v>51432</v>
      </c>
      <c r="D285" s="30">
        <f ca="1">IF(ROW()-ROW(Amortizacija[[#Headers],[začetna
bilanca]])=1,Znesek_posojila,IF(Amortizacija[[#This Row],[obrok
datum]]="",0,INDEX(Amortizacija[], ROW()-4,8)))</f>
        <v>72144.880847773864</v>
      </c>
      <c r="E285" s="30">
        <f ca="1">IF(ValuesEntered,IF(ROW()-ROW(Amortizacija[[#Headers],[obresti]])=1,-IPMT(Obrestna_mera/12,1,Trajanje_posojila-ROWS($C$4:C285)+1,Amortizacija[[#This Row],[začetna
bilanca]]),IFERROR(-IPMT(Obrestna_mera/12,1,Amortizacija[[#This Row],[št.
preostali]],D286),0)),0)</f>
        <v>297.38267196645268</v>
      </c>
      <c r="F285" s="30">
        <f ca="1">IFERROR(IF(AND(ValuesEntered,Amortizacija[[#This Row],[obrok
datum]]&lt;&gt;""),-PPMT(Obrestna_mera/12,1,Trajanje_posojila-ROWS($C$4:C285)+1,Amortizacija[[#This Row],[začetna
bilanca]]),""),0)</f>
        <v>773.03957582522128</v>
      </c>
      <c r="G285" s="30">
        <f ca="1">IF(Amortizacija[[#This Row],[obrok
datum]]="",0,PropertyTaxAmount)</f>
        <v>375</v>
      </c>
      <c r="H285" s="30">
        <f ca="1">IF(Amortizacija[[#This Row],[obrok
datum]]="",0,Amortizacija[[#This Row],[obresti]]+Amortizacija[[#This Row],[glavnica]]+Amortizacija[[#This Row],[nepremičnina
davek]])</f>
        <v>1445.422247791674</v>
      </c>
      <c r="I285" s="30">
        <f ca="1">IF(Amortizacija[[#This Row],[obrok
datum]]="",0,Amortizacija[[#This Row],[začetna
bilanca]]-Amortizacija[[#This Row],[glavnica]])</f>
        <v>71371.841271948637</v>
      </c>
      <c r="J285" s="14">
        <f ca="1">IF(Amortizacija[[#This Row],[zaključna
bilanca]]&gt;0,LastRow-ROW(),0)</f>
        <v>78</v>
      </c>
    </row>
    <row r="286" spans="2:10" ht="15" customHeight="1" x14ac:dyDescent="0.25">
      <c r="B286" s="12">
        <f>ROWS($B$4:B286)</f>
        <v>283</v>
      </c>
      <c r="C286" s="13">
        <f ca="1">IF(ValuesEntered,IF(Amortizacija[[#This Row],[št.]]&lt;=Trajanje_posojila,IF(ROW()-ROW(Amortizacija[[#Headers],[obrok
datum]])=1,LoanStart,IF(I285&gt;0,EDATE(C285,1),"")),""),"")</f>
        <v>51463</v>
      </c>
      <c r="D286" s="30">
        <f ca="1">IF(ROW()-ROW(Amortizacija[[#Headers],[začetna
bilanca]])=1,Znesek_posojila,IF(Amortizacija[[#This Row],[obrok
datum]]="",0,INDEX(Amortizacija[], ROW()-4,8)))</f>
        <v>71371.841271948637</v>
      </c>
      <c r="E286" s="30">
        <f ca="1">IF(ValuesEntered,IF(ROW()-ROW(Amortizacija[[#Headers],[obresti]])=1,-IPMT(Obrestna_mera/12,1,Trajanje_posojila-ROWS($C$4:C286)+1,Amortizacija[[#This Row],[začetna
bilanca]]),IFERROR(-IPMT(Obrestna_mera/12,1,Amortizacija[[#This Row],[št.
preostali]],D287),0)),0)</f>
        <v>294.14825290787837</v>
      </c>
      <c r="F286" s="30">
        <f ca="1">IFERROR(IF(AND(ValuesEntered,Amortizacija[[#This Row],[obrok
datum]]&lt;&gt;""),-PPMT(Obrestna_mera/12,1,Trajanje_posojila-ROWS($C$4:C286)+1,Amortizacija[[#This Row],[začetna
bilanca]]),""),0)</f>
        <v>776.26057405782615</v>
      </c>
      <c r="G286" s="30">
        <f ca="1">IF(Amortizacija[[#This Row],[obrok
datum]]="",0,PropertyTaxAmount)</f>
        <v>375</v>
      </c>
      <c r="H286" s="30">
        <f ca="1">IF(Amortizacija[[#This Row],[obrok
datum]]="",0,Amortizacija[[#This Row],[obresti]]+Amortizacija[[#This Row],[glavnica]]+Amortizacija[[#This Row],[nepremičnina
davek]])</f>
        <v>1445.4088269657045</v>
      </c>
      <c r="I286" s="30">
        <f ca="1">IF(Amortizacija[[#This Row],[obrok
datum]]="",0,Amortizacija[[#This Row],[začetna
bilanca]]-Amortizacija[[#This Row],[glavnica]])</f>
        <v>70595.580697890808</v>
      </c>
      <c r="J286" s="14">
        <f ca="1">IF(Amortizacija[[#This Row],[zaključna
bilanca]]&gt;0,LastRow-ROW(),0)</f>
        <v>77</v>
      </c>
    </row>
    <row r="287" spans="2:10" ht="15" customHeight="1" x14ac:dyDescent="0.25">
      <c r="B287" s="12">
        <f>ROWS($B$4:B287)</f>
        <v>284</v>
      </c>
      <c r="C287" s="13">
        <f ca="1">IF(ValuesEntered,IF(Amortizacija[[#This Row],[št.]]&lt;=Trajanje_posojila,IF(ROW()-ROW(Amortizacija[[#Headers],[obrok
datum]])=1,LoanStart,IF(I286&gt;0,EDATE(C286,1),"")),""),"")</f>
        <v>51493</v>
      </c>
      <c r="D287" s="30">
        <f ca="1">IF(ROW()-ROW(Amortizacija[[#Headers],[začetna
bilanca]])=1,Znesek_posojila,IF(Amortizacija[[#This Row],[obrok
datum]]="",0,INDEX(Amortizacija[], ROW()-4,8)))</f>
        <v>70595.580697890808</v>
      </c>
      <c r="E287" s="30">
        <f ca="1">IF(ValuesEntered,IF(ROW()-ROW(Amortizacija[[#Headers],[obresti]])=1,-IPMT(Obrestna_mera/12,1,Trajanje_posojila-ROWS($C$4:C287)+1,Amortizacija[[#This Row],[začetna
bilanca]]),IFERROR(-IPMT(Obrestna_mera/12,1,Amortizacija[[#This Row],[št.
preostali]],D288),0)),0)</f>
        <v>290.90035710322667</v>
      </c>
      <c r="F287" s="30">
        <f ca="1">IFERROR(IF(AND(ValuesEntered,Amortizacija[[#This Row],[obrok
datum]]&lt;&gt;""),-PPMT(Obrestna_mera/12,1,Trajanje_posojila-ROWS($C$4:C287)+1,Amortizacija[[#This Row],[začetna
bilanca]]),""),0)</f>
        <v>779.49499311640034</v>
      </c>
      <c r="G287" s="30">
        <f ca="1">IF(Amortizacija[[#This Row],[obrok
datum]]="",0,PropertyTaxAmount)</f>
        <v>375</v>
      </c>
      <c r="H287" s="30">
        <f ca="1">IF(Amortizacija[[#This Row],[obrok
datum]]="",0,Amortizacija[[#This Row],[obresti]]+Amortizacija[[#This Row],[glavnica]]+Amortizacija[[#This Row],[nepremičnina
davek]])</f>
        <v>1445.3953502196271</v>
      </c>
      <c r="I287" s="30">
        <f ca="1">IF(Amortizacija[[#This Row],[obrok
datum]]="",0,Amortizacija[[#This Row],[začetna
bilanca]]-Amortizacija[[#This Row],[glavnica]])</f>
        <v>69816.085704774407</v>
      </c>
      <c r="J287" s="14">
        <f ca="1">IF(Amortizacija[[#This Row],[zaključna
bilanca]]&gt;0,LastRow-ROW(),0)</f>
        <v>76</v>
      </c>
    </row>
    <row r="288" spans="2:10" ht="15" customHeight="1" x14ac:dyDescent="0.25">
      <c r="B288" s="12">
        <f>ROWS($B$4:B288)</f>
        <v>285</v>
      </c>
      <c r="C288" s="13">
        <f ca="1">IF(ValuesEntered,IF(Amortizacija[[#This Row],[št.]]&lt;=Trajanje_posojila,IF(ROW()-ROW(Amortizacija[[#Headers],[obrok
datum]])=1,LoanStart,IF(I287&gt;0,EDATE(C287,1),"")),""),"")</f>
        <v>51524</v>
      </c>
      <c r="D288" s="30">
        <f ca="1">IF(ROW()-ROW(Amortizacija[[#Headers],[začetna
bilanca]])=1,Znesek_posojila,IF(Amortizacija[[#This Row],[obrok
datum]]="",0,INDEX(Amortizacija[], ROW()-4,8)))</f>
        <v>69816.085704774407</v>
      </c>
      <c r="E288" s="30">
        <f ca="1">IF(ValuesEntered,IF(ROW()-ROW(Amortizacija[[#Headers],[obresti]])=1,-IPMT(Obrestna_mera/12,1,Trajanje_posojila-ROWS($C$4:C288)+1,Amortizacija[[#This Row],[začetna
bilanca]]),IFERROR(-IPMT(Obrestna_mera/12,1,Amortizacija[[#This Row],[št.
preostali]],D289),0)),0)</f>
        <v>287.63892839938893</v>
      </c>
      <c r="F288" s="30">
        <f ca="1">IFERROR(IF(AND(ValuesEntered,Amortizacija[[#This Row],[obrok
datum]]&lt;&gt;""),-PPMT(Obrestna_mera/12,1,Trajanje_posojila-ROWS($C$4:C288)+1,Amortizacija[[#This Row],[začetna
bilanca]]),""),0)</f>
        <v>782.7428889210521</v>
      </c>
      <c r="G288" s="30">
        <f ca="1">IF(Amortizacija[[#This Row],[obrok
datum]]="",0,PropertyTaxAmount)</f>
        <v>375</v>
      </c>
      <c r="H288" s="30">
        <f ca="1">IF(Amortizacija[[#This Row],[obrok
datum]]="",0,Amortizacija[[#This Row],[obresti]]+Amortizacija[[#This Row],[glavnica]]+Amortizacija[[#This Row],[nepremičnina
davek]])</f>
        <v>1445.3818173204411</v>
      </c>
      <c r="I288" s="30">
        <f ca="1">IF(Amortizacija[[#This Row],[obrok
datum]]="",0,Amortizacija[[#This Row],[začetna
bilanca]]-Amortizacija[[#This Row],[glavnica]])</f>
        <v>69033.34281585335</v>
      </c>
      <c r="J288" s="14">
        <f ca="1">IF(Amortizacija[[#This Row],[zaključna
bilanca]]&gt;0,LastRow-ROW(),0)</f>
        <v>75</v>
      </c>
    </row>
    <row r="289" spans="2:10" ht="15" customHeight="1" x14ac:dyDescent="0.25">
      <c r="B289" s="12">
        <f>ROWS($B$4:B289)</f>
        <v>286</v>
      </c>
      <c r="C289" s="13">
        <f ca="1">IF(ValuesEntered,IF(Amortizacija[[#This Row],[št.]]&lt;=Trajanje_posojila,IF(ROW()-ROW(Amortizacija[[#Headers],[obrok
datum]])=1,LoanStart,IF(I288&gt;0,EDATE(C288,1),"")),""),"")</f>
        <v>51555</v>
      </c>
      <c r="D289" s="30">
        <f ca="1">IF(ROW()-ROW(Amortizacija[[#Headers],[začetna
bilanca]])=1,Znesek_posojila,IF(Amortizacija[[#This Row],[obrok
datum]]="",0,INDEX(Amortizacija[], ROW()-4,8)))</f>
        <v>69033.34281585335</v>
      </c>
      <c r="E289" s="30">
        <f ca="1">IF(ValuesEntered,IF(ROW()-ROW(Amortizacija[[#Headers],[obresti]])=1,-IPMT(Obrestna_mera/12,1,Trajanje_posojila-ROWS($C$4:C289)+1,Amortizacija[[#This Row],[začetna
bilanca]]),IFERROR(-IPMT(Obrestna_mera/12,1,Amortizacija[[#This Row],[št.
preostali]],D290),0)),0)</f>
        <v>284.36391040928527</v>
      </c>
      <c r="F289" s="30">
        <f ca="1">IFERROR(IF(AND(ValuesEntered,Amortizacija[[#This Row],[obrok
datum]]&lt;&gt;""),-PPMT(Obrestna_mera/12,1,Trajanje_posojila-ROWS($C$4:C289)+1,Amortizacija[[#This Row],[začetna
bilanca]]),""),0)</f>
        <v>786.00431762488984</v>
      </c>
      <c r="G289" s="30">
        <f ca="1">IF(Amortizacija[[#This Row],[obrok
datum]]="",0,PropertyTaxAmount)</f>
        <v>375</v>
      </c>
      <c r="H289" s="30">
        <f ca="1">IF(Amortizacija[[#This Row],[obrok
datum]]="",0,Amortizacija[[#This Row],[obresti]]+Amortizacija[[#This Row],[glavnica]]+Amortizacija[[#This Row],[nepremičnina
davek]])</f>
        <v>1445.368228034175</v>
      </c>
      <c r="I289" s="30">
        <f ca="1">IF(Amortizacija[[#This Row],[obrok
datum]]="",0,Amortizacija[[#This Row],[začetna
bilanca]]-Amortizacija[[#This Row],[glavnica]])</f>
        <v>68247.338498228462</v>
      </c>
      <c r="J289" s="14">
        <f ca="1">IF(Amortizacija[[#This Row],[zaključna
bilanca]]&gt;0,LastRow-ROW(),0)</f>
        <v>74</v>
      </c>
    </row>
    <row r="290" spans="2:10" ht="15" customHeight="1" x14ac:dyDescent="0.25">
      <c r="B290" s="12">
        <f>ROWS($B$4:B290)</f>
        <v>287</v>
      </c>
      <c r="C290" s="13">
        <f ca="1">IF(ValuesEntered,IF(Amortizacija[[#This Row],[št.]]&lt;=Trajanje_posojila,IF(ROW()-ROW(Amortizacija[[#Headers],[obrok
datum]])=1,LoanStart,IF(I289&gt;0,EDATE(C289,1),"")),""),"")</f>
        <v>51583</v>
      </c>
      <c r="D290" s="30">
        <f ca="1">IF(ROW()-ROW(Amortizacija[[#Headers],[začetna
bilanca]])=1,Znesek_posojila,IF(Amortizacija[[#This Row],[obrok
datum]]="",0,INDEX(Amortizacija[], ROW()-4,8)))</f>
        <v>68247.338498228462</v>
      </c>
      <c r="E290" s="30">
        <f ca="1">IF(ValuesEntered,IF(ROW()-ROW(Amortizacija[[#Headers],[obresti]])=1,-IPMT(Obrestna_mera/12,1,Trajanje_posojila-ROWS($C$4:C290)+1,Amortizacija[[#This Row],[začetna
bilanca]]),IFERROR(-IPMT(Obrestna_mera/12,1,Amortizacija[[#This Row],[št.
preostali]],D291),0)),0)</f>
        <v>281.07524651088943</v>
      </c>
      <c r="F290" s="30">
        <f ca="1">IFERROR(IF(AND(ValuesEntered,Amortizacija[[#This Row],[obrok
datum]]&lt;&gt;""),-PPMT(Obrestna_mera/12,1,Trajanje_posojila-ROWS($C$4:C290)+1,Amortizacija[[#This Row],[začetna
bilanca]]),""),0)</f>
        <v>789.27933561499356</v>
      </c>
      <c r="G290" s="30">
        <f ca="1">IF(Amortizacija[[#This Row],[obrok
datum]]="",0,PropertyTaxAmount)</f>
        <v>375</v>
      </c>
      <c r="H290" s="30">
        <f ca="1">IF(Amortizacija[[#This Row],[obrok
datum]]="",0,Amortizacija[[#This Row],[obresti]]+Amortizacija[[#This Row],[glavnica]]+Amortizacija[[#This Row],[nepremičnina
davek]])</f>
        <v>1445.3545821258831</v>
      </c>
      <c r="I290" s="30">
        <f ca="1">IF(Amortizacija[[#This Row],[obrok
datum]]="",0,Amortizacija[[#This Row],[začetna
bilanca]]-Amortizacija[[#This Row],[glavnica]])</f>
        <v>67458.05916261347</v>
      </c>
      <c r="J290" s="14">
        <f ca="1">IF(Amortizacija[[#This Row],[zaključna
bilanca]]&gt;0,LastRow-ROW(),0)</f>
        <v>73</v>
      </c>
    </row>
    <row r="291" spans="2:10" ht="15" customHeight="1" x14ac:dyDescent="0.25">
      <c r="B291" s="12">
        <f>ROWS($B$4:B291)</f>
        <v>288</v>
      </c>
      <c r="C291" s="13">
        <f ca="1">IF(ValuesEntered,IF(Amortizacija[[#This Row],[št.]]&lt;=Trajanje_posojila,IF(ROW()-ROW(Amortizacija[[#Headers],[obrok
datum]])=1,LoanStart,IF(I290&gt;0,EDATE(C290,1),"")),""),"")</f>
        <v>51614</v>
      </c>
      <c r="D291" s="30">
        <f ca="1">IF(ROW()-ROW(Amortizacija[[#Headers],[začetna
bilanca]])=1,Znesek_posojila,IF(Amortizacija[[#This Row],[obrok
datum]]="",0,INDEX(Amortizacija[], ROW()-4,8)))</f>
        <v>67458.05916261347</v>
      </c>
      <c r="E291" s="30">
        <f ca="1">IF(ValuesEntered,IF(ROW()-ROW(Amortizacija[[#Headers],[obresti]])=1,-IPMT(Obrestna_mera/12,1,Trajanje_posojila-ROWS($C$4:C291)+1,Amortizacija[[#This Row],[začetna
bilanca]]),IFERROR(-IPMT(Obrestna_mera/12,1,Amortizacija[[#This Row],[št.
preostali]],D292),0)),0)</f>
        <v>277.77287984625036</v>
      </c>
      <c r="F291" s="30">
        <f ca="1">IFERROR(IF(AND(ValuesEntered,Amortizacija[[#This Row],[obrok
datum]]&lt;&gt;""),-PPMT(Obrestna_mera/12,1,Trajanje_posojila-ROWS($C$4:C291)+1,Amortizacija[[#This Row],[začetna
bilanca]]),""),0)</f>
        <v>792.5679995133894</v>
      </c>
      <c r="G291" s="30">
        <f ca="1">IF(Amortizacija[[#This Row],[obrok
datum]]="",0,PropertyTaxAmount)</f>
        <v>375</v>
      </c>
      <c r="H291" s="30">
        <f ca="1">IF(Amortizacija[[#This Row],[obrok
datum]]="",0,Amortizacija[[#This Row],[obresti]]+Amortizacija[[#This Row],[glavnica]]+Amortizacija[[#This Row],[nepremičnina
davek]])</f>
        <v>1445.3408793596398</v>
      </c>
      <c r="I291" s="30">
        <f ca="1">IF(Amortizacija[[#This Row],[obrok
datum]]="",0,Amortizacija[[#This Row],[začetna
bilanca]]-Amortizacija[[#This Row],[glavnica]])</f>
        <v>66665.491163100087</v>
      </c>
      <c r="J291" s="14">
        <f ca="1">IF(Amortizacija[[#This Row],[zaključna
bilanca]]&gt;0,LastRow-ROW(),0)</f>
        <v>72</v>
      </c>
    </row>
    <row r="292" spans="2:10" ht="15" customHeight="1" x14ac:dyDescent="0.25">
      <c r="B292" s="12">
        <f>ROWS($B$4:B292)</f>
        <v>289</v>
      </c>
      <c r="C292" s="13">
        <f ca="1">IF(ValuesEntered,IF(Amortizacija[[#This Row],[št.]]&lt;=Trajanje_posojila,IF(ROW()-ROW(Amortizacija[[#Headers],[obrok
datum]])=1,LoanStart,IF(I291&gt;0,EDATE(C291,1),"")),""),"")</f>
        <v>51644</v>
      </c>
      <c r="D292" s="30">
        <f ca="1">IF(ROW()-ROW(Amortizacija[[#Headers],[začetna
bilanca]])=1,Znesek_posojila,IF(Amortizacija[[#This Row],[obrok
datum]]="",0,INDEX(Amortizacija[], ROW()-4,8)))</f>
        <v>66665.491163100087</v>
      </c>
      <c r="E292" s="30">
        <f ca="1">IF(ValuesEntered,IF(ROW()-ROW(Amortizacija[[#Headers],[obresti]])=1,-IPMT(Obrestna_mera/12,1,Trajanje_posojila-ROWS($C$4:C292)+1,Amortizacija[[#This Row],[začetna
bilanca]]),IFERROR(-IPMT(Obrestna_mera/12,1,Amortizacija[[#This Row],[št.
preostali]],D293),0)),0)</f>
        <v>274.45675332050854</v>
      </c>
      <c r="F292" s="30">
        <f ca="1">IFERROR(IF(AND(ValuesEntered,Amortizacija[[#This Row],[obrok
datum]]&lt;&gt;""),-PPMT(Obrestna_mera/12,1,Trajanje_posojila-ROWS($C$4:C292)+1,Amortizacija[[#This Row],[začetna
bilanca]]),""),0)</f>
        <v>795.87036617802869</v>
      </c>
      <c r="G292" s="30">
        <f ca="1">IF(Amortizacija[[#This Row],[obrok
datum]]="",0,PropertyTaxAmount)</f>
        <v>375</v>
      </c>
      <c r="H292" s="30">
        <f ca="1">IF(Amortizacija[[#This Row],[obrok
datum]]="",0,Amortizacija[[#This Row],[obresti]]+Amortizacija[[#This Row],[glavnica]]+Amortizacija[[#This Row],[nepremičnina
davek]])</f>
        <v>1445.3271194985373</v>
      </c>
      <c r="I292" s="30">
        <f ca="1">IF(Amortizacija[[#This Row],[obrok
datum]]="",0,Amortizacija[[#This Row],[začetna
bilanca]]-Amortizacija[[#This Row],[glavnica]])</f>
        <v>65869.620796922056</v>
      </c>
      <c r="J292" s="14">
        <f ca="1">IF(Amortizacija[[#This Row],[zaključna
bilanca]]&gt;0,LastRow-ROW(),0)</f>
        <v>71</v>
      </c>
    </row>
    <row r="293" spans="2:10" ht="15" customHeight="1" x14ac:dyDescent="0.25">
      <c r="B293" s="12">
        <f>ROWS($B$4:B293)</f>
        <v>290</v>
      </c>
      <c r="C293" s="13">
        <f ca="1">IF(ValuesEntered,IF(Amortizacija[[#This Row],[št.]]&lt;=Trajanje_posojila,IF(ROW()-ROW(Amortizacija[[#Headers],[obrok
datum]])=1,LoanStart,IF(I292&gt;0,EDATE(C292,1),"")),""),"")</f>
        <v>51675</v>
      </c>
      <c r="D293" s="30">
        <f ca="1">IF(ROW()-ROW(Amortizacija[[#Headers],[začetna
bilanca]])=1,Znesek_posojila,IF(Amortizacija[[#This Row],[obrok
datum]]="",0,INDEX(Amortizacija[], ROW()-4,8)))</f>
        <v>65869.620796922056</v>
      </c>
      <c r="E293" s="30">
        <f ca="1">IF(ValuesEntered,IF(ROW()-ROW(Amortizacija[[#Headers],[obresti]])=1,-IPMT(Obrestna_mera/12,1,Trajanje_posojila-ROWS($C$4:C293)+1,Amortizacija[[#This Row],[začetna
bilanca]]),IFERROR(-IPMT(Obrestna_mera/12,1,Amortizacija[[#This Row],[št.
preostali]],D294),0)),0)</f>
        <v>271.12680960090955</v>
      </c>
      <c r="F293" s="30">
        <f ca="1">IFERROR(IF(AND(ValuesEntered,Amortizacija[[#This Row],[obrok
datum]]&lt;&gt;""),-PPMT(Obrestna_mera/12,1,Trajanje_posojila-ROWS($C$4:C293)+1,Amortizacija[[#This Row],[začetna
bilanca]]),""),0)</f>
        <v>799.18649270377034</v>
      </c>
      <c r="G293" s="30">
        <f ca="1">IF(Amortizacija[[#This Row],[obrok
datum]]="",0,PropertyTaxAmount)</f>
        <v>375</v>
      </c>
      <c r="H293" s="30">
        <f ca="1">IF(Amortizacija[[#This Row],[obrok
datum]]="",0,Amortizacija[[#This Row],[obresti]]+Amortizacija[[#This Row],[glavnica]]+Amortizacija[[#This Row],[nepremičnina
davek]])</f>
        <v>1445.3133023046798</v>
      </c>
      <c r="I293" s="30">
        <f ca="1">IF(Amortizacija[[#This Row],[obrok
datum]]="",0,Amortizacija[[#This Row],[začetna
bilanca]]-Amortizacija[[#This Row],[glavnica]])</f>
        <v>65070.434304218288</v>
      </c>
      <c r="J293" s="14">
        <f ca="1">IF(Amortizacija[[#This Row],[zaključna
bilanca]]&gt;0,LastRow-ROW(),0)</f>
        <v>70</v>
      </c>
    </row>
    <row r="294" spans="2:10" ht="15" customHeight="1" x14ac:dyDescent="0.25">
      <c r="B294" s="12">
        <f>ROWS($B$4:B294)</f>
        <v>291</v>
      </c>
      <c r="C294" s="13">
        <f ca="1">IF(ValuesEntered,IF(Amortizacija[[#This Row],[št.]]&lt;=Trajanje_posojila,IF(ROW()-ROW(Amortizacija[[#Headers],[obrok
datum]])=1,LoanStart,IF(I293&gt;0,EDATE(C293,1),"")),""),"")</f>
        <v>51705</v>
      </c>
      <c r="D294" s="30">
        <f ca="1">IF(ROW()-ROW(Amortizacija[[#Headers],[začetna
bilanca]])=1,Znesek_posojila,IF(Amortizacija[[#This Row],[obrok
datum]]="",0,INDEX(Amortizacija[], ROW()-4,8)))</f>
        <v>65070.434304218288</v>
      </c>
      <c r="E294" s="30">
        <f ca="1">IF(ValuesEntered,IF(ROW()-ROW(Amortizacija[[#Headers],[obresti]])=1,-IPMT(Obrestna_mera/12,1,Trajanje_posojila-ROWS($C$4:C294)+1,Amortizacija[[#This Row],[začetna
bilanca]]),IFERROR(-IPMT(Obrestna_mera/12,1,Amortizacija[[#This Row],[št.
preostali]],D295),0)),0)</f>
        <v>267.78299111581214</v>
      </c>
      <c r="F294" s="30">
        <f ca="1">IFERROR(IF(AND(ValuesEntered,Amortizacija[[#This Row],[obrok
datum]]&lt;&gt;""),-PPMT(Obrestna_mera/12,1,Trajanje_posojila-ROWS($C$4:C294)+1,Amortizacija[[#This Row],[začetna
bilanca]]),""),0)</f>
        <v>802.51643642336933</v>
      </c>
      <c r="G294" s="30">
        <f ca="1">IF(Amortizacija[[#This Row],[obrok
datum]]="",0,PropertyTaxAmount)</f>
        <v>375</v>
      </c>
      <c r="H294" s="30">
        <f ca="1">IF(Amortizacija[[#This Row],[obrok
datum]]="",0,Amortizacija[[#This Row],[obresti]]+Amortizacija[[#This Row],[glavnica]]+Amortizacija[[#This Row],[nepremičnina
davek]])</f>
        <v>1445.2994275391816</v>
      </c>
      <c r="I294" s="30">
        <f ca="1">IF(Amortizacija[[#This Row],[obrok
datum]]="",0,Amortizacija[[#This Row],[začetna
bilanca]]-Amortizacija[[#This Row],[glavnica]])</f>
        <v>64267.917867794917</v>
      </c>
      <c r="J294" s="14">
        <f ca="1">IF(Amortizacija[[#This Row],[zaključna
bilanca]]&gt;0,LastRow-ROW(),0)</f>
        <v>69</v>
      </c>
    </row>
    <row r="295" spans="2:10" ht="15" customHeight="1" x14ac:dyDescent="0.25">
      <c r="B295" s="12">
        <f>ROWS($B$4:B295)</f>
        <v>292</v>
      </c>
      <c r="C295" s="13">
        <f ca="1">IF(ValuesEntered,IF(Amortizacija[[#This Row],[št.]]&lt;=Trajanje_posojila,IF(ROW()-ROW(Amortizacija[[#Headers],[obrok
datum]])=1,LoanStart,IF(I294&gt;0,EDATE(C294,1),"")),""),"")</f>
        <v>51736</v>
      </c>
      <c r="D295" s="30">
        <f ca="1">IF(ROW()-ROW(Amortizacija[[#Headers],[začetna
bilanca]])=1,Znesek_posojila,IF(Amortizacija[[#This Row],[obrok
datum]]="",0,INDEX(Amortizacija[], ROW()-4,8)))</f>
        <v>64267.917867794917</v>
      </c>
      <c r="E295" s="30">
        <f ca="1">IF(ValuesEntered,IF(ROW()-ROW(Amortizacija[[#Headers],[obresti]])=1,-IPMT(Obrestna_mera/12,1,Trajanje_posojila-ROWS($C$4:C295)+1,Amortizacija[[#This Row],[začetna
bilanca]]),IFERROR(-IPMT(Obrestna_mera/12,1,Amortizacija[[#This Row],[št.
preostali]],D296),0)),0)</f>
        <v>264.42524005369353</v>
      </c>
      <c r="F295" s="30">
        <f ca="1">IFERROR(IF(AND(ValuesEntered,Amortizacija[[#This Row],[obrok
datum]]&lt;&gt;""),-PPMT(Obrestna_mera/12,1,Trajanje_posojila-ROWS($C$4:C295)+1,Amortizacija[[#This Row],[začetna
bilanca]]),""),0)</f>
        <v>805.86025490846669</v>
      </c>
      <c r="G295" s="30">
        <f ca="1">IF(Amortizacija[[#This Row],[obrok
datum]]="",0,PropertyTaxAmount)</f>
        <v>375</v>
      </c>
      <c r="H295" s="30">
        <f ca="1">IF(Amortizacija[[#This Row],[obrok
datum]]="",0,Amortizacija[[#This Row],[obresti]]+Amortizacija[[#This Row],[glavnica]]+Amortizacija[[#This Row],[nepremičnina
davek]])</f>
        <v>1445.2854949621601</v>
      </c>
      <c r="I295" s="30">
        <f ca="1">IF(Amortizacija[[#This Row],[obrok
datum]]="",0,Amortizacija[[#This Row],[začetna
bilanca]]-Amortizacija[[#This Row],[glavnica]])</f>
        <v>63462.057612886449</v>
      </c>
      <c r="J295" s="14">
        <f ca="1">IF(Amortizacija[[#This Row],[zaključna
bilanca]]&gt;0,LastRow-ROW(),0)</f>
        <v>68</v>
      </c>
    </row>
    <row r="296" spans="2:10" ht="15" customHeight="1" x14ac:dyDescent="0.25">
      <c r="B296" s="12">
        <f>ROWS($B$4:B296)</f>
        <v>293</v>
      </c>
      <c r="C296" s="13">
        <f ca="1">IF(ValuesEntered,IF(Amortizacija[[#This Row],[št.]]&lt;=Trajanje_posojila,IF(ROW()-ROW(Amortizacija[[#Headers],[obrok
datum]])=1,LoanStart,IF(I295&gt;0,EDATE(C295,1),"")),""),"")</f>
        <v>51767</v>
      </c>
      <c r="D296" s="30">
        <f ca="1">IF(ROW()-ROW(Amortizacija[[#Headers],[začetna
bilanca]])=1,Znesek_posojila,IF(Amortizacija[[#This Row],[obrok
datum]]="",0,INDEX(Amortizacija[], ROW()-4,8)))</f>
        <v>63462.057612886449</v>
      </c>
      <c r="E296" s="30">
        <f ca="1">IF(ValuesEntered,IF(ROW()-ROW(Amortizacija[[#Headers],[obresti]])=1,-IPMT(Obrestna_mera/12,1,Trajanje_posojila-ROWS($C$4:C296)+1,Amortizacija[[#This Row],[začetna
bilanca]]),IFERROR(-IPMT(Obrestna_mera/12,1,Amortizacija[[#This Row],[št.
preostali]],D297),0)),0)</f>
        <v>261.05349836214941</v>
      </c>
      <c r="F296" s="30">
        <f ca="1">IFERROR(IF(AND(ValuesEntered,Amortizacija[[#This Row],[obrok
datum]]&lt;&gt;""),-PPMT(Obrestna_mera/12,1,Trajanje_posojila-ROWS($C$4:C296)+1,Amortizacija[[#This Row],[začetna
bilanca]]),""),0)</f>
        <v>809.21800597058541</v>
      </c>
      <c r="G296" s="30">
        <f ca="1">IF(Amortizacija[[#This Row],[obrok
datum]]="",0,PropertyTaxAmount)</f>
        <v>375</v>
      </c>
      <c r="H296" s="30">
        <f ca="1">IF(Amortizacija[[#This Row],[obrok
datum]]="",0,Amortizacija[[#This Row],[obresti]]+Amortizacija[[#This Row],[glavnica]]+Amortizacija[[#This Row],[nepremičnina
davek]])</f>
        <v>1445.2715043327348</v>
      </c>
      <c r="I296" s="30">
        <f ca="1">IF(Amortizacija[[#This Row],[obrok
datum]]="",0,Amortizacija[[#This Row],[začetna
bilanca]]-Amortizacija[[#This Row],[glavnica]])</f>
        <v>62652.839606915863</v>
      </c>
      <c r="J296" s="14">
        <f ca="1">IF(Amortizacija[[#This Row],[zaključna
bilanca]]&gt;0,LastRow-ROW(),0)</f>
        <v>67</v>
      </c>
    </row>
    <row r="297" spans="2:10" ht="15" customHeight="1" x14ac:dyDescent="0.25">
      <c r="B297" s="12">
        <f>ROWS($B$4:B297)</f>
        <v>294</v>
      </c>
      <c r="C297" s="13">
        <f ca="1">IF(ValuesEntered,IF(Amortizacija[[#This Row],[št.]]&lt;=Trajanje_posojila,IF(ROW()-ROW(Amortizacija[[#Headers],[obrok
datum]])=1,LoanStart,IF(I296&gt;0,EDATE(C296,1),"")),""),"")</f>
        <v>51797</v>
      </c>
      <c r="D297" s="30">
        <f ca="1">IF(ROW()-ROW(Amortizacija[[#Headers],[začetna
bilanca]])=1,Znesek_posojila,IF(Amortizacija[[#This Row],[obrok
datum]]="",0,INDEX(Amortizacija[], ROW()-4,8)))</f>
        <v>62652.839606915863</v>
      </c>
      <c r="E297" s="30">
        <f ca="1">IF(ValuesEntered,IF(ROW()-ROW(Amortizacija[[#Headers],[obresti]])=1,-IPMT(Obrestna_mera/12,1,Trajanje_posojila-ROWS($C$4:C297)+1,Amortizacija[[#This Row],[začetna
bilanca]]),IFERROR(-IPMT(Obrestna_mera/12,1,Amortizacija[[#This Row],[št.
preostali]],D298),0)),0)</f>
        <v>257.66770774689053</v>
      </c>
      <c r="F297" s="30">
        <f ca="1">IFERROR(IF(AND(ValuesEntered,Amortizacija[[#This Row],[obrok
datum]]&lt;&gt;""),-PPMT(Obrestna_mera/12,1,Trajanje_posojila-ROWS($C$4:C297)+1,Amortizacija[[#This Row],[začetna
bilanca]]),""),0)</f>
        <v>812.58974766212964</v>
      </c>
      <c r="G297" s="30">
        <f ca="1">IF(Amortizacija[[#This Row],[obrok
datum]]="",0,PropertyTaxAmount)</f>
        <v>375</v>
      </c>
      <c r="H297" s="30">
        <f ca="1">IF(Amortizacija[[#This Row],[obrok
datum]]="",0,Amortizacija[[#This Row],[obresti]]+Amortizacija[[#This Row],[glavnica]]+Amortizacija[[#This Row],[nepremičnina
davek]])</f>
        <v>1445.2574554090202</v>
      </c>
      <c r="I297" s="30">
        <f ca="1">IF(Amortizacija[[#This Row],[obrok
datum]]="",0,Amortizacija[[#This Row],[začetna
bilanca]]-Amortizacija[[#This Row],[glavnica]])</f>
        <v>61840.24985925373</v>
      </c>
      <c r="J297" s="14">
        <f ca="1">IF(Amortizacija[[#This Row],[zaključna
bilanca]]&gt;0,LastRow-ROW(),0)</f>
        <v>66</v>
      </c>
    </row>
    <row r="298" spans="2:10" ht="15" customHeight="1" x14ac:dyDescent="0.25">
      <c r="B298" s="12">
        <f>ROWS($B$4:B298)</f>
        <v>295</v>
      </c>
      <c r="C298" s="13">
        <f ca="1">IF(ValuesEntered,IF(Amortizacija[[#This Row],[št.]]&lt;=Trajanje_posojila,IF(ROW()-ROW(Amortizacija[[#Headers],[obrok
datum]])=1,LoanStart,IF(I297&gt;0,EDATE(C297,1),"")),""),"")</f>
        <v>51828</v>
      </c>
      <c r="D298" s="30">
        <f ca="1">IF(ROW()-ROW(Amortizacija[[#Headers],[začetna
bilanca]])=1,Znesek_posojila,IF(Amortizacija[[#This Row],[obrok
datum]]="",0,INDEX(Amortizacija[], ROW()-4,8)))</f>
        <v>61840.24985925373</v>
      </c>
      <c r="E298" s="30">
        <f ca="1">IF(ValuesEntered,IF(ROW()-ROW(Amortizacija[[#Headers],[obresti]])=1,-IPMT(Obrestna_mera/12,1,Trajanje_posojila-ROWS($C$4:C298)+1,Amortizacija[[#This Row],[začetna
bilanca]]),IFERROR(-IPMT(Obrestna_mera/12,1,Amortizacija[[#This Row],[št.
preostali]],D299),0)),0)</f>
        <v>254.26780967073475</v>
      </c>
      <c r="F298" s="30">
        <f ca="1">IFERROR(IF(AND(ValuesEntered,Amortizacija[[#This Row],[obrok
datum]]&lt;&gt;""),-PPMT(Obrestna_mera/12,1,Trajanje_posojila-ROWS($C$4:C298)+1,Amortizacija[[#This Row],[začetna
bilanca]]),""),0)</f>
        <v>815.97553827738852</v>
      </c>
      <c r="G298" s="30">
        <f ca="1">IF(Amortizacija[[#This Row],[obrok
datum]]="",0,PropertyTaxAmount)</f>
        <v>375</v>
      </c>
      <c r="H298" s="30">
        <f ca="1">IF(Amortizacija[[#This Row],[obrok
datum]]="",0,Amortizacija[[#This Row],[obresti]]+Amortizacija[[#This Row],[glavnica]]+Amortizacija[[#This Row],[nepremičnina
davek]])</f>
        <v>1445.2433479481233</v>
      </c>
      <c r="I298" s="30">
        <f ca="1">IF(Amortizacija[[#This Row],[obrok
datum]]="",0,Amortizacija[[#This Row],[začetna
bilanca]]-Amortizacija[[#This Row],[glavnica]])</f>
        <v>61024.274320976343</v>
      </c>
      <c r="J298" s="14">
        <f ca="1">IF(Amortizacija[[#This Row],[zaključna
bilanca]]&gt;0,LastRow-ROW(),0)</f>
        <v>65</v>
      </c>
    </row>
    <row r="299" spans="2:10" ht="15" customHeight="1" x14ac:dyDescent="0.25">
      <c r="B299" s="12">
        <f>ROWS($B$4:B299)</f>
        <v>296</v>
      </c>
      <c r="C299" s="13">
        <f ca="1">IF(ValuesEntered,IF(Amortizacija[[#This Row],[št.]]&lt;=Trajanje_posojila,IF(ROW()-ROW(Amortizacija[[#Headers],[obrok
datum]])=1,LoanStart,IF(I298&gt;0,EDATE(C298,1),"")),""),"")</f>
        <v>51858</v>
      </c>
      <c r="D299" s="30">
        <f ca="1">IF(ROW()-ROW(Amortizacija[[#Headers],[začetna
bilanca]])=1,Znesek_posojila,IF(Amortizacija[[#This Row],[obrok
datum]]="",0,INDEX(Amortizacija[], ROW()-4,8)))</f>
        <v>61024.274320976343</v>
      </c>
      <c r="E299" s="30">
        <f ca="1">IF(ValuesEntered,IF(ROW()-ROW(Amortizacija[[#Headers],[obresti]])=1,-IPMT(Obrestna_mera/12,1,Trajanje_posojila-ROWS($C$4:C299)+1,Amortizacija[[#This Row],[začetna
bilanca]]),IFERROR(-IPMT(Obrestna_mera/12,1,Amortizacija[[#This Row],[št.
preostali]],D300),0)),0)</f>
        <v>250.85374535259501</v>
      </c>
      <c r="F299" s="30">
        <f ca="1">IFERROR(IF(AND(ValuesEntered,Amortizacija[[#This Row],[obrok
datum]]&lt;&gt;""),-PPMT(Obrestna_mera/12,1,Trajanje_posojila-ROWS($C$4:C299)+1,Amortizacija[[#This Row],[začetna
bilanca]]),""),0)</f>
        <v>819.37543635354427</v>
      </c>
      <c r="G299" s="30">
        <f ca="1">IF(Amortizacija[[#This Row],[obrok
datum]]="",0,PropertyTaxAmount)</f>
        <v>375</v>
      </c>
      <c r="H299" s="30">
        <f ca="1">IF(Amortizacija[[#This Row],[obrok
datum]]="",0,Amortizacija[[#This Row],[obresti]]+Amortizacija[[#This Row],[glavnica]]+Amortizacija[[#This Row],[nepremičnina
davek]])</f>
        <v>1445.2291817061393</v>
      </c>
      <c r="I299" s="30">
        <f ca="1">IF(Amortizacija[[#This Row],[obrok
datum]]="",0,Amortizacija[[#This Row],[začetna
bilanca]]-Amortizacija[[#This Row],[glavnica]])</f>
        <v>60204.898884622802</v>
      </c>
      <c r="J299" s="14">
        <f ca="1">IF(Amortizacija[[#This Row],[zaključna
bilanca]]&gt;0,LastRow-ROW(),0)</f>
        <v>64</v>
      </c>
    </row>
    <row r="300" spans="2:10" ht="15" customHeight="1" x14ac:dyDescent="0.25">
      <c r="B300" s="12">
        <f>ROWS($B$4:B300)</f>
        <v>297</v>
      </c>
      <c r="C300" s="13">
        <f ca="1">IF(ValuesEntered,IF(Amortizacija[[#This Row],[št.]]&lt;=Trajanje_posojila,IF(ROW()-ROW(Amortizacija[[#Headers],[obrok
datum]])=1,LoanStart,IF(I299&gt;0,EDATE(C299,1),"")),""),"")</f>
        <v>51889</v>
      </c>
      <c r="D300" s="30">
        <f ca="1">IF(ROW()-ROW(Amortizacija[[#Headers],[začetna
bilanca]])=1,Znesek_posojila,IF(Amortizacija[[#This Row],[obrok
datum]]="",0,INDEX(Amortizacija[], ROW()-4,8)))</f>
        <v>60204.898884622802</v>
      </c>
      <c r="E300" s="30">
        <f ca="1">IF(ValuesEntered,IF(ROW()-ROW(Amortizacija[[#Headers],[obresti]])=1,-IPMT(Obrestna_mera/12,1,Trajanje_posojila-ROWS($C$4:C300)+1,Amortizacija[[#This Row],[začetna
bilanca]]),IFERROR(-IPMT(Obrestna_mera/12,1,Amortizacija[[#This Row],[št.
preostali]],D301),0)),0)</f>
        <v>247.42545576646299</v>
      </c>
      <c r="F300" s="30">
        <f ca="1">IFERROR(IF(AND(ValuesEntered,Amortizacija[[#This Row],[obrok
datum]]&lt;&gt;""),-PPMT(Obrestna_mera/12,1,Trajanje_posojila-ROWS($C$4:C300)+1,Amortizacija[[#This Row],[začetna
bilanca]]),""),0)</f>
        <v>822.78950067168387</v>
      </c>
      <c r="G300" s="30">
        <f ca="1">IF(Amortizacija[[#This Row],[obrok
datum]]="",0,PropertyTaxAmount)</f>
        <v>375</v>
      </c>
      <c r="H300" s="30">
        <f ca="1">IF(Amortizacija[[#This Row],[obrok
datum]]="",0,Amortizacija[[#This Row],[obresti]]+Amortizacija[[#This Row],[glavnica]]+Amortizacija[[#This Row],[nepremičnina
davek]])</f>
        <v>1445.2149564381468</v>
      </c>
      <c r="I300" s="30">
        <f ca="1">IF(Amortizacija[[#This Row],[obrok
datum]]="",0,Amortizacija[[#This Row],[začetna
bilanca]]-Amortizacija[[#This Row],[glavnica]])</f>
        <v>59382.109383951116</v>
      </c>
      <c r="J300" s="14">
        <f ca="1">IF(Amortizacija[[#This Row],[zaključna
bilanca]]&gt;0,LastRow-ROW(),0)</f>
        <v>63</v>
      </c>
    </row>
    <row r="301" spans="2:10" ht="15" customHeight="1" x14ac:dyDescent="0.25">
      <c r="B301" s="12">
        <f>ROWS($B$4:B301)</f>
        <v>298</v>
      </c>
      <c r="C301" s="13">
        <f ca="1">IF(ValuesEntered,IF(Amortizacija[[#This Row],[št.]]&lt;=Trajanje_posojila,IF(ROW()-ROW(Amortizacija[[#Headers],[obrok
datum]])=1,LoanStart,IF(I300&gt;0,EDATE(C300,1),"")),""),"")</f>
        <v>51920</v>
      </c>
      <c r="D301" s="30">
        <f ca="1">IF(ROW()-ROW(Amortizacija[[#Headers],[začetna
bilanca]])=1,Znesek_posojila,IF(Amortizacija[[#This Row],[obrok
datum]]="",0,INDEX(Amortizacija[], ROW()-4,8)))</f>
        <v>59382.109383951116</v>
      </c>
      <c r="E301" s="30">
        <f ca="1">IF(ValuesEntered,IF(ROW()-ROW(Amortizacija[[#Headers],[obresti]])=1,-IPMT(Obrestna_mera/12,1,Trajanje_posojila-ROWS($C$4:C301)+1,Amortizacija[[#This Row],[začetna
bilanca]]),IFERROR(-IPMT(Obrestna_mera/12,1,Amortizacija[[#This Row],[št.
preostali]],D302),0)),0)</f>
        <v>243.98288164038874</v>
      </c>
      <c r="F301" s="30">
        <f ca="1">IFERROR(IF(AND(ValuesEntered,Amortizacija[[#This Row],[obrok
datum]]&lt;&gt;""),-PPMT(Obrestna_mera/12,1,Trajanje_posojila-ROWS($C$4:C301)+1,Amortizacija[[#This Row],[začetna
bilanca]]),""),0)</f>
        <v>826.21779025781575</v>
      </c>
      <c r="G301" s="30">
        <f ca="1">IF(Amortizacija[[#This Row],[obrok
datum]]="",0,PropertyTaxAmount)</f>
        <v>375</v>
      </c>
      <c r="H301" s="30">
        <f ca="1">IF(Amortizacija[[#This Row],[obrok
datum]]="",0,Amortizacija[[#This Row],[obresti]]+Amortizacija[[#This Row],[glavnica]]+Amortizacija[[#This Row],[nepremičnina
davek]])</f>
        <v>1445.2006718982045</v>
      </c>
      <c r="I301" s="30">
        <f ca="1">IF(Amortizacija[[#This Row],[obrok
datum]]="",0,Amortizacija[[#This Row],[začetna
bilanca]]-Amortizacija[[#This Row],[glavnica]])</f>
        <v>58555.891593693297</v>
      </c>
      <c r="J301" s="14">
        <f ca="1">IF(Amortizacija[[#This Row],[zaključna
bilanca]]&gt;0,LastRow-ROW(),0)</f>
        <v>62</v>
      </c>
    </row>
    <row r="302" spans="2:10" ht="15" customHeight="1" x14ac:dyDescent="0.25">
      <c r="B302" s="12">
        <f>ROWS($B$4:B302)</f>
        <v>299</v>
      </c>
      <c r="C302" s="13">
        <f ca="1">IF(ValuesEntered,IF(Amortizacija[[#This Row],[št.]]&lt;=Trajanje_posojila,IF(ROW()-ROW(Amortizacija[[#Headers],[obrok
datum]])=1,LoanStart,IF(I301&gt;0,EDATE(C301,1),"")),""),"")</f>
        <v>51948</v>
      </c>
      <c r="D302" s="30">
        <f ca="1">IF(ROW()-ROW(Amortizacija[[#Headers],[začetna
bilanca]])=1,Znesek_posojila,IF(Amortizacija[[#This Row],[obrok
datum]]="",0,INDEX(Amortizacija[], ROW()-4,8)))</f>
        <v>58555.891593693297</v>
      </c>
      <c r="E302" s="30">
        <f ca="1">IF(ValuesEntered,IF(ROW()-ROW(Amortizacija[[#Headers],[obresti]])=1,-IPMT(Obrestna_mera/12,1,Trajanje_posojila-ROWS($C$4:C302)+1,Amortizacija[[#This Row],[začetna
bilanca]]),IFERROR(-IPMT(Obrestna_mera/12,1,Amortizacija[[#This Row],[št.
preostali]],D303),0)),0)</f>
        <v>240.52596345545587</v>
      </c>
      <c r="F302" s="30">
        <f ca="1">IFERROR(IF(AND(ValuesEntered,Amortizacija[[#This Row],[obrok
datum]]&lt;&gt;""),-PPMT(Obrestna_mera/12,1,Trajanje_posojila-ROWS($C$4:C302)+1,Amortizacija[[#This Row],[začetna
bilanca]]),""),0)</f>
        <v>829.66036438388983</v>
      </c>
      <c r="G302" s="30">
        <f ca="1">IF(Amortizacija[[#This Row],[obrok
datum]]="",0,PropertyTaxAmount)</f>
        <v>375</v>
      </c>
      <c r="H302" s="30">
        <f ca="1">IF(Amortizacija[[#This Row],[obrok
datum]]="",0,Amortizacija[[#This Row],[obresti]]+Amortizacija[[#This Row],[glavnica]]+Amortizacija[[#This Row],[nepremičnina
davek]])</f>
        <v>1445.1863278393457</v>
      </c>
      <c r="I302" s="30">
        <f ca="1">IF(Amortizacija[[#This Row],[obrok
datum]]="",0,Amortizacija[[#This Row],[začetna
bilanca]]-Amortizacija[[#This Row],[glavnica]])</f>
        <v>57726.231229309407</v>
      </c>
      <c r="J302" s="14">
        <f ca="1">IF(Amortizacija[[#This Row],[zaključna
bilanca]]&gt;0,LastRow-ROW(),0)</f>
        <v>61</v>
      </c>
    </row>
    <row r="303" spans="2:10" ht="15" customHeight="1" x14ac:dyDescent="0.25">
      <c r="B303" s="12">
        <f>ROWS($B$4:B303)</f>
        <v>300</v>
      </c>
      <c r="C303" s="13">
        <f ca="1">IF(ValuesEntered,IF(Amortizacija[[#This Row],[št.]]&lt;=Trajanje_posojila,IF(ROW()-ROW(Amortizacija[[#Headers],[obrok
datum]])=1,LoanStart,IF(I302&gt;0,EDATE(C302,1),"")),""),"")</f>
        <v>51979</v>
      </c>
      <c r="D303" s="30">
        <f ca="1">IF(ROW()-ROW(Amortizacija[[#Headers],[začetna
bilanca]])=1,Znesek_posojila,IF(Amortizacija[[#This Row],[obrok
datum]]="",0,INDEX(Amortizacija[], ROW()-4,8)))</f>
        <v>57726.231229309407</v>
      </c>
      <c r="E303" s="30">
        <f ca="1">IF(ValuesEntered,IF(ROW()-ROW(Amortizacija[[#Headers],[obresti]])=1,-IPMT(Obrestna_mera/12,1,Trajanje_posojila-ROWS($C$4:C303)+1,Amortizacija[[#This Row],[začetna
bilanca]]),IFERROR(-IPMT(Obrestna_mera/12,1,Amortizacija[[#This Row],[št.
preostali]],D304),0)),0)</f>
        <v>237.05464144475241</v>
      </c>
      <c r="F303" s="30">
        <f ca="1">IFERROR(IF(AND(ValuesEntered,Amortizacija[[#This Row],[obrok
datum]]&lt;&gt;""),-PPMT(Obrestna_mera/12,1,Trajanje_posojila-ROWS($C$4:C303)+1,Amortizacija[[#This Row],[začetna
bilanca]]),""),0)</f>
        <v>833.11728256882282</v>
      </c>
      <c r="G303" s="30">
        <f ca="1">IF(Amortizacija[[#This Row],[obrok
datum]]="",0,PropertyTaxAmount)</f>
        <v>375</v>
      </c>
      <c r="H303" s="30">
        <f ca="1">IF(Amortizacija[[#This Row],[obrok
datum]]="",0,Amortizacija[[#This Row],[obresti]]+Amortizacija[[#This Row],[glavnica]]+Amortizacija[[#This Row],[nepremičnina
davek]])</f>
        <v>1445.1719240135753</v>
      </c>
      <c r="I303" s="30">
        <f ca="1">IF(Amortizacija[[#This Row],[obrok
datum]]="",0,Amortizacija[[#This Row],[začetna
bilanca]]-Amortizacija[[#This Row],[glavnica]])</f>
        <v>56893.113946740581</v>
      </c>
      <c r="J303" s="14">
        <f ca="1">IF(Amortizacija[[#This Row],[zaključna
bilanca]]&gt;0,LastRow-ROW(),0)</f>
        <v>60</v>
      </c>
    </row>
    <row r="304" spans="2:10" ht="15" customHeight="1" x14ac:dyDescent="0.25">
      <c r="B304" s="12">
        <f>ROWS($B$4:B304)</f>
        <v>301</v>
      </c>
      <c r="C304" s="13">
        <f ca="1">IF(ValuesEntered,IF(Amortizacija[[#This Row],[št.]]&lt;=Trajanje_posojila,IF(ROW()-ROW(Amortizacija[[#Headers],[obrok
datum]])=1,LoanStart,IF(I303&gt;0,EDATE(C303,1),"")),""),"")</f>
        <v>52009</v>
      </c>
      <c r="D304" s="30">
        <f ca="1">IF(ROW()-ROW(Amortizacija[[#Headers],[začetna
bilanca]])=1,Znesek_posojila,IF(Amortizacija[[#This Row],[obrok
datum]]="",0,INDEX(Amortizacija[], ROW()-4,8)))</f>
        <v>56893.113946740581</v>
      </c>
      <c r="E304" s="30">
        <f ca="1">IF(ValuesEntered,IF(ROW()-ROW(Amortizacija[[#Headers],[obresti]])=1,-IPMT(Obrestna_mera/12,1,Trajanje_posojila-ROWS($C$4:C304)+1,Amortizacija[[#This Row],[začetna
bilanca]]),IFERROR(-IPMT(Obrestna_mera/12,1,Amortizacija[[#This Row],[št.
preostali]],D305),0)),0)</f>
        <v>233.56885559233771</v>
      </c>
      <c r="F304" s="30">
        <f ca="1">IFERROR(IF(AND(ValuesEntered,Amortizacija[[#This Row],[obrok
datum]]&lt;&gt;""),-PPMT(Obrestna_mera/12,1,Trajanje_posojila-ROWS($C$4:C304)+1,Amortizacija[[#This Row],[začetna
bilanca]]),""),0)</f>
        <v>836.5886045795263</v>
      </c>
      <c r="G304" s="30">
        <f ca="1">IF(Amortizacija[[#This Row],[obrok
datum]]="",0,PropertyTaxAmount)</f>
        <v>375</v>
      </c>
      <c r="H304" s="30">
        <f ca="1">IF(Amortizacija[[#This Row],[obrok
datum]]="",0,Amortizacija[[#This Row],[obresti]]+Amortizacija[[#This Row],[glavnica]]+Amortizacija[[#This Row],[nepremičnina
davek]])</f>
        <v>1445.1574601718639</v>
      </c>
      <c r="I304" s="30">
        <f ca="1">IF(Amortizacija[[#This Row],[obrok
datum]]="",0,Amortizacija[[#This Row],[začetna
bilanca]]-Amortizacija[[#This Row],[glavnica]])</f>
        <v>56056.525342161054</v>
      </c>
      <c r="J304" s="14">
        <f ca="1">IF(Amortizacija[[#This Row],[zaključna
bilanca]]&gt;0,LastRow-ROW(),0)</f>
        <v>59</v>
      </c>
    </row>
    <row r="305" spans="2:10" ht="15" customHeight="1" x14ac:dyDescent="0.25">
      <c r="B305" s="12">
        <f>ROWS($B$4:B305)</f>
        <v>302</v>
      </c>
      <c r="C305" s="13">
        <f ca="1">IF(ValuesEntered,IF(Amortizacija[[#This Row],[št.]]&lt;=Trajanje_posojila,IF(ROW()-ROW(Amortizacija[[#Headers],[obrok
datum]])=1,LoanStart,IF(I304&gt;0,EDATE(C304,1),"")),""),"")</f>
        <v>52040</v>
      </c>
      <c r="D305" s="30">
        <f ca="1">IF(ROW()-ROW(Amortizacija[[#Headers],[začetna
bilanca]])=1,Znesek_posojila,IF(Amortizacija[[#This Row],[obrok
datum]]="",0,INDEX(Amortizacija[], ROW()-4,8)))</f>
        <v>56056.525342161054</v>
      </c>
      <c r="E305" s="30">
        <f ca="1">IF(ValuesEntered,IF(ROW()-ROW(Amortizacija[[#Headers],[obresti]])=1,-IPMT(Obrestna_mera/12,1,Trajanje_posojila-ROWS($C$4:C305)+1,Amortizacija[[#This Row],[začetna
bilanca]]),IFERROR(-IPMT(Obrestna_mera/12,1,Amortizacija[[#This Row],[št.
preostali]],D306),0)),0)</f>
        <v>230.06854563220463</v>
      </c>
      <c r="F305" s="30">
        <f ca="1">IFERROR(IF(AND(ValuesEntered,Amortizacija[[#This Row],[obrok
datum]]&lt;&gt;""),-PPMT(Obrestna_mera/12,1,Trajanje_posojila-ROWS($C$4:C305)+1,Amortizacija[[#This Row],[začetna
bilanca]]),""),0)</f>
        <v>840.07439043194097</v>
      </c>
      <c r="G305" s="30">
        <f ca="1">IF(Amortizacija[[#This Row],[obrok
datum]]="",0,PropertyTaxAmount)</f>
        <v>375</v>
      </c>
      <c r="H305" s="30">
        <f ca="1">IF(Amortizacija[[#This Row],[obrok
datum]]="",0,Amortizacija[[#This Row],[obresti]]+Amortizacija[[#This Row],[glavnica]]+Amortizacija[[#This Row],[nepremičnina
davek]])</f>
        <v>1445.1429360641455</v>
      </c>
      <c r="I305" s="30">
        <f ca="1">IF(Amortizacija[[#This Row],[obrok
datum]]="",0,Amortizacija[[#This Row],[začetna
bilanca]]-Amortizacija[[#This Row],[glavnica]])</f>
        <v>55216.450951729115</v>
      </c>
      <c r="J305" s="14">
        <f ca="1">IF(Amortizacija[[#This Row],[zaključna
bilanca]]&gt;0,LastRow-ROW(),0)</f>
        <v>58</v>
      </c>
    </row>
    <row r="306" spans="2:10" ht="15" customHeight="1" x14ac:dyDescent="0.25">
      <c r="B306" s="12">
        <f>ROWS($B$4:B306)</f>
        <v>303</v>
      </c>
      <c r="C306" s="13">
        <f ca="1">IF(ValuesEntered,IF(Amortizacija[[#This Row],[št.]]&lt;=Trajanje_posojila,IF(ROW()-ROW(Amortizacija[[#Headers],[obrok
datum]])=1,LoanStart,IF(I305&gt;0,EDATE(C305,1),"")),""),"")</f>
        <v>52070</v>
      </c>
      <c r="D306" s="30">
        <f ca="1">IF(ROW()-ROW(Amortizacija[[#Headers],[začetna
bilanca]])=1,Znesek_posojila,IF(Amortizacija[[#This Row],[obrok
datum]]="",0,INDEX(Amortizacija[], ROW()-4,8)))</f>
        <v>55216.450951729115</v>
      </c>
      <c r="E306" s="30">
        <f ca="1">IF(ValuesEntered,IF(ROW()-ROW(Amortizacija[[#Headers],[obresti]])=1,-IPMT(Obrestna_mera/12,1,Trajanje_posojila-ROWS($C$4:C306)+1,Amortizacija[[#This Row],[začetna
bilanca]]),IFERROR(-IPMT(Obrestna_mera/12,1,Amortizacija[[#This Row],[št.
preostali]],D307),0)),0)</f>
        <v>226.55365104723765</v>
      </c>
      <c r="F306" s="30">
        <f ca="1">IFERROR(IF(AND(ValuesEntered,Amortizacija[[#This Row],[obrok
datum]]&lt;&gt;""),-PPMT(Obrestna_mera/12,1,Trajanje_posojila-ROWS($C$4:C306)+1,Amortizacija[[#This Row],[začetna
bilanca]]),""),0)</f>
        <v>843.57470039207385</v>
      </c>
      <c r="G306" s="30">
        <f ca="1">IF(Amortizacija[[#This Row],[obrok
datum]]="",0,PropertyTaxAmount)</f>
        <v>375</v>
      </c>
      <c r="H306" s="30">
        <f ca="1">IF(Amortizacija[[#This Row],[obrok
datum]]="",0,Amortizacija[[#This Row],[obresti]]+Amortizacija[[#This Row],[glavnica]]+Amortizacija[[#This Row],[nepremičnina
davek]])</f>
        <v>1445.1283514393115</v>
      </c>
      <c r="I306" s="30">
        <f ca="1">IF(Amortizacija[[#This Row],[obrok
datum]]="",0,Amortizacija[[#This Row],[začetna
bilanca]]-Amortizacija[[#This Row],[glavnica]])</f>
        <v>54372.876251337038</v>
      </c>
      <c r="J306" s="14">
        <f ca="1">IF(Amortizacija[[#This Row],[zaključna
bilanca]]&gt;0,LastRow-ROW(),0)</f>
        <v>57</v>
      </c>
    </row>
    <row r="307" spans="2:10" ht="15" customHeight="1" x14ac:dyDescent="0.25">
      <c r="B307" s="12">
        <f>ROWS($B$4:B307)</f>
        <v>304</v>
      </c>
      <c r="C307" s="13">
        <f ca="1">IF(ValuesEntered,IF(Amortizacija[[#This Row],[št.]]&lt;=Trajanje_posojila,IF(ROW()-ROW(Amortizacija[[#Headers],[obrok
datum]])=1,LoanStart,IF(I306&gt;0,EDATE(C306,1),"")),""),"")</f>
        <v>52101</v>
      </c>
      <c r="D307" s="30">
        <f ca="1">IF(ROW()-ROW(Amortizacija[[#Headers],[začetna
bilanca]])=1,Znesek_posojila,IF(Amortizacija[[#This Row],[obrok
datum]]="",0,INDEX(Amortizacija[], ROW()-4,8)))</f>
        <v>54372.876251337038</v>
      </c>
      <c r="E307" s="30">
        <f ca="1">IF(ValuesEntered,IF(ROW()-ROW(Amortizacija[[#Headers],[obresti]])=1,-IPMT(Obrestna_mera/12,1,Trajanje_posojila-ROWS($C$4:C307)+1,Amortizacija[[#This Row],[začetna
bilanca]]),IFERROR(-IPMT(Obrestna_mera/12,1,Amortizacija[[#This Row],[št.
preostali]],D308),0)),0)</f>
        <v>223.02411106816666</v>
      </c>
      <c r="F307" s="30">
        <f ca="1">IFERROR(IF(AND(ValuesEntered,Amortizacija[[#This Row],[obrok
datum]]&lt;&gt;""),-PPMT(Obrestna_mera/12,1,Trajanje_posojila-ROWS($C$4:C307)+1,Amortizacija[[#This Row],[začetna
bilanca]]),""),0)</f>
        <v>847.08959497704097</v>
      </c>
      <c r="G307" s="30">
        <f ca="1">IF(Amortizacija[[#This Row],[obrok
datum]]="",0,PropertyTaxAmount)</f>
        <v>375</v>
      </c>
      <c r="H307" s="30">
        <f ca="1">IF(Amortizacija[[#This Row],[obrok
datum]]="",0,Amortizacija[[#This Row],[obresti]]+Amortizacija[[#This Row],[glavnica]]+Amortizacija[[#This Row],[nepremičnina
davek]])</f>
        <v>1445.1137060452077</v>
      </c>
      <c r="I307" s="30">
        <f ca="1">IF(Amortizacija[[#This Row],[obrok
datum]]="",0,Amortizacija[[#This Row],[začetna
bilanca]]-Amortizacija[[#This Row],[glavnica]])</f>
        <v>53525.786656359996</v>
      </c>
      <c r="J307" s="14">
        <f ca="1">IF(Amortizacija[[#This Row],[zaključna
bilanca]]&gt;0,LastRow-ROW(),0)</f>
        <v>56</v>
      </c>
    </row>
    <row r="308" spans="2:10" ht="15" customHeight="1" x14ac:dyDescent="0.25">
      <c r="B308" s="12">
        <f>ROWS($B$4:B308)</f>
        <v>305</v>
      </c>
      <c r="C308" s="13">
        <f ca="1">IF(ValuesEntered,IF(Amortizacija[[#This Row],[št.]]&lt;=Trajanje_posojila,IF(ROW()-ROW(Amortizacija[[#Headers],[obrok
datum]])=1,LoanStart,IF(I307&gt;0,EDATE(C307,1),"")),""),"")</f>
        <v>52132</v>
      </c>
      <c r="D308" s="30">
        <f ca="1">IF(ROW()-ROW(Amortizacija[[#Headers],[začetna
bilanca]])=1,Znesek_posojila,IF(Amortizacija[[#This Row],[obrok
datum]]="",0,INDEX(Amortizacija[], ROW()-4,8)))</f>
        <v>53525.786656359996</v>
      </c>
      <c r="E308" s="30">
        <f ca="1">IF(ValuesEntered,IF(ROW()-ROW(Amortizacija[[#Headers],[obresti]])=1,-IPMT(Obrestna_mera/12,1,Trajanje_posojila-ROWS($C$4:C308)+1,Amortizacija[[#This Row],[začetna
bilanca]]),IFERROR(-IPMT(Obrestna_mera/12,1,Amortizacija[[#This Row],[št.
preostali]],D309),0)),0)</f>
        <v>219.47986467251619</v>
      </c>
      <c r="F308" s="30">
        <f ca="1">IFERROR(IF(AND(ValuesEntered,Amortizacija[[#This Row],[obrok
datum]]&lt;&gt;""),-PPMT(Obrestna_mera/12,1,Trajanje_posojila-ROWS($C$4:C308)+1,Amortizacija[[#This Row],[začetna
bilanca]]),""),0)</f>
        <v>850.61913495611191</v>
      </c>
      <c r="G308" s="30">
        <f ca="1">IF(Amortizacija[[#This Row],[obrok
datum]]="",0,PropertyTaxAmount)</f>
        <v>375</v>
      </c>
      <c r="H308" s="30">
        <f ca="1">IF(Amortizacija[[#This Row],[obrok
datum]]="",0,Amortizacija[[#This Row],[obresti]]+Amortizacija[[#This Row],[glavnica]]+Amortizacija[[#This Row],[nepremičnina
davek]])</f>
        <v>1445.098999628628</v>
      </c>
      <c r="I308" s="30">
        <f ca="1">IF(Amortizacija[[#This Row],[obrok
datum]]="",0,Amortizacija[[#This Row],[začetna
bilanca]]-Amortizacija[[#This Row],[glavnica]])</f>
        <v>52675.167521403884</v>
      </c>
      <c r="J308" s="14">
        <f ca="1">IF(Amortizacija[[#This Row],[zaključna
bilanca]]&gt;0,LastRow-ROW(),0)</f>
        <v>55</v>
      </c>
    </row>
    <row r="309" spans="2:10" ht="15" customHeight="1" x14ac:dyDescent="0.25">
      <c r="B309" s="12">
        <f>ROWS($B$4:B309)</f>
        <v>306</v>
      </c>
      <c r="C309" s="13">
        <f ca="1">IF(ValuesEntered,IF(Amortizacija[[#This Row],[št.]]&lt;=Trajanje_posojila,IF(ROW()-ROW(Amortizacija[[#Headers],[obrok
datum]])=1,LoanStart,IF(I308&gt;0,EDATE(C308,1),"")),""),"")</f>
        <v>52162</v>
      </c>
      <c r="D309" s="30">
        <f ca="1">IF(ROW()-ROW(Amortizacija[[#Headers],[začetna
bilanca]])=1,Znesek_posojila,IF(Amortizacija[[#This Row],[obrok
datum]]="",0,INDEX(Amortizacija[], ROW()-4,8)))</f>
        <v>52675.167521403884</v>
      </c>
      <c r="E309" s="30">
        <f ca="1">IF(ValuesEntered,IF(ROW()-ROW(Amortizacija[[#Headers],[obresti]])=1,-IPMT(Obrestna_mera/12,1,Trajanje_posojila-ROWS($C$4:C309)+1,Amortizacija[[#This Row],[začetna
bilanca]]),IFERROR(-IPMT(Obrestna_mera/12,1,Amortizacija[[#This Row],[št.
preostali]],D310),0)),0)</f>
        <v>215.9208505835505</v>
      </c>
      <c r="F309" s="30">
        <f ca="1">IFERROR(IF(AND(ValuesEntered,Amortizacija[[#This Row],[obrok
datum]]&lt;&gt;""),-PPMT(Obrestna_mera/12,1,Trajanje_posojila-ROWS($C$4:C309)+1,Amortizacija[[#This Row],[začetna
bilanca]]),""),0)</f>
        <v>854.16338135176238</v>
      </c>
      <c r="G309" s="30">
        <f ca="1">IF(Amortizacija[[#This Row],[obrok
datum]]="",0,PropertyTaxAmount)</f>
        <v>375</v>
      </c>
      <c r="H309" s="30">
        <f ca="1">IF(Amortizacija[[#This Row],[obrok
datum]]="",0,Amortizacija[[#This Row],[obresti]]+Amortizacija[[#This Row],[glavnica]]+Amortizacija[[#This Row],[nepremičnina
davek]])</f>
        <v>1445.0842319353128</v>
      </c>
      <c r="I309" s="30">
        <f ca="1">IF(Amortizacija[[#This Row],[obrok
datum]]="",0,Amortizacija[[#This Row],[začetna
bilanca]]-Amortizacija[[#This Row],[glavnica]])</f>
        <v>51821.004140052122</v>
      </c>
      <c r="J309" s="14">
        <f ca="1">IF(Amortizacija[[#This Row],[zaključna
bilanca]]&gt;0,LastRow-ROW(),0)</f>
        <v>54</v>
      </c>
    </row>
    <row r="310" spans="2:10" ht="15" customHeight="1" x14ac:dyDescent="0.25">
      <c r="B310" s="12">
        <f>ROWS($B$4:B310)</f>
        <v>307</v>
      </c>
      <c r="C310" s="13">
        <f ca="1">IF(ValuesEntered,IF(Amortizacija[[#This Row],[št.]]&lt;=Trajanje_posojila,IF(ROW()-ROW(Amortizacija[[#Headers],[obrok
datum]])=1,LoanStart,IF(I309&gt;0,EDATE(C309,1),"")),""),"")</f>
        <v>52193</v>
      </c>
      <c r="D310" s="30">
        <f ca="1">IF(ROW()-ROW(Amortizacija[[#Headers],[začetna
bilanca]])=1,Znesek_posojila,IF(Amortizacija[[#This Row],[obrok
datum]]="",0,INDEX(Amortizacija[], ROW()-4,8)))</f>
        <v>51821.004140052122</v>
      </c>
      <c r="E310" s="30">
        <f ca="1">IF(ValuesEntered,IF(ROW()-ROW(Amortizacija[[#Headers],[obresti]])=1,-IPMT(Obrestna_mera/12,1,Trajanje_posojila-ROWS($C$4:C310)+1,Amortizacija[[#This Row],[začetna
bilanca]]),IFERROR(-IPMT(Obrestna_mera/12,1,Amortizacija[[#This Row],[št.
preostali]],D311),0)),0)</f>
        <v>212.34700726921412</v>
      </c>
      <c r="F310" s="30">
        <f ca="1">IFERROR(IF(AND(ValuesEntered,Amortizacija[[#This Row],[obrok
datum]]&lt;&gt;""),-PPMT(Obrestna_mera/12,1,Trajanje_posojila-ROWS($C$4:C310)+1,Amortizacija[[#This Row],[začetna
bilanca]]),""),0)</f>
        <v>857.72239544072806</v>
      </c>
      <c r="G310" s="30">
        <f ca="1">IF(Amortizacija[[#This Row],[obrok
datum]]="",0,PropertyTaxAmount)</f>
        <v>375</v>
      </c>
      <c r="H310" s="30">
        <f ca="1">IF(Amortizacija[[#This Row],[obrok
datum]]="",0,Amortizacija[[#This Row],[obresti]]+Amortizacija[[#This Row],[glavnica]]+Amortizacija[[#This Row],[nepremičnina
davek]])</f>
        <v>1445.0694027099421</v>
      </c>
      <c r="I310" s="30">
        <f ca="1">IF(Amortizacija[[#This Row],[obrok
datum]]="",0,Amortizacija[[#This Row],[začetna
bilanca]]-Amortizacija[[#This Row],[glavnica]])</f>
        <v>50963.281744611391</v>
      </c>
      <c r="J310" s="14">
        <f ca="1">IF(Amortizacija[[#This Row],[zaključna
bilanca]]&gt;0,LastRow-ROW(),0)</f>
        <v>53</v>
      </c>
    </row>
    <row r="311" spans="2:10" ht="15" customHeight="1" x14ac:dyDescent="0.25">
      <c r="B311" s="12">
        <f>ROWS($B$4:B311)</f>
        <v>308</v>
      </c>
      <c r="C311" s="13">
        <f ca="1">IF(ValuesEntered,IF(Amortizacija[[#This Row],[št.]]&lt;=Trajanje_posojila,IF(ROW()-ROW(Amortizacija[[#Headers],[obrok
datum]])=1,LoanStart,IF(I310&gt;0,EDATE(C310,1),"")),""),"")</f>
        <v>52223</v>
      </c>
      <c r="D311" s="30">
        <f ca="1">IF(ROW()-ROW(Amortizacija[[#Headers],[začetna
bilanca]])=1,Znesek_posojila,IF(Amortizacija[[#This Row],[obrok
datum]]="",0,INDEX(Amortizacija[], ROW()-4,8)))</f>
        <v>50963.281744611391</v>
      </c>
      <c r="E311" s="30">
        <f ca="1">IF(ValuesEntered,IF(ROW()-ROW(Amortizacija[[#Headers],[obresti]])=1,-IPMT(Obrestna_mera/12,1,Trajanje_posojila-ROWS($C$4:C311)+1,Amortizacija[[#This Row],[začetna
bilanca]]),IFERROR(-IPMT(Obrestna_mera/12,1,Amortizacija[[#This Row],[št.
preostali]],D312),0)),0)</f>
        <v>208.75827294106801</v>
      </c>
      <c r="F311" s="30">
        <f ca="1">IFERROR(IF(AND(ValuesEntered,Amortizacija[[#This Row],[obrok
datum]]&lt;&gt;""),-PPMT(Obrestna_mera/12,1,Trajanje_posojila-ROWS($C$4:C311)+1,Amortizacija[[#This Row],[začetna
bilanca]]),""),0)</f>
        <v>861.29623875506434</v>
      </c>
      <c r="G311" s="30">
        <f ca="1">IF(Amortizacija[[#This Row],[obrok
datum]]="",0,PropertyTaxAmount)</f>
        <v>375</v>
      </c>
      <c r="H311" s="30">
        <f ca="1">IF(Amortizacija[[#This Row],[obrok
datum]]="",0,Amortizacija[[#This Row],[obresti]]+Amortizacija[[#This Row],[glavnica]]+Amortizacija[[#This Row],[nepremičnina
davek]])</f>
        <v>1445.0545116961323</v>
      </c>
      <c r="I311" s="30">
        <f ca="1">IF(Amortizacija[[#This Row],[obrok
datum]]="",0,Amortizacija[[#This Row],[začetna
bilanca]]-Amortizacija[[#This Row],[glavnica]])</f>
        <v>50101.985505856326</v>
      </c>
      <c r="J311" s="14">
        <f ca="1">IF(Amortizacija[[#This Row],[zaključna
bilanca]]&gt;0,LastRow-ROW(),0)</f>
        <v>52</v>
      </c>
    </row>
    <row r="312" spans="2:10" ht="15" customHeight="1" x14ac:dyDescent="0.25">
      <c r="B312" s="12">
        <f>ROWS($B$4:B312)</f>
        <v>309</v>
      </c>
      <c r="C312" s="13">
        <f ca="1">IF(ValuesEntered,IF(Amortizacija[[#This Row],[št.]]&lt;=Trajanje_posojila,IF(ROW()-ROW(Amortizacija[[#Headers],[obrok
datum]])=1,LoanStart,IF(I311&gt;0,EDATE(C311,1),"")),""),"")</f>
        <v>52254</v>
      </c>
      <c r="D312" s="30">
        <f ca="1">IF(ROW()-ROW(Amortizacija[[#Headers],[začetna
bilanca]])=1,Znesek_posojila,IF(Amortizacija[[#This Row],[obrok
datum]]="",0,INDEX(Amortizacija[], ROW()-4,8)))</f>
        <v>50101.985505856326</v>
      </c>
      <c r="E312" s="30">
        <f ca="1">IF(ValuesEntered,IF(ROW()-ROW(Amortizacija[[#Headers],[obresti]])=1,-IPMT(Obrestna_mera/12,1,Trajanje_posojila-ROWS($C$4:C312)+1,Amortizacija[[#This Row],[začetna
bilanca]]),IFERROR(-IPMT(Obrestna_mera/12,1,Amortizacija[[#This Row],[št.
preostali]],D313),0)),0)</f>
        <v>205.15458555322132</v>
      </c>
      <c r="F312" s="30">
        <f ca="1">IFERROR(IF(AND(ValuesEntered,Amortizacija[[#This Row],[obrok
datum]]&lt;&gt;""),-PPMT(Obrestna_mera/12,1,Trajanje_posojila-ROWS($C$4:C312)+1,Amortizacija[[#This Row],[začetna
bilanca]]),""),0)</f>
        <v>864.88497308321053</v>
      </c>
      <c r="G312" s="30">
        <f ca="1">IF(Amortizacija[[#This Row],[obrok
datum]]="",0,PropertyTaxAmount)</f>
        <v>375</v>
      </c>
      <c r="H312" s="30">
        <f ca="1">IF(Amortizacija[[#This Row],[obrok
datum]]="",0,Amortizacija[[#This Row],[obresti]]+Amortizacija[[#This Row],[glavnica]]+Amortizacija[[#This Row],[nepremičnina
davek]])</f>
        <v>1445.0395586364318</v>
      </c>
      <c r="I312" s="30">
        <f ca="1">IF(Amortizacija[[#This Row],[obrok
datum]]="",0,Amortizacija[[#This Row],[začetna
bilanca]]-Amortizacija[[#This Row],[glavnica]])</f>
        <v>49237.100532773118</v>
      </c>
      <c r="J312" s="14">
        <f ca="1">IF(Amortizacija[[#This Row],[zaključna
bilanca]]&gt;0,LastRow-ROW(),0)</f>
        <v>51</v>
      </c>
    </row>
    <row r="313" spans="2:10" ht="15" customHeight="1" x14ac:dyDescent="0.25">
      <c r="B313" s="12">
        <f>ROWS($B$4:B313)</f>
        <v>310</v>
      </c>
      <c r="C313" s="13">
        <f ca="1">IF(ValuesEntered,IF(Amortizacija[[#This Row],[št.]]&lt;=Trajanje_posojila,IF(ROW()-ROW(Amortizacija[[#Headers],[obrok
datum]])=1,LoanStart,IF(I312&gt;0,EDATE(C312,1),"")),""),"")</f>
        <v>52285</v>
      </c>
      <c r="D313" s="30">
        <f ca="1">IF(ROW()-ROW(Amortizacija[[#Headers],[začetna
bilanca]])=1,Znesek_posojila,IF(Amortizacija[[#This Row],[obrok
datum]]="",0,INDEX(Amortizacija[], ROW()-4,8)))</f>
        <v>49237.100532773118</v>
      </c>
      <c r="E313" s="30">
        <f ca="1">IF(ValuesEntered,IF(ROW()-ROW(Amortizacija[[#Headers],[obresti]])=1,-IPMT(Obrestna_mera/12,1,Trajanje_posojila-ROWS($C$4:C313)+1,Amortizacija[[#This Row],[začetna
bilanca]]),IFERROR(-IPMT(Obrestna_mera/12,1,Amortizacija[[#This Row],[št.
preostali]],D314),0)),0)</f>
        <v>201.53588280125859</v>
      </c>
      <c r="F313" s="30">
        <f ca="1">IFERROR(IF(AND(ValuesEntered,Amortizacija[[#This Row],[obrok
datum]]&lt;&gt;""),-PPMT(Obrestna_mera/12,1,Trajanje_posojila-ROWS($C$4:C313)+1,Amortizacija[[#This Row],[začetna
bilanca]]),""),0)</f>
        <v>868.48866047105741</v>
      </c>
      <c r="G313" s="30">
        <f ca="1">IF(Amortizacija[[#This Row],[obrok
datum]]="",0,PropertyTaxAmount)</f>
        <v>375</v>
      </c>
      <c r="H313" s="30">
        <f ca="1">IF(Amortizacija[[#This Row],[obrok
datum]]="",0,Amortizacija[[#This Row],[obresti]]+Amortizacija[[#This Row],[glavnica]]+Amortizacija[[#This Row],[nepremičnina
davek]])</f>
        <v>1445.0245432723159</v>
      </c>
      <c r="I313" s="30">
        <f ca="1">IF(Amortizacija[[#This Row],[obrok
datum]]="",0,Amortizacija[[#This Row],[začetna
bilanca]]-Amortizacija[[#This Row],[glavnica]])</f>
        <v>48368.611872302063</v>
      </c>
      <c r="J313" s="14">
        <f ca="1">IF(Amortizacija[[#This Row],[zaključna
bilanca]]&gt;0,LastRow-ROW(),0)</f>
        <v>50</v>
      </c>
    </row>
    <row r="314" spans="2:10" ht="15" customHeight="1" x14ac:dyDescent="0.25">
      <c r="B314" s="12">
        <f>ROWS($B$4:B314)</f>
        <v>311</v>
      </c>
      <c r="C314" s="13">
        <f ca="1">IF(ValuesEntered,IF(Amortizacija[[#This Row],[št.]]&lt;=Trajanje_posojila,IF(ROW()-ROW(Amortizacija[[#Headers],[obrok
datum]])=1,LoanStart,IF(I313&gt;0,EDATE(C313,1),"")),""),"")</f>
        <v>52313</v>
      </c>
      <c r="D314" s="30">
        <f ca="1">IF(ROW()-ROW(Amortizacija[[#Headers],[začetna
bilanca]])=1,Znesek_posojila,IF(Amortizacija[[#This Row],[obrok
datum]]="",0,INDEX(Amortizacija[], ROW()-4,8)))</f>
        <v>48368.611872302063</v>
      </c>
      <c r="E314" s="30">
        <f ca="1">IF(ValuesEntered,IF(ROW()-ROW(Amortizacija[[#Headers],[obresti]])=1,-IPMT(Obrestna_mera/12,1,Trajanje_posojila-ROWS($C$4:C314)+1,Amortizacija[[#This Row],[začetna
bilanca]]),IFERROR(-IPMT(Obrestna_mera/12,1,Amortizacija[[#This Row],[št.
preostali]],D315),0)),0)</f>
        <v>197.90210212116267</v>
      </c>
      <c r="F314" s="30">
        <f ca="1">IFERROR(IF(AND(ValuesEntered,Amortizacija[[#This Row],[obrok
datum]]&lt;&gt;""),-PPMT(Obrestna_mera/12,1,Trajanje_posojila-ROWS($C$4:C314)+1,Amortizacija[[#This Row],[začetna
bilanca]]),""),0)</f>
        <v>872.10736322302</v>
      </c>
      <c r="G314" s="30">
        <f ca="1">IF(Amortizacija[[#This Row],[obrok
datum]]="",0,PropertyTaxAmount)</f>
        <v>375</v>
      </c>
      <c r="H314" s="30">
        <f ca="1">IF(Amortizacija[[#This Row],[obrok
datum]]="",0,Amortizacija[[#This Row],[obresti]]+Amortizacija[[#This Row],[glavnica]]+Amortizacija[[#This Row],[nepremičnina
davek]])</f>
        <v>1445.0094653441827</v>
      </c>
      <c r="I314" s="30">
        <f ca="1">IF(Amortizacija[[#This Row],[obrok
datum]]="",0,Amortizacija[[#This Row],[začetna
bilanca]]-Amortizacija[[#This Row],[glavnica]])</f>
        <v>47496.504509079045</v>
      </c>
      <c r="J314" s="14">
        <f ca="1">IF(Amortizacija[[#This Row],[zaključna
bilanca]]&gt;0,LastRow-ROW(),0)</f>
        <v>49</v>
      </c>
    </row>
    <row r="315" spans="2:10" ht="15" customHeight="1" x14ac:dyDescent="0.25">
      <c r="B315" s="12">
        <f>ROWS($B$4:B315)</f>
        <v>312</v>
      </c>
      <c r="C315" s="13">
        <f ca="1">IF(ValuesEntered,IF(Amortizacija[[#This Row],[št.]]&lt;=Trajanje_posojila,IF(ROW()-ROW(Amortizacija[[#Headers],[obrok
datum]])=1,LoanStart,IF(I314&gt;0,EDATE(C314,1),"")),""),"")</f>
        <v>52344</v>
      </c>
      <c r="D315" s="30">
        <f ca="1">IF(ROW()-ROW(Amortizacija[[#Headers],[začetna
bilanca]])=1,Znesek_posojila,IF(Amortizacija[[#This Row],[obrok
datum]]="",0,INDEX(Amortizacija[], ROW()-4,8)))</f>
        <v>47496.504509079045</v>
      </c>
      <c r="E315" s="30">
        <f ca="1">IF(ValuesEntered,IF(ROW()-ROW(Amortizacija[[#Headers],[obresti]])=1,-IPMT(Obrestna_mera/12,1,Trajanje_posojila-ROWS($C$4:C315)+1,Amortizacija[[#This Row],[začetna
bilanca]]),IFERROR(-IPMT(Obrestna_mera/12,1,Amortizacija[[#This Row],[št.
preostali]],D316),0)),0)</f>
        <v>194.25318068823304</v>
      </c>
      <c r="F315" s="30">
        <f ca="1">IFERROR(IF(AND(ValuesEntered,Amortizacija[[#This Row],[obrok
datum]]&lt;&gt;""),-PPMT(Obrestna_mera/12,1,Trajanje_posojila-ROWS($C$4:C315)+1,Amortizacija[[#This Row],[začetna
bilanca]]),""),0)</f>
        <v>875.74114390311615</v>
      </c>
      <c r="G315" s="30">
        <f ca="1">IF(Amortizacija[[#This Row],[obrok
datum]]="",0,PropertyTaxAmount)</f>
        <v>375</v>
      </c>
      <c r="H315" s="30">
        <f ca="1">IF(Amortizacija[[#This Row],[obrok
datum]]="",0,Amortizacija[[#This Row],[obresti]]+Amortizacija[[#This Row],[glavnica]]+Amortizacija[[#This Row],[nepremičnina
davek]])</f>
        <v>1444.9943245913491</v>
      </c>
      <c r="I315" s="30">
        <f ca="1">IF(Amortizacija[[#This Row],[obrok
datum]]="",0,Amortizacija[[#This Row],[začetna
bilanca]]-Amortizacija[[#This Row],[glavnica]])</f>
        <v>46620.763365175932</v>
      </c>
      <c r="J315" s="14">
        <f ca="1">IF(Amortizacija[[#This Row],[zaključna
bilanca]]&gt;0,LastRow-ROW(),0)</f>
        <v>48</v>
      </c>
    </row>
    <row r="316" spans="2:10" ht="15" customHeight="1" x14ac:dyDescent="0.25">
      <c r="B316" s="12">
        <f>ROWS($B$4:B316)</f>
        <v>313</v>
      </c>
      <c r="C316" s="13">
        <f ca="1">IF(ValuesEntered,IF(Amortizacija[[#This Row],[št.]]&lt;=Trajanje_posojila,IF(ROW()-ROW(Amortizacija[[#Headers],[obrok
datum]])=1,LoanStart,IF(I315&gt;0,EDATE(C315,1),"")),""),"")</f>
        <v>52374</v>
      </c>
      <c r="D316" s="30">
        <f ca="1">IF(ROW()-ROW(Amortizacija[[#Headers],[začetna
bilanca]])=1,Znesek_posojila,IF(Amortizacija[[#This Row],[obrok
datum]]="",0,INDEX(Amortizacija[], ROW()-4,8)))</f>
        <v>46620.763365175932</v>
      </c>
      <c r="E316" s="30">
        <f ca="1">IF(ValuesEntered,IF(ROW()-ROW(Amortizacija[[#Headers],[obresti]])=1,-IPMT(Obrestna_mera/12,1,Trajanje_posojila-ROWS($C$4:C316)+1,Amortizacija[[#This Row],[začetna
bilanca]]),IFERROR(-IPMT(Obrestna_mera/12,1,Amortizacija[[#This Row],[št.
preostali]],D317),0)),0)</f>
        <v>190.58905541599952</v>
      </c>
      <c r="F316" s="30">
        <f ca="1">IFERROR(IF(AND(ValuesEntered,Amortizacija[[#This Row],[obrok
datum]]&lt;&gt;""),-PPMT(Obrestna_mera/12,1,Trajanje_posojila-ROWS($C$4:C316)+1,Amortizacija[[#This Row],[začetna
bilanca]]),""),0)</f>
        <v>879.39006533604572</v>
      </c>
      <c r="G316" s="30">
        <f ca="1">IF(Amortizacija[[#This Row],[obrok
datum]]="",0,PropertyTaxAmount)</f>
        <v>375</v>
      </c>
      <c r="H316" s="30">
        <f ca="1">IF(Amortizacija[[#This Row],[obrok
datum]]="",0,Amortizacija[[#This Row],[obresti]]+Amortizacija[[#This Row],[glavnica]]+Amortizacija[[#This Row],[nepremičnina
davek]])</f>
        <v>1444.9791207520452</v>
      </c>
      <c r="I316" s="30">
        <f ca="1">IF(Amortizacija[[#This Row],[obrok
datum]]="",0,Amortizacija[[#This Row],[začetna
bilanca]]-Amortizacija[[#This Row],[glavnica]])</f>
        <v>45741.373299839885</v>
      </c>
      <c r="J316" s="14">
        <f ca="1">IF(Amortizacija[[#This Row],[zaključna
bilanca]]&gt;0,LastRow-ROW(),0)</f>
        <v>47</v>
      </c>
    </row>
    <row r="317" spans="2:10" ht="15" customHeight="1" x14ac:dyDescent="0.25">
      <c r="B317" s="12">
        <f>ROWS($B$4:B317)</f>
        <v>314</v>
      </c>
      <c r="C317" s="13">
        <f ca="1">IF(ValuesEntered,IF(Amortizacija[[#This Row],[št.]]&lt;=Trajanje_posojila,IF(ROW()-ROW(Amortizacija[[#Headers],[obrok
datum]])=1,LoanStart,IF(I316&gt;0,EDATE(C316,1),"")),""),"")</f>
        <v>52405</v>
      </c>
      <c r="D317" s="30">
        <f ca="1">IF(ROW()-ROW(Amortizacija[[#Headers],[začetna
bilanca]])=1,Znesek_posojila,IF(Amortizacija[[#This Row],[obrok
datum]]="",0,INDEX(Amortizacija[], ROW()-4,8)))</f>
        <v>45741.373299839885</v>
      </c>
      <c r="E317" s="30">
        <f ca="1">IF(ValuesEntered,IF(ROW()-ROW(Amortizacija[[#Headers],[obresti]])=1,-IPMT(Obrestna_mera/12,1,Trajanje_posojila-ROWS($C$4:C317)+1,Amortizacija[[#This Row],[začetna
bilanca]]),IFERROR(-IPMT(Obrestna_mera/12,1,Amortizacija[[#This Row],[št.
preostali]],D318),0)),0)</f>
        <v>186.90966295513169</v>
      </c>
      <c r="F317" s="30">
        <f ca="1">IFERROR(IF(AND(ValuesEntered,Amortizacija[[#This Row],[obrok
datum]]&lt;&gt;""),-PPMT(Obrestna_mera/12,1,Trajanje_posojila-ROWS($C$4:C317)+1,Amortizacija[[#This Row],[začetna
bilanca]]),""),0)</f>
        <v>883.0541906082791</v>
      </c>
      <c r="G317" s="30">
        <f ca="1">IF(Amortizacija[[#This Row],[obrok
datum]]="",0,PropertyTaxAmount)</f>
        <v>375</v>
      </c>
      <c r="H317" s="30">
        <f ca="1">IF(Amortizacija[[#This Row],[obrok
datum]]="",0,Amortizacija[[#This Row],[obresti]]+Amortizacija[[#This Row],[glavnica]]+Amortizacija[[#This Row],[nepremičnina
davek]])</f>
        <v>1444.9638535634108</v>
      </c>
      <c r="I317" s="30">
        <f ca="1">IF(Amortizacija[[#This Row],[obrok
datum]]="",0,Amortizacija[[#This Row],[začetna
bilanca]]-Amortizacija[[#This Row],[glavnica]])</f>
        <v>44858.319109231605</v>
      </c>
      <c r="J317" s="14">
        <f ca="1">IF(Amortizacija[[#This Row],[zaključna
bilanca]]&gt;0,LastRow-ROW(),0)</f>
        <v>46</v>
      </c>
    </row>
    <row r="318" spans="2:10" ht="15" customHeight="1" x14ac:dyDescent="0.25">
      <c r="B318" s="12">
        <f>ROWS($B$4:B318)</f>
        <v>315</v>
      </c>
      <c r="C318" s="13">
        <f ca="1">IF(ValuesEntered,IF(Amortizacija[[#This Row],[št.]]&lt;=Trajanje_posojila,IF(ROW()-ROW(Amortizacija[[#Headers],[obrok
datum]])=1,LoanStart,IF(I317&gt;0,EDATE(C317,1),"")),""),"")</f>
        <v>52435</v>
      </c>
      <c r="D318" s="30">
        <f ca="1">IF(ROW()-ROW(Amortizacija[[#Headers],[začetna
bilanca]])=1,Znesek_posojila,IF(Amortizacija[[#This Row],[obrok
datum]]="",0,INDEX(Amortizacija[], ROW()-4,8)))</f>
        <v>44858.319109231605</v>
      </c>
      <c r="E318" s="30">
        <f ca="1">IF(ValuesEntered,IF(ROW()-ROW(Amortizacija[[#Headers],[obresti]])=1,-IPMT(Obrestna_mera/12,1,Trajanje_posojila-ROWS($C$4:C318)+1,Amortizacija[[#This Row],[začetna
bilanca]]),IFERROR(-IPMT(Obrestna_mera/12,1,Amortizacija[[#This Row],[št.
preostali]],D319),0)),0)</f>
        <v>183.21493969234359</v>
      </c>
      <c r="F318" s="30">
        <f ca="1">IFERROR(IF(AND(ValuesEntered,Amortizacija[[#This Row],[obrok
datum]]&lt;&gt;""),-PPMT(Obrestna_mera/12,1,Trajanje_posojila-ROWS($C$4:C318)+1,Amortizacija[[#This Row],[začetna
bilanca]]),""),0)</f>
        <v>886.73358306914702</v>
      </c>
      <c r="G318" s="30">
        <f ca="1">IF(Amortizacija[[#This Row],[obrok
datum]]="",0,PropertyTaxAmount)</f>
        <v>375</v>
      </c>
      <c r="H318" s="30">
        <f ca="1">IF(Amortizacija[[#This Row],[obrok
datum]]="",0,Amortizacija[[#This Row],[obresti]]+Amortizacija[[#This Row],[glavnica]]+Amortizacija[[#This Row],[nepremičnina
davek]])</f>
        <v>1444.9485227614905</v>
      </c>
      <c r="I318" s="30">
        <f ca="1">IF(Amortizacija[[#This Row],[obrok
datum]]="",0,Amortizacija[[#This Row],[začetna
bilanca]]-Amortizacija[[#This Row],[glavnica]])</f>
        <v>43971.58552616246</v>
      </c>
      <c r="J318" s="14">
        <f ca="1">IF(Amortizacija[[#This Row],[zaključna
bilanca]]&gt;0,LastRow-ROW(),0)</f>
        <v>45</v>
      </c>
    </row>
    <row r="319" spans="2:10" ht="15" customHeight="1" x14ac:dyDescent="0.25">
      <c r="B319" s="12">
        <f>ROWS($B$4:B319)</f>
        <v>316</v>
      </c>
      <c r="C319" s="13">
        <f ca="1">IF(ValuesEntered,IF(Amortizacija[[#This Row],[št.]]&lt;=Trajanje_posojila,IF(ROW()-ROW(Amortizacija[[#Headers],[obrok
datum]])=1,LoanStart,IF(I318&gt;0,EDATE(C318,1),"")),""),"")</f>
        <v>52466</v>
      </c>
      <c r="D319" s="30">
        <f ca="1">IF(ROW()-ROW(Amortizacija[[#Headers],[začetna
bilanca]])=1,Znesek_posojila,IF(Amortizacija[[#This Row],[obrok
datum]]="",0,INDEX(Amortizacija[], ROW()-4,8)))</f>
        <v>43971.58552616246</v>
      </c>
      <c r="E319" s="30">
        <f ca="1">IF(ValuesEntered,IF(ROW()-ROW(Amortizacija[[#Headers],[obresti]])=1,-IPMT(Obrestna_mera/12,1,Trajanje_posojila-ROWS($C$4:C319)+1,Amortizacija[[#This Row],[začetna
bilanca]]),IFERROR(-IPMT(Obrestna_mera/12,1,Amortizacija[[#This Row],[št.
preostali]],D320),0)),0)</f>
        <v>179.50482174929385</v>
      </c>
      <c r="F319" s="30">
        <f ca="1">IFERROR(IF(AND(ValuesEntered,Amortizacija[[#This Row],[obrok
datum]]&lt;&gt;""),-PPMT(Obrestna_mera/12,1,Trajanje_posojila-ROWS($C$4:C319)+1,Amortizacija[[#This Row],[začetna
bilanca]]),""),0)</f>
        <v>890.42830633193523</v>
      </c>
      <c r="G319" s="30">
        <f ca="1">IF(Amortizacija[[#This Row],[obrok
datum]]="",0,PropertyTaxAmount)</f>
        <v>375</v>
      </c>
      <c r="H319" s="30">
        <f ca="1">IF(Amortizacija[[#This Row],[obrok
datum]]="",0,Amortizacija[[#This Row],[obresti]]+Amortizacija[[#This Row],[glavnica]]+Amortizacija[[#This Row],[nepremičnina
davek]])</f>
        <v>1444.9331280812291</v>
      </c>
      <c r="I319" s="30">
        <f ca="1">IF(Amortizacija[[#This Row],[obrok
datum]]="",0,Amortizacija[[#This Row],[začetna
bilanca]]-Amortizacija[[#This Row],[glavnica]])</f>
        <v>43081.157219830522</v>
      </c>
      <c r="J319" s="14">
        <f ca="1">IF(Amortizacija[[#This Row],[zaključna
bilanca]]&gt;0,LastRow-ROW(),0)</f>
        <v>44</v>
      </c>
    </row>
    <row r="320" spans="2:10" ht="15" customHeight="1" x14ac:dyDescent="0.25">
      <c r="B320" s="12">
        <f>ROWS($B$4:B320)</f>
        <v>317</v>
      </c>
      <c r="C320" s="13">
        <f ca="1">IF(ValuesEntered,IF(Amortizacija[[#This Row],[št.]]&lt;=Trajanje_posojila,IF(ROW()-ROW(Amortizacija[[#Headers],[obrok
datum]])=1,LoanStart,IF(I319&gt;0,EDATE(C319,1),"")),""),"")</f>
        <v>52497</v>
      </c>
      <c r="D320" s="30">
        <f ca="1">IF(ROW()-ROW(Amortizacija[[#Headers],[začetna
bilanca]])=1,Znesek_posojila,IF(Amortizacija[[#This Row],[obrok
datum]]="",0,INDEX(Amortizacija[], ROW()-4,8)))</f>
        <v>43081.157219830522</v>
      </c>
      <c r="E320" s="30">
        <f ca="1">IF(ValuesEntered,IF(ROW()-ROW(Amortizacija[[#Headers],[obresti]])=1,-IPMT(Obrestna_mera/12,1,Trajanje_posojila-ROWS($C$4:C320)+1,Amortizacija[[#This Row],[začetna
bilanca]]),IFERROR(-IPMT(Obrestna_mera/12,1,Amortizacija[[#This Row],[št.
preostali]],D321),0)),0)</f>
        <v>175.77924498148141</v>
      </c>
      <c r="F320" s="30">
        <f ca="1">IFERROR(IF(AND(ValuesEntered,Amortizacija[[#This Row],[obrok
datum]]&lt;&gt;""),-PPMT(Obrestna_mera/12,1,Trajanje_posojila-ROWS($C$4:C320)+1,Amortizacija[[#This Row],[začetna
bilanca]]),""),0)</f>
        <v>894.1384242749848</v>
      </c>
      <c r="G320" s="30">
        <f ca="1">IF(Amortizacija[[#This Row],[obrok
datum]]="",0,PropertyTaxAmount)</f>
        <v>375</v>
      </c>
      <c r="H320" s="30">
        <f ca="1">IF(Amortizacija[[#This Row],[obrok
datum]]="",0,Amortizacija[[#This Row],[obresti]]+Amortizacija[[#This Row],[glavnica]]+Amortizacija[[#This Row],[nepremičnina
davek]])</f>
        <v>1444.9176692564663</v>
      </c>
      <c r="I320" s="30">
        <f ca="1">IF(Amortizacija[[#This Row],[obrok
datum]]="",0,Amortizacija[[#This Row],[začetna
bilanca]]-Amortizacija[[#This Row],[glavnica]])</f>
        <v>42187.018795555538</v>
      </c>
      <c r="J320" s="14">
        <f ca="1">IF(Amortizacija[[#This Row],[zaključna
bilanca]]&gt;0,LastRow-ROW(),0)</f>
        <v>43</v>
      </c>
    </row>
    <row r="321" spans="2:10" ht="15" customHeight="1" x14ac:dyDescent="0.25">
      <c r="B321" s="12">
        <f>ROWS($B$4:B321)</f>
        <v>318</v>
      </c>
      <c r="C321" s="13">
        <f ca="1">IF(ValuesEntered,IF(Amortizacija[[#This Row],[št.]]&lt;=Trajanje_posojila,IF(ROW()-ROW(Amortizacija[[#Headers],[obrok
datum]])=1,LoanStart,IF(I320&gt;0,EDATE(C320,1),"")),""),"")</f>
        <v>52527</v>
      </c>
      <c r="D321" s="30">
        <f ca="1">IF(ROW()-ROW(Amortizacija[[#Headers],[začetna
bilanca]])=1,Znesek_posojila,IF(Amortizacija[[#This Row],[obrok
datum]]="",0,INDEX(Amortizacija[], ROW()-4,8)))</f>
        <v>42187.018795555538</v>
      </c>
      <c r="E321" s="30">
        <f ca="1">IF(ValuesEntered,IF(ROW()-ROW(Amortizacija[[#Headers],[obresti]])=1,-IPMT(Obrestna_mera/12,1,Trajanje_posojila-ROWS($C$4:C321)+1,Amortizacija[[#This Row],[začetna
bilanca]]),IFERROR(-IPMT(Obrestna_mera/12,1,Amortizacija[[#This Row],[št.
preostali]],D322),0)),0)</f>
        <v>172.0381449771364</v>
      </c>
      <c r="F321" s="30">
        <f ca="1">IFERROR(IF(AND(ValuesEntered,Amortizacija[[#This Row],[obrok
datum]]&lt;&gt;""),-PPMT(Obrestna_mera/12,1,Trajanje_posojila-ROWS($C$4:C321)+1,Amortizacija[[#This Row],[začetna
bilanca]]),""),0)</f>
        <v>897.86400104279721</v>
      </c>
      <c r="G321" s="30">
        <f ca="1">IF(Amortizacija[[#This Row],[obrok
datum]]="",0,PropertyTaxAmount)</f>
        <v>375</v>
      </c>
      <c r="H321" s="30">
        <f ca="1">IF(Amortizacija[[#This Row],[obrok
datum]]="",0,Amortizacija[[#This Row],[obresti]]+Amortizacija[[#This Row],[glavnica]]+Amortizacija[[#This Row],[nepremičnina
davek]])</f>
        <v>1444.9021460199335</v>
      </c>
      <c r="I321" s="30">
        <f ca="1">IF(Amortizacija[[#This Row],[obrok
datum]]="",0,Amortizacija[[#This Row],[začetna
bilanca]]-Amortizacija[[#This Row],[glavnica]])</f>
        <v>41289.154794512739</v>
      </c>
      <c r="J321" s="14">
        <f ca="1">IF(Amortizacija[[#This Row],[zaključna
bilanca]]&gt;0,LastRow-ROW(),0)</f>
        <v>42</v>
      </c>
    </row>
    <row r="322" spans="2:10" ht="15" customHeight="1" x14ac:dyDescent="0.25">
      <c r="B322" s="12">
        <f>ROWS($B$4:B322)</f>
        <v>319</v>
      </c>
      <c r="C322" s="13">
        <f ca="1">IF(ValuesEntered,IF(Amortizacija[[#This Row],[št.]]&lt;=Trajanje_posojila,IF(ROW()-ROW(Amortizacija[[#Headers],[obrok
datum]])=1,LoanStart,IF(I321&gt;0,EDATE(C321,1),"")),""),"")</f>
        <v>52558</v>
      </c>
      <c r="D322" s="30">
        <f ca="1">IF(ROW()-ROW(Amortizacija[[#Headers],[začetna
bilanca]])=1,Znesek_posojila,IF(Amortizacija[[#This Row],[obrok
datum]]="",0,INDEX(Amortizacija[], ROW()-4,8)))</f>
        <v>41289.154794512739</v>
      </c>
      <c r="E322" s="30">
        <f ca="1">IF(ValuesEntered,IF(ROW()-ROW(Amortizacija[[#Headers],[obresti]])=1,-IPMT(Obrestna_mera/12,1,Trajanje_posojila-ROWS($C$4:C322)+1,Amortizacija[[#This Row],[začetna
bilanca]]),IFERROR(-IPMT(Obrestna_mera/12,1,Amortizacija[[#This Row],[št.
preostali]],D323),0)),0)</f>
        <v>168.28145705610666</v>
      </c>
      <c r="F322" s="30">
        <f ca="1">IFERROR(IF(AND(ValuesEntered,Amortizacija[[#This Row],[obrok
datum]]&lt;&gt;""),-PPMT(Obrestna_mera/12,1,Trajanje_posojila-ROWS($C$4:C322)+1,Amortizacija[[#This Row],[začetna
bilanca]]),""),0)</f>
        <v>901.60510104714217</v>
      </c>
      <c r="G322" s="30">
        <f ca="1">IF(Amortizacija[[#This Row],[obrok
datum]]="",0,PropertyTaxAmount)</f>
        <v>375</v>
      </c>
      <c r="H322" s="30">
        <f ca="1">IF(Amortizacija[[#This Row],[obrok
datum]]="",0,Amortizacija[[#This Row],[obresti]]+Amortizacija[[#This Row],[glavnica]]+Amortizacija[[#This Row],[nepremičnina
davek]])</f>
        <v>1444.8865581032487</v>
      </c>
      <c r="I322" s="30">
        <f ca="1">IF(Amortizacija[[#This Row],[obrok
datum]]="",0,Amortizacija[[#This Row],[začetna
bilanca]]-Amortizacija[[#This Row],[glavnica]])</f>
        <v>40387.549693465597</v>
      </c>
      <c r="J322" s="14">
        <f ca="1">IF(Amortizacija[[#This Row],[zaključna
bilanca]]&gt;0,LastRow-ROW(),0)</f>
        <v>41</v>
      </c>
    </row>
    <row r="323" spans="2:10" ht="15" customHeight="1" x14ac:dyDescent="0.25">
      <c r="B323" s="12">
        <f>ROWS($B$4:B323)</f>
        <v>320</v>
      </c>
      <c r="C323" s="13">
        <f ca="1">IF(ValuesEntered,IF(Amortizacija[[#This Row],[št.]]&lt;=Trajanje_posojila,IF(ROW()-ROW(Amortizacija[[#Headers],[obrok
datum]])=1,LoanStart,IF(I322&gt;0,EDATE(C322,1),"")),""),"")</f>
        <v>52588</v>
      </c>
      <c r="D323" s="30">
        <f ca="1">IF(ROW()-ROW(Amortizacija[[#Headers],[začetna
bilanca]])=1,Znesek_posojila,IF(Amortizacija[[#This Row],[obrok
datum]]="",0,INDEX(Amortizacija[], ROW()-4,8)))</f>
        <v>40387.549693465597</v>
      </c>
      <c r="E323" s="30">
        <f ca="1">IF(ValuesEntered,IF(ROW()-ROW(Amortizacija[[#Headers],[obresti]])=1,-IPMT(Obrestna_mera/12,1,Trajanje_posojila-ROWS($C$4:C323)+1,Amortizacija[[#This Row],[začetna
bilanca]]),IFERROR(-IPMT(Obrestna_mera/12,1,Amortizacija[[#This Row],[št.
preostali]],D324),0)),0)</f>
        <v>164.50911626873926</v>
      </c>
      <c r="F323" s="30">
        <f ca="1">IFERROR(IF(AND(ValuesEntered,Amortizacija[[#This Row],[obrok
datum]]&lt;&gt;""),-PPMT(Obrestna_mera/12,1,Trajanje_posojila-ROWS($C$4:C323)+1,Amortizacija[[#This Row],[začetna
bilanca]]),""),0)</f>
        <v>905.36178896817182</v>
      </c>
      <c r="G323" s="30">
        <f ca="1">IF(Amortizacija[[#This Row],[obrok
datum]]="",0,PropertyTaxAmount)</f>
        <v>375</v>
      </c>
      <c r="H323" s="30">
        <f ca="1">IF(Amortizacija[[#This Row],[obrok
datum]]="",0,Amortizacija[[#This Row],[obresti]]+Amortizacija[[#This Row],[glavnica]]+Amortizacija[[#This Row],[nepremičnina
davek]])</f>
        <v>1444.8709052369111</v>
      </c>
      <c r="I323" s="30">
        <f ca="1">IF(Amortizacija[[#This Row],[obrok
datum]]="",0,Amortizacija[[#This Row],[začetna
bilanca]]-Amortizacija[[#This Row],[glavnica]])</f>
        <v>39482.187904497427</v>
      </c>
      <c r="J323" s="14">
        <f ca="1">IF(Amortizacija[[#This Row],[zaključna
bilanca]]&gt;0,LastRow-ROW(),0)</f>
        <v>40</v>
      </c>
    </row>
    <row r="324" spans="2:10" ht="15" customHeight="1" x14ac:dyDescent="0.25">
      <c r="B324" s="12">
        <f>ROWS($B$4:B324)</f>
        <v>321</v>
      </c>
      <c r="C324" s="13">
        <f ca="1">IF(ValuesEntered,IF(Amortizacija[[#This Row],[št.]]&lt;=Trajanje_posojila,IF(ROW()-ROW(Amortizacija[[#Headers],[obrok
datum]])=1,LoanStart,IF(I323&gt;0,EDATE(C323,1),"")),""),"")</f>
        <v>52619</v>
      </c>
      <c r="D324" s="30">
        <f ca="1">IF(ROW()-ROW(Amortizacija[[#Headers],[začetna
bilanca]])=1,Znesek_posojila,IF(Amortizacija[[#This Row],[obrok
datum]]="",0,INDEX(Amortizacija[], ROW()-4,8)))</f>
        <v>39482.187904497427</v>
      </c>
      <c r="E324" s="30">
        <f ca="1">IF(ValuesEntered,IF(ROW()-ROW(Amortizacija[[#Headers],[obresti]])=1,-IPMT(Obrestna_mera/12,1,Trajanje_posojila-ROWS($C$4:C324)+1,Amortizacija[[#This Row],[začetna
bilanca]]),IFERROR(-IPMT(Obrestna_mera/12,1,Amortizacija[[#This Row],[št.
preostali]],D325),0)),0)</f>
        <v>160.72105739475785</v>
      </c>
      <c r="F324" s="30">
        <f ca="1">IFERROR(IF(AND(ValuesEntered,Amortizacija[[#This Row],[obrok
datum]]&lt;&gt;""),-PPMT(Obrestna_mera/12,1,Trajanje_posojila-ROWS($C$4:C324)+1,Amortizacija[[#This Row],[začetna
bilanca]]),""),0)</f>
        <v>909.13412975553945</v>
      </c>
      <c r="G324" s="30">
        <f ca="1">IF(Amortizacija[[#This Row],[obrok
datum]]="",0,PropertyTaxAmount)</f>
        <v>375</v>
      </c>
      <c r="H324" s="30">
        <f ca="1">IF(Amortizacija[[#This Row],[obrok
datum]]="",0,Amortizacija[[#This Row],[obresti]]+Amortizacija[[#This Row],[glavnica]]+Amortizacija[[#This Row],[nepremičnina
davek]])</f>
        <v>1444.8551871502973</v>
      </c>
      <c r="I324" s="30">
        <f ca="1">IF(Amortizacija[[#This Row],[obrok
datum]]="",0,Amortizacija[[#This Row],[začetna
bilanca]]-Amortizacija[[#This Row],[glavnica]])</f>
        <v>38573.053774741886</v>
      </c>
      <c r="J324" s="14">
        <f ca="1">IF(Amortizacija[[#This Row],[zaključna
bilanca]]&gt;0,LastRow-ROW(),0)</f>
        <v>39</v>
      </c>
    </row>
    <row r="325" spans="2:10" ht="15" customHeight="1" x14ac:dyDescent="0.25">
      <c r="B325" s="12">
        <f>ROWS($B$4:B325)</f>
        <v>322</v>
      </c>
      <c r="C325" s="13">
        <f ca="1">IF(ValuesEntered,IF(Amortizacija[[#This Row],[št.]]&lt;=Trajanje_posojila,IF(ROW()-ROW(Amortizacija[[#Headers],[obrok
datum]])=1,LoanStart,IF(I324&gt;0,EDATE(C324,1),"")),""),"")</f>
        <v>52650</v>
      </c>
      <c r="D325" s="30">
        <f ca="1">IF(ROW()-ROW(Amortizacija[[#Headers],[začetna
bilanca]])=1,Znesek_posojila,IF(Amortizacija[[#This Row],[obrok
datum]]="",0,INDEX(Amortizacija[], ROW()-4,8)))</f>
        <v>38573.053774741886</v>
      </c>
      <c r="E325" s="30">
        <f ca="1">IF(ValuesEntered,IF(ROW()-ROW(Amortizacija[[#Headers],[obresti]])=1,-IPMT(Obrestna_mera/12,1,Trajanje_posojila-ROWS($C$4:C325)+1,Amortizacija[[#This Row],[začetna
bilanca]]),IFERROR(-IPMT(Obrestna_mera/12,1,Amortizacija[[#This Row],[št.
preostali]],D326),0)),0)</f>
        <v>156.91721494213485</v>
      </c>
      <c r="F325" s="30">
        <f ca="1">IFERROR(IF(AND(ValuesEntered,Amortizacija[[#This Row],[obrok
datum]]&lt;&gt;""),-PPMT(Obrestna_mera/12,1,Trajanje_posojila-ROWS($C$4:C325)+1,Amortizacija[[#This Row],[začetna
bilanca]]),""),0)</f>
        <v>912.92218862952063</v>
      </c>
      <c r="G325" s="30">
        <f ca="1">IF(Amortizacija[[#This Row],[obrok
datum]]="",0,PropertyTaxAmount)</f>
        <v>375</v>
      </c>
      <c r="H325" s="30">
        <f ca="1">IF(Amortizacija[[#This Row],[obrok
datum]]="",0,Amortizacija[[#This Row],[obresti]]+Amortizacija[[#This Row],[glavnica]]+Amortizacija[[#This Row],[nepremičnina
davek]])</f>
        <v>1444.8394035716556</v>
      </c>
      <c r="I325" s="30">
        <f ca="1">IF(Amortizacija[[#This Row],[obrok
datum]]="",0,Amortizacija[[#This Row],[začetna
bilanca]]-Amortizacija[[#This Row],[glavnica]])</f>
        <v>37660.131586112366</v>
      </c>
      <c r="J325" s="14">
        <f ca="1">IF(Amortizacija[[#This Row],[zaključna
bilanca]]&gt;0,LastRow-ROW(),0)</f>
        <v>38</v>
      </c>
    </row>
    <row r="326" spans="2:10" ht="15" customHeight="1" x14ac:dyDescent="0.25">
      <c r="B326" s="12">
        <f>ROWS($B$4:B326)</f>
        <v>323</v>
      </c>
      <c r="C326" s="13">
        <f ca="1">IF(ValuesEntered,IF(Amortizacija[[#This Row],[št.]]&lt;=Trajanje_posojila,IF(ROW()-ROW(Amortizacija[[#Headers],[obrok
datum]])=1,LoanStart,IF(I325&gt;0,EDATE(C325,1),"")),""),"")</f>
        <v>52679</v>
      </c>
      <c r="D326" s="30">
        <f ca="1">IF(ROW()-ROW(Amortizacija[[#Headers],[začetna
bilanca]])=1,Znesek_posojila,IF(Amortizacija[[#This Row],[obrok
datum]]="",0,INDEX(Amortizacija[], ROW()-4,8)))</f>
        <v>37660.131586112366</v>
      </c>
      <c r="E326" s="30">
        <f ca="1">IF(ValuesEntered,IF(ROW()-ROW(Amortizacija[[#Headers],[obresti]])=1,-IPMT(Obrestna_mera/12,1,Trajanje_posojila-ROWS($C$4:C326)+1,Amortizacija[[#This Row],[začetna
bilanca]]),IFERROR(-IPMT(Obrestna_mera/12,1,Amortizacija[[#This Row],[št.
preostali]],D327),0)),0)</f>
        <v>153.09752314595926</v>
      </c>
      <c r="F326" s="30">
        <f ca="1">IFERROR(IF(AND(ValuesEntered,Amortizacija[[#This Row],[obrok
datum]]&lt;&gt;""),-PPMT(Obrestna_mera/12,1,Trajanje_posojila-ROWS($C$4:C326)+1,Amortizacija[[#This Row],[začetna
bilanca]]),""),0)</f>
        <v>916.72603108214378</v>
      </c>
      <c r="G326" s="30">
        <f ca="1">IF(Amortizacija[[#This Row],[obrok
datum]]="",0,PropertyTaxAmount)</f>
        <v>375</v>
      </c>
      <c r="H326" s="30">
        <f ca="1">IF(Amortizacija[[#This Row],[obrok
datum]]="",0,Amortizacija[[#This Row],[obresti]]+Amortizacija[[#This Row],[glavnica]]+Amortizacija[[#This Row],[nepremičnina
davek]])</f>
        <v>1444.8235542281031</v>
      </c>
      <c r="I326" s="30">
        <f ca="1">IF(Amortizacija[[#This Row],[obrok
datum]]="",0,Amortizacija[[#This Row],[začetna
bilanca]]-Amortizacija[[#This Row],[glavnica]])</f>
        <v>36743.405555030222</v>
      </c>
      <c r="J326" s="14">
        <f ca="1">IF(Amortizacija[[#This Row],[zaključna
bilanca]]&gt;0,LastRow-ROW(),0)</f>
        <v>37</v>
      </c>
    </row>
    <row r="327" spans="2:10" ht="15" customHeight="1" x14ac:dyDescent="0.25">
      <c r="B327" s="12">
        <f>ROWS($B$4:B327)</f>
        <v>324</v>
      </c>
      <c r="C327" s="13">
        <f ca="1">IF(ValuesEntered,IF(Amortizacija[[#This Row],[št.]]&lt;=Trajanje_posojila,IF(ROW()-ROW(Amortizacija[[#Headers],[obrok
datum]])=1,LoanStart,IF(I326&gt;0,EDATE(C326,1),"")),""),"")</f>
        <v>52710</v>
      </c>
      <c r="D327" s="30">
        <f ca="1">IF(ROW()-ROW(Amortizacija[[#Headers],[začetna
bilanca]])=1,Znesek_posojila,IF(Amortizacija[[#This Row],[obrok
datum]]="",0,INDEX(Amortizacija[], ROW()-4,8)))</f>
        <v>36743.405555030222</v>
      </c>
      <c r="E327" s="30">
        <f ca="1">IF(ValuesEntered,IF(ROW()-ROW(Amortizacija[[#Headers],[obresti]])=1,-IPMT(Obrestna_mera/12,1,Trajanje_posojila-ROWS($C$4:C327)+1,Amortizacija[[#This Row],[začetna
bilanca]]),IFERROR(-IPMT(Obrestna_mera/12,1,Amortizacija[[#This Row],[št.
preostali]],D328),0)),0)</f>
        <v>149.26191596729959</v>
      </c>
      <c r="F327" s="30">
        <f ca="1">IFERROR(IF(AND(ValuesEntered,Amortizacija[[#This Row],[obrok
datum]]&lt;&gt;""),-PPMT(Obrestna_mera/12,1,Trajanje_posojila-ROWS($C$4:C327)+1,Amortizacija[[#This Row],[začetna
bilanca]]),""),0)</f>
        <v>920.54572287831922</v>
      </c>
      <c r="G327" s="30">
        <f ca="1">IF(Amortizacija[[#This Row],[obrok
datum]]="",0,PropertyTaxAmount)</f>
        <v>375</v>
      </c>
      <c r="H327" s="30">
        <f ca="1">IF(Amortizacija[[#This Row],[obrok
datum]]="",0,Amortizacija[[#This Row],[obresti]]+Amortizacija[[#This Row],[glavnica]]+Amortizacija[[#This Row],[nepremičnina
davek]])</f>
        <v>1444.8076388456188</v>
      </c>
      <c r="I327" s="30">
        <f ca="1">IF(Amortizacija[[#This Row],[obrok
datum]]="",0,Amortizacija[[#This Row],[začetna
bilanca]]-Amortizacija[[#This Row],[glavnica]])</f>
        <v>35822.859832151902</v>
      </c>
      <c r="J327" s="14">
        <f ca="1">IF(Amortizacija[[#This Row],[zaključna
bilanca]]&gt;0,LastRow-ROW(),0)</f>
        <v>36</v>
      </c>
    </row>
    <row r="328" spans="2:10" ht="15" customHeight="1" x14ac:dyDescent="0.25">
      <c r="B328" s="12">
        <f>ROWS($B$4:B328)</f>
        <v>325</v>
      </c>
      <c r="C328" s="13">
        <f ca="1">IF(ValuesEntered,IF(Amortizacija[[#This Row],[št.]]&lt;=Trajanje_posojila,IF(ROW()-ROW(Amortizacija[[#Headers],[obrok
datum]])=1,LoanStart,IF(I327&gt;0,EDATE(C327,1),"")),""),"")</f>
        <v>52740</v>
      </c>
      <c r="D328" s="30">
        <f ca="1">IF(ROW()-ROW(Amortizacija[[#Headers],[začetna
bilanca]])=1,Znesek_posojila,IF(Amortizacija[[#This Row],[obrok
datum]]="",0,INDEX(Amortizacija[], ROW()-4,8)))</f>
        <v>35822.859832151902</v>
      </c>
      <c r="E328" s="30">
        <f ca="1">IF(ValuesEntered,IF(ROW()-ROW(Amortizacija[[#Headers],[obresti]])=1,-IPMT(Obrestna_mera/12,1,Trajanje_posojila-ROWS($C$4:C328)+1,Amortizacija[[#This Row],[začetna
bilanca]]),IFERROR(-IPMT(Obrestna_mera/12,1,Amortizacija[[#This Row],[št.
preostali]],D329),0)),0)</f>
        <v>145.41032709206218</v>
      </c>
      <c r="F328" s="30">
        <f ca="1">IFERROR(IF(AND(ValuesEntered,Amortizacija[[#This Row],[obrok
datum]]&lt;&gt;""),-PPMT(Obrestna_mera/12,1,Trajanje_posojila-ROWS($C$4:C328)+1,Amortizacija[[#This Row],[začetna
bilanca]]),""),0)</f>
        <v>924.38133005697898</v>
      </c>
      <c r="G328" s="30">
        <f ca="1">IF(Amortizacija[[#This Row],[obrok
datum]]="",0,PropertyTaxAmount)</f>
        <v>375</v>
      </c>
      <c r="H328" s="30">
        <f ca="1">IF(Amortizacija[[#This Row],[obrok
datum]]="",0,Amortizacija[[#This Row],[obresti]]+Amortizacija[[#This Row],[glavnica]]+Amortizacija[[#This Row],[nepremičnina
davek]])</f>
        <v>1444.7916571490412</v>
      </c>
      <c r="I328" s="30">
        <f ca="1">IF(Amortizacija[[#This Row],[obrok
datum]]="",0,Amortizacija[[#This Row],[začetna
bilanca]]-Amortizacija[[#This Row],[glavnica]])</f>
        <v>34898.47850209492</v>
      </c>
      <c r="J328" s="14">
        <f ca="1">IF(Amortizacija[[#This Row],[zaključna
bilanca]]&gt;0,LastRow-ROW(),0)</f>
        <v>35</v>
      </c>
    </row>
    <row r="329" spans="2:10" ht="15" customHeight="1" x14ac:dyDescent="0.25">
      <c r="B329" s="12">
        <f>ROWS($B$4:B329)</f>
        <v>326</v>
      </c>
      <c r="C329" s="13">
        <f ca="1">IF(ValuesEntered,IF(Amortizacija[[#This Row],[št.]]&lt;=Trajanje_posojila,IF(ROW()-ROW(Amortizacija[[#Headers],[obrok
datum]])=1,LoanStart,IF(I328&gt;0,EDATE(C328,1),"")),""),"")</f>
        <v>52771</v>
      </c>
      <c r="D329" s="30">
        <f ca="1">IF(ROW()-ROW(Amortizacija[[#Headers],[začetna
bilanca]])=1,Znesek_posojila,IF(Amortizacija[[#This Row],[obrok
datum]]="",0,INDEX(Amortizacija[], ROW()-4,8)))</f>
        <v>34898.47850209492</v>
      </c>
      <c r="E329" s="30">
        <f ca="1">IF(ValuesEntered,IF(ROW()-ROW(Amortizacija[[#Headers],[obresti]])=1,-IPMT(Obrestna_mera/12,1,Trajanje_posojila-ROWS($C$4:C329)+1,Amortizacija[[#This Row],[začetna
bilanca]]),IFERROR(-IPMT(Obrestna_mera/12,1,Amortizacija[[#This Row],[št.
preostali]],D330),0)),0)</f>
        <v>141.54268992984458</v>
      </c>
      <c r="F329" s="30">
        <f ca="1">IFERROR(IF(AND(ValuesEntered,Amortizacija[[#This Row],[obrok
datum]]&lt;&gt;""),-PPMT(Obrestna_mera/12,1,Trajanje_posojila-ROWS($C$4:C329)+1,Amortizacija[[#This Row],[začetna
bilanca]]),""),0)</f>
        <v>928.23291893221631</v>
      </c>
      <c r="G329" s="30">
        <f ca="1">IF(Amortizacija[[#This Row],[obrok
datum]]="",0,PropertyTaxAmount)</f>
        <v>375</v>
      </c>
      <c r="H329" s="30">
        <f ca="1">IF(Amortizacija[[#This Row],[obrok
datum]]="",0,Amortizacija[[#This Row],[obresti]]+Amortizacija[[#This Row],[glavnica]]+Amortizacija[[#This Row],[nepremičnina
davek]])</f>
        <v>1444.7756088620608</v>
      </c>
      <c r="I329" s="30">
        <f ca="1">IF(Amortizacija[[#This Row],[obrok
datum]]="",0,Amortizacija[[#This Row],[začetna
bilanca]]-Amortizacija[[#This Row],[glavnica]])</f>
        <v>33970.245583162701</v>
      </c>
      <c r="J329" s="14">
        <f ca="1">IF(Amortizacija[[#This Row],[zaključna
bilanca]]&gt;0,LastRow-ROW(),0)</f>
        <v>34</v>
      </c>
    </row>
    <row r="330" spans="2:10" ht="15" customHeight="1" x14ac:dyDescent="0.25">
      <c r="B330" s="12">
        <f>ROWS($B$4:B330)</f>
        <v>327</v>
      </c>
      <c r="C330" s="13">
        <f ca="1">IF(ValuesEntered,IF(Amortizacija[[#This Row],[št.]]&lt;=Trajanje_posojila,IF(ROW()-ROW(Amortizacija[[#Headers],[obrok
datum]])=1,LoanStart,IF(I329&gt;0,EDATE(C329,1),"")),""),"")</f>
        <v>52801</v>
      </c>
      <c r="D330" s="30">
        <f ca="1">IF(ROW()-ROW(Amortizacija[[#Headers],[začetna
bilanca]])=1,Znesek_posojila,IF(Amortizacija[[#This Row],[obrok
datum]]="",0,INDEX(Amortizacija[], ROW()-4,8)))</f>
        <v>33970.245583162701</v>
      </c>
      <c r="E330" s="30">
        <f ca="1">IF(ValuesEntered,IF(ROW()-ROW(Amortizacija[[#Headers],[obresti]])=1,-IPMT(Obrestna_mera/12,1,Trajanje_posojila-ROWS($C$4:C330)+1,Amortizacija[[#This Row],[začetna
bilanca]]),IFERROR(-IPMT(Obrestna_mera/12,1,Amortizacija[[#This Row],[št.
preostali]],D331),0)),0)</f>
        <v>137.65893761278446</v>
      </c>
      <c r="F330" s="30">
        <f ca="1">IFERROR(IF(AND(ValuesEntered,Amortizacija[[#This Row],[obrok
datum]]&lt;&gt;""),-PPMT(Obrestna_mera/12,1,Trajanje_posojila-ROWS($C$4:C330)+1,Amortizacija[[#This Row],[začetna
bilanca]]),""),0)</f>
        <v>932.10055609443373</v>
      </c>
      <c r="G330" s="30">
        <f ca="1">IF(Amortizacija[[#This Row],[obrok
datum]]="",0,PropertyTaxAmount)</f>
        <v>375</v>
      </c>
      <c r="H330" s="30">
        <f ca="1">IF(Amortizacija[[#This Row],[obrok
datum]]="",0,Amortizacija[[#This Row],[obresti]]+Amortizacija[[#This Row],[glavnica]]+Amortizacija[[#This Row],[nepremičnina
davek]])</f>
        <v>1444.7594937072181</v>
      </c>
      <c r="I330" s="30">
        <f ca="1">IF(Amortizacija[[#This Row],[obrok
datum]]="",0,Amortizacija[[#This Row],[začetna
bilanca]]-Amortizacija[[#This Row],[glavnica]])</f>
        <v>33038.145027068269</v>
      </c>
      <c r="J330" s="14">
        <f ca="1">IF(Amortizacija[[#This Row],[zaključna
bilanca]]&gt;0,LastRow-ROW(),0)</f>
        <v>33</v>
      </c>
    </row>
    <row r="331" spans="2:10" ht="15" customHeight="1" x14ac:dyDescent="0.25">
      <c r="B331" s="12">
        <f>ROWS($B$4:B331)</f>
        <v>328</v>
      </c>
      <c r="C331" s="13">
        <f ca="1">IF(ValuesEntered,IF(Amortizacija[[#This Row],[št.]]&lt;=Trajanje_posojila,IF(ROW()-ROW(Amortizacija[[#Headers],[obrok
datum]])=1,LoanStart,IF(I330&gt;0,EDATE(C330,1),"")),""),"")</f>
        <v>52832</v>
      </c>
      <c r="D331" s="30">
        <f ca="1">IF(ROW()-ROW(Amortizacija[[#Headers],[začetna
bilanca]])=1,Znesek_posojila,IF(Amortizacija[[#This Row],[obrok
datum]]="",0,INDEX(Amortizacija[], ROW()-4,8)))</f>
        <v>33038.145027068269</v>
      </c>
      <c r="E331" s="30">
        <f ca="1">IF(ValuesEntered,IF(ROW()-ROW(Amortizacija[[#Headers],[obresti]])=1,-IPMT(Obrestna_mera/12,1,Trajanje_posojila-ROWS($C$4:C331)+1,Amortizacija[[#This Row],[začetna
bilanca]]),IFERROR(-IPMT(Obrestna_mera/12,1,Amortizacija[[#This Row],[št.
preostali]],D332),0)),0)</f>
        <v>133.75900299440323</v>
      </c>
      <c r="F331" s="30">
        <f ca="1">IFERROR(IF(AND(ValuesEntered,Amortizacija[[#This Row],[obrok
datum]]&lt;&gt;""),-PPMT(Obrestna_mera/12,1,Trajanje_posojila-ROWS($C$4:C331)+1,Amortizacija[[#This Row],[začetna
bilanca]]),""),0)</f>
        <v>935.98430841149423</v>
      </c>
      <c r="G331" s="30">
        <f ca="1">IF(Amortizacija[[#This Row],[obrok
datum]]="",0,PropertyTaxAmount)</f>
        <v>375</v>
      </c>
      <c r="H331" s="30">
        <f ca="1">IF(Amortizacija[[#This Row],[obrok
datum]]="",0,Amortizacija[[#This Row],[obresti]]+Amortizacija[[#This Row],[glavnica]]+Amortizacija[[#This Row],[nepremičnina
davek]])</f>
        <v>1444.7433114058974</v>
      </c>
      <c r="I331" s="30">
        <f ca="1">IF(Amortizacija[[#This Row],[obrok
datum]]="",0,Amortizacija[[#This Row],[začetna
bilanca]]-Amortizacija[[#This Row],[glavnica]])</f>
        <v>32102.160718656774</v>
      </c>
      <c r="J331" s="14">
        <f ca="1">IF(Amortizacija[[#This Row],[zaključna
bilanca]]&gt;0,LastRow-ROW(),0)</f>
        <v>32</v>
      </c>
    </row>
    <row r="332" spans="2:10" ht="15" customHeight="1" x14ac:dyDescent="0.25">
      <c r="B332" s="12">
        <f>ROWS($B$4:B332)</f>
        <v>329</v>
      </c>
      <c r="C332" s="13">
        <f ca="1">IF(ValuesEntered,IF(Amortizacija[[#This Row],[št.]]&lt;=Trajanje_posojila,IF(ROW()-ROW(Amortizacija[[#Headers],[obrok
datum]])=1,LoanStart,IF(I331&gt;0,EDATE(C331,1),"")),""),"")</f>
        <v>52863</v>
      </c>
      <c r="D332" s="30">
        <f ca="1">IF(ROW()-ROW(Amortizacija[[#Headers],[začetna
bilanca]])=1,Znesek_posojila,IF(Amortizacija[[#This Row],[obrok
datum]]="",0,INDEX(Amortizacija[], ROW()-4,8)))</f>
        <v>32102.160718656774</v>
      </c>
      <c r="E332" s="30">
        <f ca="1">IF(ValuesEntered,IF(ROW()-ROW(Amortizacija[[#Headers],[obresti]])=1,-IPMT(Obrestna_mera/12,1,Trajanje_posojila-ROWS($C$4:C332)+1,Amortizacija[[#This Row],[začetna
bilanca]]),IFERROR(-IPMT(Obrestna_mera/12,1,Amortizacija[[#This Row],[št.
preostali]],D333),0)),0)</f>
        <v>129.84281864844542</v>
      </c>
      <c r="F332" s="30">
        <f ca="1">IFERROR(IF(AND(ValuesEntered,Amortizacija[[#This Row],[obrok
datum]]&lt;&gt;""),-PPMT(Obrestna_mera/12,1,Trajanje_posojila-ROWS($C$4:C332)+1,Amortizacija[[#This Row],[začetna
bilanca]]),""),0)</f>
        <v>939.88424302987539</v>
      </c>
      <c r="G332" s="30">
        <f ca="1">IF(Amortizacija[[#This Row],[obrok
datum]]="",0,PropertyTaxAmount)</f>
        <v>375</v>
      </c>
      <c r="H332" s="30">
        <f ca="1">IF(Amortizacija[[#This Row],[obrok
datum]]="",0,Amortizacija[[#This Row],[obresti]]+Amortizacija[[#This Row],[glavnica]]+Amortizacija[[#This Row],[nepremičnina
davek]])</f>
        <v>1444.7270616783208</v>
      </c>
      <c r="I332" s="30">
        <f ca="1">IF(Amortizacija[[#This Row],[obrok
datum]]="",0,Amortizacija[[#This Row],[začetna
bilanca]]-Amortizacija[[#This Row],[glavnica]])</f>
        <v>31162.276475626899</v>
      </c>
      <c r="J332" s="14">
        <f ca="1">IF(Amortizacija[[#This Row],[zaključna
bilanca]]&gt;0,LastRow-ROW(),0)</f>
        <v>31</v>
      </c>
    </row>
    <row r="333" spans="2:10" ht="15" customHeight="1" x14ac:dyDescent="0.25">
      <c r="B333" s="12">
        <f>ROWS($B$4:B333)</f>
        <v>330</v>
      </c>
      <c r="C333" s="13">
        <f ca="1">IF(ValuesEntered,IF(Amortizacija[[#This Row],[št.]]&lt;=Trajanje_posojila,IF(ROW()-ROW(Amortizacija[[#Headers],[obrok
datum]])=1,LoanStart,IF(I332&gt;0,EDATE(C332,1),"")),""),"")</f>
        <v>52893</v>
      </c>
      <c r="D333" s="30">
        <f ca="1">IF(ROW()-ROW(Amortizacija[[#Headers],[začetna
bilanca]])=1,Znesek_posojila,IF(Amortizacija[[#This Row],[obrok
datum]]="",0,INDEX(Amortizacija[], ROW()-4,8)))</f>
        <v>31162.276475626899</v>
      </c>
      <c r="E333" s="30">
        <f ca="1">IF(ValuesEntered,IF(ROW()-ROW(Amortizacija[[#Headers],[obresti]])=1,-IPMT(Obrestna_mera/12,1,Trajanje_posojila-ROWS($C$4:C333)+1,Amortizacija[[#This Row],[začetna
bilanca]]),IFERROR(-IPMT(Obrestna_mera/12,1,Amortizacija[[#This Row],[št.
preostali]],D334),0)),0)</f>
        <v>125.91031686771277</v>
      </c>
      <c r="F333" s="30">
        <f ca="1">IFERROR(IF(AND(ValuesEntered,Amortizacija[[#This Row],[obrok
datum]]&lt;&gt;""),-PPMT(Obrestna_mera/12,1,Trajanje_posojila-ROWS($C$4:C333)+1,Amortizacija[[#This Row],[začetna
bilanca]]),""),0)</f>
        <v>943.8004273758329</v>
      </c>
      <c r="G333" s="30">
        <f ca="1">IF(Amortizacija[[#This Row],[obrok
datum]]="",0,PropertyTaxAmount)</f>
        <v>375</v>
      </c>
      <c r="H333" s="30">
        <f ca="1">IF(Amortizacija[[#This Row],[obrok
datum]]="",0,Amortizacija[[#This Row],[obresti]]+Amortizacija[[#This Row],[glavnica]]+Amortizacija[[#This Row],[nepremičnina
davek]])</f>
        <v>1444.7107442435456</v>
      </c>
      <c r="I333" s="30">
        <f ca="1">IF(Amortizacija[[#This Row],[obrok
datum]]="",0,Amortizacija[[#This Row],[začetna
bilanca]]-Amortizacija[[#This Row],[glavnica]])</f>
        <v>30218.476048251065</v>
      </c>
      <c r="J333" s="14">
        <f ca="1">IF(Amortizacija[[#This Row],[zaključna
bilanca]]&gt;0,LastRow-ROW(),0)</f>
        <v>30</v>
      </c>
    </row>
    <row r="334" spans="2:10" ht="15" customHeight="1" x14ac:dyDescent="0.25">
      <c r="B334" s="12">
        <f>ROWS($B$4:B334)</f>
        <v>331</v>
      </c>
      <c r="C334" s="13">
        <f ca="1">IF(ValuesEntered,IF(Amortizacija[[#This Row],[št.]]&lt;=Trajanje_posojila,IF(ROW()-ROW(Amortizacija[[#Headers],[obrok
datum]])=1,LoanStart,IF(I333&gt;0,EDATE(C333,1),"")),""),"")</f>
        <v>52924</v>
      </c>
      <c r="D334" s="30">
        <f ca="1">IF(ROW()-ROW(Amortizacija[[#Headers],[začetna
bilanca]])=1,Znesek_posojila,IF(Amortizacija[[#This Row],[obrok
datum]]="",0,INDEX(Amortizacija[], ROW()-4,8)))</f>
        <v>30218.476048251065</v>
      </c>
      <c r="E334" s="30">
        <f ca="1">IF(ValuesEntered,IF(ROW()-ROW(Amortizacija[[#Headers],[obresti]])=1,-IPMT(Obrestna_mera/12,1,Trajanje_posojila-ROWS($C$4:C334)+1,Amortizacija[[#This Row],[začetna
bilanca]]),IFERROR(-IPMT(Obrestna_mera/12,1,Amortizacija[[#This Row],[št.
preostali]],D335),0)),0)</f>
        <v>121.96142966289375</v>
      </c>
      <c r="F334" s="30">
        <f ca="1">IFERROR(IF(AND(ValuesEntered,Amortizacija[[#This Row],[obrok
datum]]&lt;&gt;""),-PPMT(Obrestna_mera/12,1,Trajanje_posojila-ROWS($C$4:C334)+1,Amortizacija[[#This Row],[začetna
bilanca]]),""),0)</f>
        <v>947.73292915656555</v>
      </c>
      <c r="G334" s="30">
        <f ca="1">IF(Amortizacija[[#This Row],[obrok
datum]]="",0,PropertyTaxAmount)</f>
        <v>375</v>
      </c>
      <c r="H334" s="30">
        <f ca="1">IF(Amortizacija[[#This Row],[obrok
datum]]="",0,Amortizacija[[#This Row],[obresti]]+Amortizacija[[#This Row],[glavnica]]+Amortizacija[[#This Row],[nepremičnina
davek]])</f>
        <v>1444.6943588194592</v>
      </c>
      <c r="I334" s="30">
        <f ca="1">IF(Amortizacija[[#This Row],[obrok
datum]]="",0,Amortizacija[[#This Row],[začetna
bilanca]]-Amortizacija[[#This Row],[glavnica]])</f>
        <v>29270.743119094499</v>
      </c>
      <c r="J334" s="14">
        <f ca="1">IF(Amortizacija[[#This Row],[zaključna
bilanca]]&gt;0,LastRow-ROW(),0)</f>
        <v>29</v>
      </c>
    </row>
    <row r="335" spans="2:10" ht="15" customHeight="1" x14ac:dyDescent="0.25">
      <c r="B335" s="12">
        <f>ROWS($B$4:B335)</f>
        <v>332</v>
      </c>
      <c r="C335" s="13">
        <f ca="1">IF(ValuesEntered,IF(Amortizacija[[#This Row],[št.]]&lt;=Trajanje_posojila,IF(ROW()-ROW(Amortizacija[[#Headers],[obrok
datum]])=1,LoanStart,IF(I334&gt;0,EDATE(C334,1),"")),""),"")</f>
        <v>52954</v>
      </c>
      <c r="D335" s="30">
        <f ca="1">IF(ROW()-ROW(Amortizacija[[#Headers],[začetna
bilanca]])=1,Znesek_posojila,IF(Amortizacija[[#This Row],[obrok
datum]]="",0,INDEX(Amortizacija[], ROW()-4,8)))</f>
        <v>29270.743119094499</v>
      </c>
      <c r="E335" s="30">
        <f ca="1">IF(ValuesEntered,IF(ROW()-ROW(Amortizacija[[#Headers],[obresti]])=1,-IPMT(Obrestna_mera/12,1,Trajanje_posojila-ROWS($C$4:C335)+1,Amortizacija[[#This Row],[začetna
bilanca]]),IFERROR(-IPMT(Obrestna_mera/12,1,Amortizacija[[#This Row],[št.
preostali]],D336),0)),0)</f>
        <v>117.99608876138797</v>
      </c>
      <c r="F335" s="30">
        <f ca="1">IFERROR(IF(AND(ValuesEntered,Amortizacija[[#This Row],[obrok
datum]]&lt;&gt;""),-PPMT(Obrestna_mera/12,1,Trajanje_posojila-ROWS($C$4:C335)+1,Amortizacija[[#This Row],[začetna
bilanca]]),""),0)</f>
        <v>951.68181636138456</v>
      </c>
      <c r="G335" s="30">
        <f ca="1">IF(Amortizacija[[#This Row],[obrok
datum]]="",0,PropertyTaxAmount)</f>
        <v>375</v>
      </c>
      <c r="H335" s="30">
        <f ca="1">IF(Amortizacija[[#This Row],[obrok
datum]]="",0,Amortizacija[[#This Row],[obresti]]+Amortizacija[[#This Row],[glavnica]]+Amortizacija[[#This Row],[nepremičnina
davek]])</f>
        <v>1444.6779051227725</v>
      </c>
      <c r="I335" s="30">
        <f ca="1">IF(Amortizacija[[#This Row],[obrok
datum]]="",0,Amortizacija[[#This Row],[začetna
bilanca]]-Amortizacija[[#This Row],[glavnica]])</f>
        <v>28319.061302733113</v>
      </c>
      <c r="J335" s="14">
        <f ca="1">IF(Amortizacija[[#This Row],[zaključna
bilanca]]&gt;0,LastRow-ROW(),0)</f>
        <v>28</v>
      </c>
    </row>
    <row r="336" spans="2:10" ht="15" customHeight="1" x14ac:dyDescent="0.25">
      <c r="B336" s="12">
        <f>ROWS($B$4:B336)</f>
        <v>333</v>
      </c>
      <c r="C336" s="13">
        <f ca="1">IF(ValuesEntered,IF(Amortizacija[[#This Row],[št.]]&lt;=Trajanje_posojila,IF(ROW()-ROW(Amortizacija[[#Headers],[obrok
datum]])=1,LoanStart,IF(I335&gt;0,EDATE(C335,1),"")),""),"")</f>
        <v>52985</v>
      </c>
      <c r="D336" s="30">
        <f ca="1">IF(ROW()-ROW(Amortizacija[[#Headers],[začetna
bilanca]])=1,Znesek_posojila,IF(Amortizacija[[#This Row],[obrok
datum]]="",0,INDEX(Amortizacija[], ROW()-4,8)))</f>
        <v>28319.061302733113</v>
      </c>
      <c r="E336" s="30">
        <f ca="1">IF(ValuesEntered,IF(ROW()-ROW(Amortizacija[[#Headers],[obresti]])=1,-IPMT(Obrestna_mera/12,1,Trajanje_posojila-ROWS($C$4:C336)+1,Amortizacija[[#This Row],[začetna
bilanca]]),IFERROR(-IPMT(Obrestna_mera/12,1,Amortizacija[[#This Row],[št.
preostali]],D337),0)),0)</f>
        <v>114.01422560612592</v>
      </c>
      <c r="F336" s="30">
        <f ca="1">IFERROR(IF(AND(ValuesEntered,Amortizacija[[#This Row],[obrok
datum]]&lt;&gt;""),-PPMT(Obrestna_mera/12,1,Trajanje_posojila-ROWS($C$4:C336)+1,Amortizacija[[#This Row],[začetna
bilanca]]),""),0)</f>
        <v>955.64715726289023</v>
      </c>
      <c r="G336" s="30">
        <f ca="1">IF(Amortizacija[[#This Row],[obrok
datum]]="",0,PropertyTaxAmount)</f>
        <v>375</v>
      </c>
      <c r="H336" s="30">
        <f ca="1">IF(Amortizacija[[#This Row],[obrok
datum]]="",0,Amortizacija[[#This Row],[obresti]]+Amortizacija[[#This Row],[glavnica]]+Amortizacija[[#This Row],[nepremičnina
davek]])</f>
        <v>1444.6613828690161</v>
      </c>
      <c r="I336" s="30">
        <f ca="1">IF(Amortizacija[[#This Row],[obrok
datum]]="",0,Amortizacija[[#This Row],[začetna
bilanca]]-Amortizacija[[#This Row],[glavnica]])</f>
        <v>27363.414145470222</v>
      </c>
      <c r="J336" s="14">
        <f ca="1">IF(Amortizacija[[#This Row],[zaključna
bilanca]]&gt;0,LastRow-ROW(),0)</f>
        <v>27</v>
      </c>
    </row>
    <row r="337" spans="2:10" ht="15" customHeight="1" x14ac:dyDescent="0.25">
      <c r="B337" s="12">
        <f>ROWS($B$4:B337)</f>
        <v>334</v>
      </c>
      <c r="C337" s="13">
        <f ca="1">IF(ValuesEntered,IF(Amortizacija[[#This Row],[št.]]&lt;=Trajanje_posojila,IF(ROW()-ROW(Amortizacija[[#Headers],[obrok
datum]])=1,LoanStart,IF(I336&gt;0,EDATE(C336,1),"")),""),"")</f>
        <v>53016</v>
      </c>
      <c r="D337" s="30">
        <f ca="1">IF(ROW()-ROW(Amortizacija[[#Headers],[začetna
bilanca]])=1,Znesek_posojila,IF(Amortizacija[[#This Row],[obrok
datum]]="",0,INDEX(Amortizacija[], ROW()-4,8)))</f>
        <v>27363.414145470222</v>
      </c>
      <c r="E337" s="30">
        <f ca="1">IF(ValuesEntered,IF(ROW()-ROW(Amortizacija[[#Headers],[obresti]])=1,-IPMT(Obrestna_mera/12,1,Trajanje_posojila-ROWS($C$4:C337)+1,Amortizacija[[#This Row],[začetna
bilanca]]),IFERROR(-IPMT(Obrestna_mera/12,1,Amortizacija[[#This Row],[št.
preostali]],D338),0)),0)</f>
        <v>110.01577135438362</v>
      </c>
      <c r="F337" s="30">
        <f ca="1">IFERROR(IF(AND(ValuesEntered,Amortizacija[[#This Row],[obrok
datum]]&lt;&gt;""),-PPMT(Obrestna_mera/12,1,Trajanje_posojila-ROWS($C$4:C337)+1,Amortizacija[[#This Row],[začetna
bilanca]]),""),0)</f>
        <v>959.62902041815221</v>
      </c>
      <c r="G337" s="30">
        <f ca="1">IF(Amortizacija[[#This Row],[obrok
datum]]="",0,PropertyTaxAmount)</f>
        <v>375</v>
      </c>
      <c r="H337" s="30">
        <f ca="1">IF(Amortizacija[[#This Row],[obrok
datum]]="",0,Amortizacija[[#This Row],[obresti]]+Amortizacija[[#This Row],[glavnica]]+Amortizacija[[#This Row],[nepremičnina
davek]])</f>
        <v>1444.6447917725359</v>
      </c>
      <c r="I337" s="30">
        <f ca="1">IF(Amortizacija[[#This Row],[obrok
datum]]="",0,Amortizacija[[#This Row],[začetna
bilanca]]-Amortizacija[[#This Row],[glavnica]])</f>
        <v>26403.785125052069</v>
      </c>
      <c r="J337" s="14">
        <f ca="1">IF(Amortizacija[[#This Row],[zaključna
bilanca]]&gt;0,LastRow-ROW(),0)</f>
        <v>26</v>
      </c>
    </row>
    <row r="338" spans="2:10" ht="15" customHeight="1" x14ac:dyDescent="0.25">
      <c r="B338" s="12">
        <f>ROWS($B$4:B338)</f>
        <v>335</v>
      </c>
      <c r="C338" s="13">
        <f ca="1">IF(ValuesEntered,IF(Amortizacija[[#This Row],[št.]]&lt;=Trajanje_posojila,IF(ROW()-ROW(Amortizacija[[#Headers],[obrok
datum]])=1,LoanStart,IF(I337&gt;0,EDATE(C337,1),"")),""),"")</f>
        <v>53044</v>
      </c>
      <c r="D338" s="30">
        <f ca="1">IF(ROW()-ROW(Amortizacija[[#Headers],[začetna
bilanca]])=1,Znesek_posojila,IF(Amortizacija[[#This Row],[obrok
datum]]="",0,INDEX(Amortizacija[], ROW()-4,8)))</f>
        <v>26403.785125052069</v>
      </c>
      <c r="E338" s="30">
        <f ca="1">IF(ValuesEntered,IF(ROW()-ROW(Amortizacija[[#Headers],[obresti]])=1,-IPMT(Obrestna_mera/12,1,Trajanje_posojila-ROWS($C$4:C338)+1,Amortizacija[[#This Row],[začetna
bilanca]]),IFERROR(-IPMT(Obrestna_mera/12,1,Amortizacija[[#This Row],[št.
preostali]],D339),0)),0)</f>
        <v>106.00065687659239</v>
      </c>
      <c r="F338" s="30">
        <f ca="1">IFERROR(IF(AND(ValuesEntered,Amortizacija[[#This Row],[obrok
datum]]&lt;&gt;""),-PPMT(Obrestna_mera/12,1,Trajanje_posojila-ROWS($C$4:C338)+1,Amortizacija[[#This Row],[začetna
bilanca]]),""),0)</f>
        <v>963.6274746698947</v>
      </c>
      <c r="G338" s="30">
        <f ca="1">IF(Amortizacija[[#This Row],[obrok
datum]]="",0,PropertyTaxAmount)</f>
        <v>375</v>
      </c>
      <c r="H338" s="30">
        <f ca="1">IF(Amortizacija[[#This Row],[obrok
datum]]="",0,Amortizacija[[#This Row],[obresti]]+Amortizacija[[#This Row],[glavnica]]+Amortizacija[[#This Row],[nepremičnina
davek]])</f>
        <v>1444.6281315464871</v>
      </c>
      <c r="I338" s="30">
        <f ca="1">IF(Amortizacija[[#This Row],[obrok
datum]]="",0,Amortizacija[[#This Row],[začetna
bilanca]]-Amortizacija[[#This Row],[glavnica]])</f>
        <v>25440.157650382174</v>
      </c>
      <c r="J338" s="14">
        <f ca="1">IF(Amortizacija[[#This Row],[zaključna
bilanca]]&gt;0,LastRow-ROW(),0)</f>
        <v>25</v>
      </c>
    </row>
    <row r="339" spans="2:10" ht="15" customHeight="1" x14ac:dyDescent="0.25">
      <c r="B339" s="12">
        <f>ROWS($B$4:B339)</f>
        <v>336</v>
      </c>
      <c r="C339" s="13">
        <f ca="1">IF(ValuesEntered,IF(Amortizacija[[#This Row],[št.]]&lt;=Trajanje_posojila,IF(ROW()-ROW(Amortizacija[[#Headers],[obrok
datum]])=1,LoanStart,IF(I338&gt;0,EDATE(C338,1),"")),""),"")</f>
        <v>53075</v>
      </c>
      <c r="D339" s="30">
        <f ca="1">IF(ROW()-ROW(Amortizacija[[#Headers],[začetna
bilanca]])=1,Znesek_posojila,IF(Amortizacija[[#This Row],[obrok
datum]]="",0,INDEX(Amortizacija[], ROW()-4,8)))</f>
        <v>25440.157650382174</v>
      </c>
      <c r="E339" s="30">
        <f ca="1">IF(ValuesEntered,IF(ROW()-ROW(Amortizacija[[#Headers],[obresti]])=1,-IPMT(Obrestna_mera/12,1,Trajanje_posojila-ROWS($C$4:C339)+1,Amortizacija[[#This Row],[začetna
bilanca]]),IFERROR(-IPMT(Obrestna_mera/12,1,Amortizacija[[#This Row],[št.
preostali]],D340),0)),0)</f>
        <v>101.9688127551437</v>
      </c>
      <c r="F339" s="30">
        <f ca="1">IFERROR(IF(AND(ValuesEntered,Amortizacija[[#This Row],[obrok
datum]]&lt;&gt;""),-PPMT(Obrestna_mera/12,1,Trajanje_posojila-ROWS($C$4:C339)+1,Amortizacija[[#This Row],[začetna
bilanca]]),""),0)</f>
        <v>967.64258914768561</v>
      </c>
      <c r="G339" s="30">
        <f ca="1">IF(Amortizacija[[#This Row],[obrok
datum]]="",0,PropertyTaxAmount)</f>
        <v>375</v>
      </c>
      <c r="H339" s="30">
        <f ca="1">IF(Amortizacija[[#This Row],[obrok
datum]]="",0,Amortizacija[[#This Row],[obresti]]+Amortizacija[[#This Row],[glavnica]]+Amortizacija[[#This Row],[nepremičnina
davek]])</f>
        <v>1444.6114019028294</v>
      </c>
      <c r="I339" s="30">
        <f ca="1">IF(Amortizacija[[#This Row],[obrok
datum]]="",0,Amortizacija[[#This Row],[začetna
bilanca]]-Amortizacija[[#This Row],[glavnica]])</f>
        <v>24472.515061234488</v>
      </c>
      <c r="J339" s="14">
        <f ca="1">IF(Amortizacija[[#This Row],[zaključna
bilanca]]&gt;0,LastRow-ROW(),0)</f>
        <v>24</v>
      </c>
    </row>
    <row r="340" spans="2:10" ht="15" customHeight="1" x14ac:dyDescent="0.25">
      <c r="B340" s="12">
        <f>ROWS($B$4:B340)</f>
        <v>337</v>
      </c>
      <c r="C340" s="13">
        <f ca="1">IF(ValuesEntered,IF(Amortizacija[[#This Row],[št.]]&lt;=Trajanje_posojila,IF(ROW()-ROW(Amortizacija[[#Headers],[obrok
datum]])=1,LoanStart,IF(I339&gt;0,EDATE(C339,1),"")),""),"")</f>
        <v>53105</v>
      </c>
      <c r="D340" s="30">
        <f ca="1">IF(ROW()-ROW(Amortizacija[[#Headers],[začetna
bilanca]])=1,Znesek_posojila,IF(Amortizacija[[#This Row],[obrok
datum]]="",0,INDEX(Amortizacija[], ROW()-4,8)))</f>
        <v>24472.515061234488</v>
      </c>
      <c r="E340" s="30">
        <f ca="1">IF(ValuesEntered,IF(ROW()-ROW(Amortizacija[[#Headers],[obresti]])=1,-IPMT(Obrestna_mera/12,1,Trajanje_posojila-ROWS($C$4:C340)+1,Amortizacija[[#This Row],[začetna
bilanca]]),IFERROR(-IPMT(Obrestna_mera/12,1,Amortizacija[[#This Row],[št.
preostali]],D341),0)),0)</f>
        <v>97.920169283188969</v>
      </c>
      <c r="F340" s="30">
        <f ca="1">IFERROR(IF(AND(ValuesEntered,Amortizacija[[#This Row],[obrok
datum]]&lt;&gt;""),-PPMT(Obrestna_mera/12,1,Trajanje_posojila-ROWS($C$4:C340)+1,Amortizacija[[#This Row],[začetna
bilanca]]),""),0)</f>
        <v>971.67443326913451</v>
      </c>
      <c r="G340" s="30">
        <f ca="1">IF(Amortizacija[[#This Row],[obrok
datum]]="",0,PropertyTaxAmount)</f>
        <v>375</v>
      </c>
      <c r="H340" s="30">
        <f ca="1">IF(Amortizacija[[#This Row],[obrok
datum]]="",0,Amortizacija[[#This Row],[obresti]]+Amortizacija[[#This Row],[glavnica]]+Amortizacija[[#This Row],[nepremičnina
davek]])</f>
        <v>1444.5946025523235</v>
      </c>
      <c r="I340" s="30">
        <f ca="1">IF(Amortizacija[[#This Row],[obrok
datum]]="",0,Amortizacija[[#This Row],[začetna
bilanca]]-Amortizacija[[#This Row],[glavnica]])</f>
        <v>23500.840627965354</v>
      </c>
      <c r="J340" s="14">
        <f ca="1">IF(Amortizacija[[#This Row],[zaključna
bilanca]]&gt;0,LastRow-ROW(),0)</f>
        <v>23</v>
      </c>
    </row>
    <row r="341" spans="2:10" ht="15" customHeight="1" x14ac:dyDescent="0.25">
      <c r="B341" s="12">
        <f>ROWS($B$4:B341)</f>
        <v>338</v>
      </c>
      <c r="C341" s="13">
        <f ca="1">IF(ValuesEntered,IF(Amortizacija[[#This Row],[št.]]&lt;=Trajanje_posojila,IF(ROW()-ROW(Amortizacija[[#Headers],[obrok
datum]])=1,LoanStart,IF(I340&gt;0,EDATE(C340,1),"")),""),"")</f>
        <v>53136</v>
      </c>
      <c r="D341" s="30">
        <f ca="1">IF(ROW()-ROW(Amortizacija[[#Headers],[začetna
bilanca]])=1,Znesek_posojila,IF(Amortizacija[[#This Row],[obrok
datum]]="",0,INDEX(Amortizacija[], ROW()-4,8)))</f>
        <v>23500.840627965354</v>
      </c>
      <c r="E341" s="30">
        <f ca="1">IF(ValuesEntered,IF(ROW()-ROW(Amortizacija[[#Headers],[obresti]])=1,-IPMT(Obrestna_mera/12,1,Trajanje_posojila-ROWS($C$4:C341)+1,Amortizacija[[#This Row],[začetna
bilanca]]),IFERROR(-IPMT(Obrestna_mera/12,1,Amortizacija[[#This Row],[št.
preostali]],D342),0)),0)</f>
        <v>93.854656463434438</v>
      </c>
      <c r="F341" s="30">
        <f ca="1">IFERROR(IF(AND(ValuesEntered,Amortizacija[[#This Row],[obrok
datum]]&lt;&gt;""),-PPMT(Obrestna_mera/12,1,Trajanje_posojila-ROWS($C$4:C341)+1,Amortizacija[[#This Row],[začetna
bilanca]]),""),0)</f>
        <v>975.72307674108913</v>
      </c>
      <c r="G341" s="30">
        <f ca="1">IF(Amortizacija[[#This Row],[obrok
datum]]="",0,PropertyTaxAmount)</f>
        <v>375</v>
      </c>
      <c r="H341" s="30">
        <f ca="1">IF(Amortizacija[[#This Row],[obrok
datum]]="",0,Amortizacija[[#This Row],[obresti]]+Amortizacija[[#This Row],[glavnica]]+Amortizacija[[#This Row],[nepremičnina
davek]])</f>
        <v>1444.5777332045236</v>
      </c>
      <c r="I341" s="30">
        <f ca="1">IF(Amortizacija[[#This Row],[obrok
datum]]="",0,Amortizacija[[#This Row],[začetna
bilanca]]-Amortizacija[[#This Row],[glavnica]])</f>
        <v>22525.117551224266</v>
      </c>
      <c r="J341" s="14">
        <f ca="1">IF(Amortizacija[[#This Row],[zaključna
bilanca]]&gt;0,LastRow-ROW(),0)</f>
        <v>22</v>
      </c>
    </row>
    <row r="342" spans="2:10" ht="15" customHeight="1" x14ac:dyDescent="0.25">
      <c r="B342" s="12">
        <f>ROWS($B$4:B342)</f>
        <v>339</v>
      </c>
      <c r="C342" s="13">
        <f ca="1">IF(ValuesEntered,IF(Amortizacija[[#This Row],[št.]]&lt;=Trajanje_posojila,IF(ROW()-ROW(Amortizacija[[#Headers],[obrok
datum]])=1,LoanStart,IF(I341&gt;0,EDATE(C341,1),"")),""),"")</f>
        <v>53166</v>
      </c>
      <c r="D342" s="30">
        <f ca="1">IF(ROW()-ROW(Amortizacija[[#Headers],[začetna
bilanca]])=1,Znesek_posojila,IF(Amortizacija[[#This Row],[obrok
datum]]="",0,INDEX(Amortizacija[], ROW()-4,8)))</f>
        <v>22525.117551224266</v>
      </c>
      <c r="E342" s="30">
        <f ca="1">IF(ValuesEntered,IF(ROW()-ROW(Amortizacija[[#Headers],[obresti]])=1,-IPMT(Obrestna_mera/12,1,Trajanje_posojila-ROWS($C$4:C342)+1,Amortizacija[[#This Row],[začetna
bilanca]]),IFERROR(-IPMT(Obrestna_mera/12,1,Amortizacija[[#This Row],[št.
preostali]],D343),0)),0)</f>
        <v>89.77220400693092</v>
      </c>
      <c r="F342" s="30">
        <f ca="1">IFERROR(IF(AND(ValuesEntered,Amortizacija[[#This Row],[obrok
datum]]&lt;&gt;""),-PPMT(Obrestna_mera/12,1,Trajanje_posojila-ROWS($C$4:C342)+1,Amortizacija[[#This Row],[začetna
bilanca]]),""),0)</f>
        <v>979.78858956084377</v>
      </c>
      <c r="G342" s="30">
        <f ca="1">IF(Amortizacija[[#This Row],[obrok
datum]]="",0,PropertyTaxAmount)</f>
        <v>375</v>
      </c>
      <c r="H342" s="30">
        <f ca="1">IF(Amortizacija[[#This Row],[obrok
datum]]="",0,Amortizacija[[#This Row],[obresti]]+Amortizacija[[#This Row],[glavnica]]+Amortizacija[[#This Row],[nepremičnina
davek]])</f>
        <v>1444.5607935677747</v>
      </c>
      <c r="I342" s="30">
        <f ca="1">IF(Amortizacija[[#This Row],[obrok
datum]]="",0,Amortizacija[[#This Row],[začetna
bilanca]]-Amortizacija[[#This Row],[glavnica]])</f>
        <v>21545.328961663421</v>
      </c>
      <c r="J342" s="14">
        <f ca="1">IF(Amortizacija[[#This Row],[zaključna
bilanca]]&gt;0,LastRow-ROW(),0)</f>
        <v>21</v>
      </c>
    </row>
    <row r="343" spans="2:10" ht="15" customHeight="1" x14ac:dyDescent="0.25">
      <c r="B343" s="12">
        <f>ROWS($B$4:B343)</f>
        <v>340</v>
      </c>
      <c r="C343" s="13">
        <f ca="1">IF(ValuesEntered,IF(Amortizacija[[#This Row],[št.]]&lt;=Trajanje_posojila,IF(ROW()-ROW(Amortizacija[[#Headers],[obrok
datum]])=1,LoanStart,IF(I342&gt;0,EDATE(C342,1),"")),""),"")</f>
        <v>53197</v>
      </c>
      <c r="D343" s="30">
        <f ca="1">IF(ROW()-ROW(Amortizacija[[#Headers],[začetna
bilanca]])=1,Znesek_posojila,IF(Amortizacija[[#This Row],[obrok
datum]]="",0,INDEX(Amortizacija[], ROW()-4,8)))</f>
        <v>21545.328961663421</v>
      </c>
      <c r="E343" s="30">
        <f ca="1">IF(ValuesEntered,IF(ROW()-ROW(Amortizacija[[#Headers],[obresti]])=1,-IPMT(Obrestna_mera/12,1,Trajanje_posojila-ROWS($C$4:C343)+1,Amortizacija[[#This Row],[začetna
bilanca]]),IFERROR(-IPMT(Obrestna_mera/12,1,Amortizacija[[#This Row],[št.
preostali]],D344),0)),0)</f>
        <v>85.672741331858631</v>
      </c>
      <c r="F343" s="30">
        <f ca="1">IFERROR(IF(AND(ValuesEntered,Amortizacija[[#This Row],[obrok
datum]]&lt;&gt;""),-PPMT(Obrestna_mera/12,1,Trajanje_posojila-ROWS($C$4:C343)+1,Amortizacija[[#This Row],[začetna
bilanca]]),""),0)</f>
        <v>983.87104201734724</v>
      </c>
      <c r="G343" s="30">
        <f ca="1">IF(Amortizacija[[#This Row],[obrok
datum]]="",0,PropertyTaxAmount)</f>
        <v>375</v>
      </c>
      <c r="H343" s="30">
        <f ca="1">IF(Amortizacija[[#This Row],[obrok
datum]]="",0,Amortizacija[[#This Row],[obresti]]+Amortizacija[[#This Row],[glavnica]]+Amortizacija[[#This Row],[nepremičnina
davek]])</f>
        <v>1444.5437833492058</v>
      </c>
      <c r="I343" s="30">
        <f ca="1">IF(Amortizacija[[#This Row],[obrok
datum]]="",0,Amortizacija[[#This Row],[začetna
bilanca]]-Amortizacija[[#This Row],[glavnica]])</f>
        <v>20561.457919646073</v>
      </c>
      <c r="J343" s="14">
        <f ca="1">IF(Amortizacija[[#This Row],[zaključna
bilanca]]&gt;0,LastRow-ROW(),0)</f>
        <v>20</v>
      </c>
    </row>
    <row r="344" spans="2:10" ht="15" customHeight="1" x14ac:dyDescent="0.25">
      <c r="B344" s="12">
        <f>ROWS($B$4:B344)</f>
        <v>341</v>
      </c>
      <c r="C344" s="13">
        <f ca="1">IF(ValuesEntered,IF(Amortizacija[[#This Row],[št.]]&lt;=Trajanje_posojila,IF(ROW()-ROW(Amortizacija[[#Headers],[obrok
datum]])=1,LoanStart,IF(I343&gt;0,EDATE(C343,1),"")),""),"")</f>
        <v>53228</v>
      </c>
      <c r="D344" s="30">
        <f ca="1">IF(ROW()-ROW(Amortizacija[[#Headers],[začetna
bilanca]])=1,Znesek_posojila,IF(Amortizacija[[#This Row],[obrok
datum]]="",0,INDEX(Amortizacija[], ROW()-4,8)))</f>
        <v>20561.457919646073</v>
      </c>
      <c r="E344" s="30">
        <f ca="1">IF(ValuesEntered,IF(ROW()-ROW(Amortizacija[[#Headers],[obresti]])=1,-IPMT(Obrestna_mera/12,1,Trajanje_posojila-ROWS($C$4:C344)+1,Amortizacija[[#This Row],[začetna
bilanca]]),IFERROR(-IPMT(Obrestna_mera/12,1,Amortizacija[[#This Row],[št.
preostali]],D345),0)),0)</f>
        <v>81.556197562306878</v>
      </c>
      <c r="F344" s="30">
        <f ca="1">IFERROR(IF(AND(ValuesEntered,Amortizacija[[#This Row],[obrok
datum]]&lt;&gt;""),-PPMT(Obrestna_mera/12,1,Trajanje_posojila-ROWS($C$4:C344)+1,Amortizacija[[#This Row],[začetna
bilanca]]),""),0)</f>
        <v>987.97050469241947</v>
      </c>
      <c r="G344" s="30">
        <f ca="1">IF(Amortizacija[[#This Row],[obrok
datum]]="",0,PropertyTaxAmount)</f>
        <v>375</v>
      </c>
      <c r="H344" s="30">
        <f ca="1">IF(Amortizacija[[#This Row],[obrok
datum]]="",0,Amortizacija[[#This Row],[obresti]]+Amortizacija[[#This Row],[glavnica]]+Amortizacija[[#This Row],[nepremičnina
davek]])</f>
        <v>1444.5267022547264</v>
      </c>
      <c r="I344" s="30">
        <f ca="1">IF(Amortizacija[[#This Row],[obrok
datum]]="",0,Amortizacija[[#This Row],[začetna
bilanca]]-Amortizacija[[#This Row],[glavnica]])</f>
        <v>19573.487414953652</v>
      </c>
      <c r="J344" s="14">
        <f ca="1">IF(Amortizacija[[#This Row],[zaključna
bilanca]]&gt;0,LastRow-ROW(),0)</f>
        <v>19</v>
      </c>
    </row>
    <row r="345" spans="2:10" ht="15" customHeight="1" x14ac:dyDescent="0.25">
      <c r="B345" s="12">
        <f>ROWS($B$4:B345)</f>
        <v>342</v>
      </c>
      <c r="C345" s="13">
        <f ca="1">IF(ValuesEntered,IF(Amortizacija[[#This Row],[št.]]&lt;=Trajanje_posojila,IF(ROW()-ROW(Amortizacija[[#Headers],[obrok
datum]])=1,LoanStart,IF(I344&gt;0,EDATE(C344,1),"")),""),"")</f>
        <v>53258</v>
      </c>
      <c r="D345" s="30">
        <f ca="1">IF(ROW()-ROW(Amortizacija[[#Headers],[začetna
bilanca]])=1,Znesek_posojila,IF(Amortizacija[[#This Row],[obrok
datum]]="",0,INDEX(Amortizacija[], ROW()-4,8)))</f>
        <v>19573.487414953652</v>
      </c>
      <c r="E345" s="30">
        <f ca="1">IF(ValuesEntered,IF(ROW()-ROW(Amortizacija[[#Headers],[obresti]])=1,-IPMT(Obrestna_mera/12,1,Trajanje_posojila-ROWS($C$4:C345)+1,Amortizacija[[#This Row],[začetna
bilanca]]),IFERROR(-IPMT(Obrestna_mera/12,1,Amortizacija[[#This Row],[št.
preostali]],D346),0)),0)</f>
        <v>77.422501527048667</v>
      </c>
      <c r="F345" s="30">
        <f ca="1">IFERROR(IF(AND(ValuesEntered,Amortizacija[[#This Row],[obrok
datum]]&lt;&gt;""),-PPMT(Obrestna_mera/12,1,Trajanje_posojila-ROWS($C$4:C345)+1,Amortizacija[[#This Row],[začetna
bilanca]]),""),0)</f>
        <v>992.08704846197099</v>
      </c>
      <c r="G345" s="30">
        <f ca="1">IF(Amortizacija[[#This Row],[obrok
datum]]="",0,PropertyTaxAmount)</f>
        <v>375</v>
      </c>
      <c r="H345" s="30">
        <f ca="1">IF(Amortizacija[[#This Row],[obrok
datum]]="",0,Amortizacija[[#This Row],[obresti]]+Amortizacija[[#This Row],[glavnica]]+Amortizacija[[#This Row],[nepremičnina
davek]])</f>
        <v>1444.5095499890197</v>
      </c>
      <c r="I345" s="30">
        <f ca="1">IF(Amortizacija[[#This Row],[obrok
datum]]="",0,Amortizacija[[#This Row],[začetna
bilanca]]-Amortizacija[[#This Row],[glavnica]])</f>
        <v>18581.400366491682</v>
      </c>
      <c r="J345" s="14">
        <f ca="1">IF(Amortizacija[[#This Row],[zaključna
bilanca]]&gt;0,LastRow-ROW(),0)</f>
        <v>18</v>
      </c>
    </row>
    <row r="346" spans="2:10" ht="15" customHeight="1" x14ac:dyDescent="0.25">
      <c r="B346" s="12">
        <f>ROWS($B$4:B346)</f>
        <v>343</v>
      </c>
      <c r="C346" s="13">
        <f ca="1">IF(ValuesEntered,IF(Amortizacija[[#This Row],[št.]]&lt;=Trajanje_posojila,IF(ROW()-ROW(Amortizacija[[#Headers],[obrok
datum]])=1,LoanStart,IF(I345&gt;0,EDATE(C345,1),"")),""),"")</f>
        <v>53289</v>
      </c>
      <c r="D346" s="30">
        <f ca="1">IF(ROW()-ROW(Amortizacija[[#Headers],[začetna
bilanca]])=1,Znesek_posojila,IF(Amortizacija[[#This Row],[obrok
datum]]="",0,INDEX(Amortizacija[], ROW()-4,8)))</f>
        <v>18581.400366491682</v>
      </c>
      <c r="E346" s="30">
        <f ca="1">IF(ValuesEntered,IF(ROW()-ROW(Amortizacija[[#Headers],[obresti]])=1,-IPMT(Obrestna_mera/12,1,Trajanje_posojila-ROWS($C$4:C346)+1,Amortizacija[[#This Row],[začetna
bilanca]]),IFERROR(-IPMT(Obrestna_mera/12,1,Amortizacija[[#This Row],[št.
preostali]],D347),0)),0)</f>
        <v>73.271581758310219</v>
      </c>
      <c r="F346" s="30">
        <f ca="1">IFERROR(IF(AND(ValuesEntered,Amortizacija[[#This Row],[obrok
datum]]&lt;&gt;""),-PPMT(Obrestna_mera/12,1,Trajanje_posojila-ROWS($C$4:C346)+1,Amortizacija[[#This Row],[začetna
bilanca]]),""),0)</f>
        <v>996.22074449722959</v>
      </c>
      <c r="G346" s="30">
        <f ca="1">IF(Amortizacija[[#This Row],[obrok
datum]]="",0,PropertyTaxAmount)</f>
        <v>375</v>
      </c>
      <c r="H346" s="30">
        <f ca="1">IF(Amortizacija[[#This Row],[obrok
datum]]="",0,Amortizacija[[#This Row],[obresti]]+Amortizacija[[#This Row],[glavnica]]+Amortizacija[[#This Row],[nepremičnina
davek]])</f>
        <v>1444.4923262555399</v>
      </c>
      <c r="I346" s="30">
        <f ca="1">IF(Amortizacija[[#This Row],[obrok
datum]]="",0,Amortizacija[[#This Row],[začetna
bilanca]]-Amortizacija[[#This Row],[glavnica]])</f>
        <v>17585.179621994452</v>
      </c>
      <c r="J346" s="14">
        <f ca="1">IF(Amortizacija[[#This Row],[zaključna
bilanca]]&gt;0,LastRow-ROW(),0)</f>
        <v>17</v>
      </c>
    </row>
    <row r="347" spans="2:10" ht="15" customHeight="1" x14ac:dyDescent="0.25">
      <c r="B347" s="12">
        <f>ROWS($B$4:B347)</f>
        <v>344</v>
      </c>
      <c r="C347" s="13">
        <f ca="1">IF(ValuesEntered,IF(Amortizacija[[#This Row],[št.]]&lt;=Trajanje_posojila,IF(ROW()-ROW(Amortizacija[[#Headers],[obrok
datum]])=1,LoanStart,IF(I346&gt;0,EDATE(C346,1),"")),""),"")</f>
        <v>53319</v>
      </c>
      <c r="D347" s="30">
        <f ca="1">IF(ROW()-ROW(Amortizacija[[#Headers],[začetna
bilanca]])=1,Znesek_posojila,IF(Amortizacija[[#This Row],[obrok
datum]]="",0,INDEX(Amortizacija[], ROW()-4,8)))</f>
        <v>17585.179621994452</v>
      </c>
      <c r="E347" s="30">
        <f ca="1">IF(ValuesEntered,IF(ROW()-ROW(Amortizacija[[#Headers],[obresti]])=1,-IPMT(Obrestna_mera/12,1,Trajanje_posojila-ROWS($C$4:C347)+1,Amortizacija[[#This Row],[začetna
bilanca]]),IFERROR(-IPMT(Obrestna_mera/12,1,Amortizacija[[#This Row],[št.
preostali]],D348),0)),0)</f>
        <v>69.10336649053535</v>
      </c>
      <c r="F347" s="30">
        <f ca="1">IFERROR(IF(AND(ValuesEntered,Amortizacija[[#This Row],[obrok
datum]]&lt;&gt;""),-PPMT(Obrestna_mera/12,1,Trajanje_posojila-ROWS($C$4:C347)+1,Amortizacija[[#This Row],[začetna
bilanca]]),""),0)</f>
        <v>1000.3716642659678</v>
      </c>
      <c r="G347" s="30">
        <f ca="1">IF(Amortizacija[[#This Row],[obrok
datum]]="",0,PropertyTaxAmount)</f>
        <v>375</v>
      </c>
      <c r="H347" s="30">
        <f ca="1">IF(Amortizacija[[#This Row],[obrok
datum]]="",0,Amortizacija[[#This Row],[obresti]]+Amortizacija[[#This Row],[glavnica]]+Amortizacija[[#This Row],[nepremičnina
davek]])</f>
        <v>1444.4750307565032</v>
      </c>
      <c r="I347" s="30">
        <f ca="1">IF(Amortizacija[[#This Row],[obrok
datum]]="",0,Amortizacija[[#This Row],[začetna
bilanca]]-Amortizacija[[#This Row],[glavnica]])</f>
        <v>16584.807957728484</v>
      </c>
      <c r="J347" s="14">
        <f ca="1">IF(Amortizacija[[#This Row],[zaključna
bilanca]]&gt;0,LastRow-ROW(),0)</f>
        <v>16</v>
      </c>
    </row>
    <row r="348" spans="2:10" ht="15" customHeight="1" x14ac:dyDescent="0.25">
      <c r="B348" s="12">
        <f>ROWS($B$4:B348)</f>
        <v>345</v>
      </c>
      <c r="C348" s="13">
        <f ca="1">IF(ValuesEntered,IF(Amortizacija[[#This Row],[št.]]&lt;=Trajanje_posojila,IF(ROW()-ROW(Amortizacija[[#Headers],[obrok
datum]])=1,LoanStart,IF(I347&gt;0,EDATE(C347,1),"")),""),"")</f>
        <v>53350</v>
      </c>
      <c r="D348" s="30">
        <f ca="1">IF(ROW()-ROW(Amortizacija[[#Headers],[začetna
bilanca]])=1,Znesek_posojila,IF(Amortizacija[[#This Row],[obrok
datum]]="",0,INDEX(Amortizacija[], ROW()-4,8)))</f>
        <v>16584.807957728484</v>
      </c>
      <c r="E348" s="30">
        <f ca="1">IF(ValuesEntered,IF(ROW()-ROW(Amortizacija[[#Headers],[obresti]])=1,-IPMT(Obrestna_mera/12,1,Trajanje_posojila-ROWS($C$4:C348)+1,Amortizacija[[#This Row],[začetna
bilanca]]),IFERROR(-IPMT(Obrestna_mera/12,1,Amortizacija[[#This Row],[št.
preostali]],D349),0)),0)</f>
        <v>64.91778365914476</v>
      </c>
      <c r="F348" s="30">
        <f ca="1">IFERROR(IF(AND(ValuesEntered,Amortizacija[[#This Row],[obrok
datum]]&lt;&gt;""),-PPMT(Obrestna_mera/12,1,Trajanje_posojila-ROWS($C$4:C348)+1,Amortizacija[[#This Row],[začetna
bilanca]]),""),0)</f>
        <v>1004.5398795337426</v>
      </c>
      <c r="G348" s="30">
        <f ca="1">IF(Amortizacija[[#This Row],[obrok
datum]]="",0,PropertyTaxAmount)</f>
        <v>375</v>
      </c>
      <c r="H348" s="30">
        <f ca="1">IF(Amortizacija[[#This Row],[obrok
datum]]="",0,Amortizacija[[#This Row],[obresti]]+Amortizacija[[#This Row],[glavnica]]+Amortizacija[[#This Row],[nepremičnina
davek]])</f>
        <v>1444.4576631928874</v>
      </c>
      <c r="I348" s="30">
        <f ca="1">IF(Amortizacija[[#This Row],[obrok
datum]]="",0,Amortizacija[[#This Row],[začetna
bilanca]]-Amortizacija[[#This Row],[glavnica]])</f>
        <v>15580.268078194742</v>
      </c>
      <c r="J348" s="14">
        <f ca="1">IF(Amortizacija[[#This Row],[zaključna
bilanca]]&gt;0,LastRow-ROW(),0)</f>
        <v>15</v>
      </c>
    </row>
    <row r="349" spans="2:10" ht="15" customHeight="1" x14ac:dyDescent="0.25">
      <c r="B349" s="12">
        <f>ROWS($B$4:B349)</f>
        <v>346</v>
      </c>
      <c r="C349" s="13">
        <f ca="1">IF(ValuesEntered,IF(Amortizacija[[#This Row],[št.]]&lt;=Trajanje_posojila,IF(ROW()-ROW(Amortizacija[[#Headers],[obrok
datum]])=1,LoanStart,IF(I348&gt;0,EDATE(C348,1),"")),""),"")</f>
        <v>53381</v>
      </c>
      <c r="D349" s="30">
        <f ca="1">IF(ROW()-ROW(Amortizacija[[#Headers],[začetna
bilanca]])=1,Znesek_posojila,IF(Amortizacija[[#This Row],[obrok
datum]]="",0,INDEX(Amortizacija[], ROW()-4,8)))</f>
        <v>15580.268078194742</v>
      </c>
      <c r="E349" s="30">
        <f ca="1">IF(ValuesEntered,IF(ROW()-ROW(Amortizacija[[#Headers],[obresti]])=1,-IPMT(Obrestna_mera/12,1,Trajanje_posojila-ROWS($C$4:C349)+1,Amortizacija[[#This Row],[začetna
bilanca]]),IFERROR(-IPMT(Obrestna_mera/12,1,Amortizacija[[#This Row],[št.
preostali]],D350),0)),0)</f>
        <v>60.714760899290035</v>
      </c>
      <c r="F349" s="30">
        <f ca="1">IFERROR(IF(AND(ValuesEntered,Amortizacija[[#This Row],[obrok
datum]]&lt;&gt;""),-PPMT(Obrestna_mera/12,1,Trajanje_posojila-ROWS($C$4:C349)+1,Amortizacija[[#This Row],[začetna
bilanca]]),""),0)</f>
        <v>1008.7254623651334</v>
      </c>
      <c r="G349" s="30">
        <f ca="1">IF(Amortizacija[[#This Row],[obrok
datum]]="",0,PropertyTaxAmount)</f>
        <v>375</v>
      </c>
      <c r="H349" s="30">
        <f ca="1">IF(Amortizacija[[#This Row],[obrok
datum]]="",0,Amortizacija[[#This Row],[obresti]]+Amortizacija[[#This Row],[glavnica]]+Amortizacija[[#This Row],[nepremičnina
davek]])</f>
        <v>1444.4402232644234</v>
      </c>
      <c r="I349" s="30">
        <f ca="1">IF(Amortizacija[[#This Row],[obrok
datum]]="",0,Amortizacija[[#This Row],[začetna
bilanca]]-Amortizacija[[#This Row],[glavnica]])</f>
        <v>14571.542615829609</v>
      </c>
      <c r="J349" s="14">
        <f ca="1">IF(Amortizacija[[#This Row],[zaključna
bilanca]]&gt;0,LastRow-ROW(),0)</f>
        <v>14</v>
      </c>
    </row>
    <row r="350" spans="2:10" ht="15" customHeight="1" x14ac:dyDescent="0.25">
      <c r="B350" s="12">
        <f>ROWS($B$4:B350)</f>
        <v>347</v>
      </c>
      <c r="C350" s="13">
        <f ca="1">IF(ValuesEntered,IF(Amortizacija[[#This Row],[št.]]&lt;=Trajanje_posojila,IF(ROW()-ROW(Amortizacija[[#Headers],[obrok
datum]])=1,LoanStart,IF(I349&gt;0,EDATE(C349,1),"")),""),"")</f>
        <v>53409</v>
      </c>
      <c r="D350" s="30">
        <f ca="1">IF(ROW()-ROW(Amortizacija[[#Headers],[začetna
bilanca]])=1,Znesek_posojila,IF(Amortizacija[[#This Row],[obrok
datum]]="",0,INDEX(Amortizacija[], ROW()-4,8)))</f>
        <v>14571.542615829609</v>
      </c>
      <c r="E350" s="30">
        <f ca="1">IF(ValuesEntered,IF(ROW()-ROW(Amortizacija[[#Headers],[obresti]])=1,-IPMT(Obrestna_mera/12,1,Trajanje_posojila-ROWS($C$4:C350)+1,Amortizacija[[#This Row],[začetna
bilanca]]),IFERROR(-IPMT(Obrestna_mera/12,1,Amortizacija[[#This Row],[št.
preostali]],D351),0)),0)</f>
        <v>56.494225544602585</v>
      </c>
      <c r="F350" s="30">
        <f ca="1">IFERROR(IF(AND(ValuesEntered,Amortizacija[[#This Row],[obrok
datum]]&lt;&gt;""),-PPMT(Obrestna_mera/12,1,Trajanje_posojila-ROWS($C$4:C350)+1,Amortizacija[[#This Row],[začetna
bilanca]]),""),0)</f>
        <v>1012.9284851249878</v>
      </c>
      <c r="G350" s="30">
        <f ca="1">IF(Amortizacija[[#This Row],[obrok
datum]]="",0,PropertyTaxAmount)</f>
        <v>375</v>
      </c>
      <c r="H350" s="30">
        <f ca="1">IF(Amortizacija[[#This Row],[obrok
datum]]="",0,Amortizacija[[#This Row],[obresti]]+Amortizacija[[#This Row],[glavnica]]+Amortizacija[[#This Row],[nepremičnina
davek]])</f>
        <v>1444.4227106695903</v>
      </c>
      <c r="I350" s="30">
        <f ca="1">IF(Amortizacija[[#This Row],[obrok
datum]]="",0,Amortizacija[[#This Row],[začetna
bilanca]]-Amortizacija[[#This Row],[glavnica]])</f>
        <v>13558.61413070462</v>
      </c>
      <c r="J350" s="14">
        <f ca="1">IF(Amortizacija[[#This Row],[zaključna
bilanca]]&gt;0,LastRow-ROW(),0)</f>
        <v>13</v>
      </c>
    </row>
    <row r="351" spans="2:10" ht="15" customHeight="1" x14ac:dyDescent="0.25">
      <c r="B351" s="12">
        <f>ROWS($B$4:B351)</f>
        <v>348</v>
      </c>
      <c r="C351" s="13">
        <f ca="1">IF(ValuesEntered,IF(Amortizacija[[#This Row],[št.]]&lt;=Trajanje_posojila,IF(ROW()-ROW(Amortizacija[[#Headers],[obrok
datum]])=1,LoanStart,IF(I350&gt;0,EDATE(C350,1),"")),""),"")</f>
        <v>53440</v>
      </c>
      <c r="D351" s="30">
        <f ca="1">IF(ROW()-ROW(Amortizacija[[#Headers],[začetna
bilanca]])=1,Znesek_posojila,IF(Amortizacija[[#This Row],[obrok
datum]]="",0,INDEX(Amortizacija[], ROW()-4,8)))</f>
        <v>13558.61413070462</v>
      </c>
      <c r="E351" s="30">
        <f ca="1">IF(ValuesEntered,IF(ROW()-ROW(Amortizacija[[#Headers],[obresti]])=1,-IPMT(Obrestna_mera/12,1,Trajanje_posojila-ROWS($C$4:C351)+1,Amortizacija[[#This Row],[začetna
bilanca]]),IFERROR(-IPMT(Obrestna_mera/12,1,Amortizacija[[#This Row],[št.
preostali]],D352),0)),0)</f>
        <v>52.256104625937269</v>
      </c>
      <c r="F351" s="30">
        <f ca="1">IFERROR(IF(AND(ValuesEntered,Amortizacija[[#This Row],[obrok
datum]]&lt;&gt;""),-PPMT(Obrestna_mera/12,1,Trajanje_posojila-ROWS($C$4:C351)+1,Amortizacija[[#This Row],[začetna
bilanca]]),""),0)</f>
        <v>1017.1490204796754</v>
      </c>
      <c r="G351" s="30">
        <f ca="1">IF(Amortizacija[[#This Row],[obrok
datum]]="",0,PropertyTaxAmount)</f>
        <v>375</v>
      </c>
      <c r="H351" s="30">
        <f ca="1">IF(Amortizacija[[#This Row],[obrok
datum]]="",0,Amortizacija[[#This Row],[obresti]]+Amortizacija[[#This Row],[glavnica]]+Amortizacija[[#This Row],[nepremičnina
davek]])</f>
        <v>1444.4051251056126</v>
      </c>
      <c r="I351" s="30">
        <f ca="1">IF(Amortizacija[[#This Row],[obrok
datum]]="",0,Amortizacija[[#This Row],[začetna
bilanca]]-Amortizacija[[#This Row],[glavnica]])</f>
        <v>12541.465110224945</v>
      </c>
      <c r="J351" s="14">
        <f ca="1">IF(Amortizacija[[#This Row],[zaključna
bilanca]]&gt;0,LastRow-ROW(),0)</f>
        <v>12</v>
      </c>
    </row>
    <row r="352" spans="2:10" ht="15" customHeight="1" x14ac:dyDescent="0.25">
      <c r="B352" s="12">
        <f>ROWS($B$4:B352)</f>
        <v>349</v>
      </c>
      <c r="C352" s="13">
        <f ca="1">IF(ValuesEntered,IF(Amortizacija[[#This Row],[št.]]&lt;=Trajanje_posojila,IF(ROW()-ROW(Amortizacija[[#Headers],[obrok
datum]])=1,LoanStart,IF(I351&gt;0,EDATE(C351,1),"")),""),"")</f>
        <v>53470</v>
      </c>
      <c r="D352" s="30">
        <f ca="1">IF(ROW()-ROW(Amortizacija[[#Headers],[začetna
bilanca]])=1,Znesek_posojila,IF(Amortizacija[[#This Row],[obrok
datum]]="",0,INDEX(Amortizacija[], ROW()-4,8)))</f>
        <v>12541.465110224945</v>
      </c>
      <c r="E352" s="30">
        <f ca="1">IF(ValuesEntered,IF(ROW()-ROW(Amortizacija[[#Headers],[obresti]])=1,-IPMT(Obrestna_mera/12,1,Trajanje_posojila-ROWS($C$4:C352)+1,Amortizacija[[#This Row],[začetna
bilanca]]),IFERROR(-IPMT(Obrestna_mera/12,1,Amortizacija[[#This Row],[št.
preostali]],D353),0)),0)</f>
        <v>48.000324870110852</v>
      </c>
      <c r="F352" s="30">
        <f ca="1">IFERROR(IF(AND(ValuesEntered,Amortizacija[[#This Row],[obrok
datum]]&lt;&gt;""),-PPMT(Obrestna_mera/12,1,Trajanje_posojila-ROWS($C$4:C352)+1,Amortizacija[[#This Row],[začetna
bilanca]]),""),0)</f>
        <v>1021.3871413983405</v>
      </c>
      <c r="G352" s="30">
        <f ca="1">IF(Amortizacija[[#This Row],[obrok
datum]]="",0,PropertyTaxAmount)</f>
        <v>375</v>
      </c>
      <c r="H352" s="30">
        <f ca="1">IF(Amortizacija[[#This Row],[obrok
datum]]="",0,Amortizacija[[#This Row],[obresti]]+Amortizacija[[#This Row],[glavnica]]+Amortizacija[[#This Row],[nepremičnina
davek]])</f>
        <v>1444.3874662684514</v>
      </c>
      <c r="I352" s="30">
        <f ca="1">IF(Amortizacija[[#This Row],[obrok
datum]]="",0,Amortizacija[[#This Row],[začetna
bilanca]]-Amortizacija[[#This Row],[glavnica]])</f>
        <v>11520.077968826605</v>
      </c>
      <c r="J352" s="14">
        <f ca="1">IF(Amortizacija[[#This Row],[zaključna
bilanca]]&gt;0,LastRow-ROW(),0)</f>
        <v>11</v>
      </c>
    </row>
    <row r="353" spans="2:10" ht="15" customHeight="1" x14ac:dyDescent="0.25">
      <c r="B353" s="12">
        <f>ROWS($B$4:B353)</f>
        <v>350</v>
      </c>
      <c r="C353" s="13">
        <f ca="1">IF(ValuesEntered,IF(Amortizacija[[#This Row],[št.]]&lt;=Trajanje_posojila,IF(ROW()-ROW(Amortizacija[[#Headers],[obrok
datum]])=1,LoanStart,IF(I352&gt;0,EDATE(C352,1),"")),""),"")</f>
        <v>53501</v>
      </c>
      <c r="D353" s="30">
        <f ca="1">IF(ROW()-ROW(Amortizacija[[#Headers],[začetna
bilanca]])=1,Znesek_posojila,IF(Amortizacija[[#This Row],[obrok
datum]]="",0,INDEX(Amortizacija[], ROW()-4,8)))</f>
        <v>11520.077968826605</v>
      </c>
      <c r="E353" s="30">
        <f ca="1">IF(ValuesEntered,IF(ROW()-ROW(Amortizacija[[#Headers],[obresti]])=1,-IPMT(Obrestna_mera/12,1,Trajanje_posojila-ROWS($C$4:C353)+1,Amortizacija[[#This Row],[začetna
bilanca]]),IFERROR(-IPMT(Obrestna_mera/12,1,Amortizacija[[#This Row],[št.
preostali]],D354),0)),0)</f>
        <v>43.726812698635158</v>
      </c>
      <c r="F353" s="30">
        <f ca="1">IFERROR(IF(AND(ValuesEntered,Amortizacija[[#This Row],[obrok
datum]]&lt;&gt;""),-PPMT(Obrestna_mera/12,1,Trajanje_posojila-ROWS($C$4:C353)+1,Amortizacija[[#This Row],[začetna
bilanca]]),""),0)</f>
        <v>1025.642921154167</v>
      </c>
      <c r="G353" s="30">
        <f ca="1">IF(Amortizacija[[#This Row],[obrok
datum]]="",0,PropertyTaxAmount)</f>
        <v>375</v>
      </c>
      <c r="H353" s="30">
        <f ca="1">IF(Amortizacija[[#This Row],[obrok
datum]]="",0,Amortizacija[[#This Row],[obresti]]+Amortizacija[[#This Row],[glavnica]]+Amortizacija[[#This Row],[nepremičnina
davek]])</f>
        <v>1444.369733852802</v>
      </c>
      <c r="I353" s="30">
        <f ca="1">IF(Amortizacija[[#This Row],[obrok
datum]]="",0,Amortizacija[[#This Row],[začetna
bilanca]]-Amortizacija[[#This Row],[glavnica]])</f>
        <v>10494.435047672438</v>
      </c>
      <c r="J353" s="14">
        <f ca="1">IF(Amortizacija[[#This Row],[zaključna
bilanca]]&gt;0,LastRow-ROW(),0)</f>
        <v>10</v>
      </c>
    </row>
    <row r="354" spans="2:10" ht="15" customHeight="1" x14ac:dyDescent="0.25">
      <c r="B354" s="12">
        <f>ROWS($B$4:B354)</f>
        <v>351</v>
      </c>
      <c r="C354" s="13">
        <f ca="1">IF(ValuesEntered,IF(Amortizacija[[#This Row],[št.]]&lt;=Trajanje_posojila,IF(ROW()-ROW(Amortizacija[[#Headers],[obrok
datum]])=1,LoanStart,IF(I353&gt;0,EDATE(C353,1),"")),""),"")</f>
        <v>53531</v>
      </c>
      <c r="D354" s="30">
        <f ca="1">IF(ROW()-ROW(Amortizacija[[#Headers],[začetna
bilanca]])=1,Znesek_posojila,IF(Amortizacija[[#This Row],[obrok
datum]]="",0,INDEX(Amortizacija[], ROW()-4,8)))</f>
        <v>10494.435047672438</v>
      </c>
      <c r="E354" s="30">
        <f ca="1">IF(ValuesEntered,IF(ROW()-ROW(Amortizacija[[#Headers],[obresti]])=1,-IPMT(Obrestna_mera/12,1,Trajanje_posojila-ROWS($C$4:C354)+1,Amortizacija[[#This Row],[začetna
bilanca]]),IFERROR(-IPMT(Obrestna_mera/12,1,Amortizacija[[#This Row],[št.
preostali]],D355),0)),0)</f>
        <v>39.435494226444973</v>
      </c>
      <c r="F354" s="30">
        <f ca="1">IFERROR(IF(AND(ValuesEntered,Amortizacija[[#This Row],[obrok
datum]]&lt;&gt;""),-PPMT(Obrestna_mera/12,1,Trajanje_posojila-ROWS($C$4:C354)+1,Amortizacija[[#This Row],[začetna
bilanca]]),""),0)</f>
        <v>1029.9164333256426</v>
      </c>
      <c r="G354" s="30">
        <f ca="1">IF(Amortizacija[[#This Row],[obrok
datum]]="",0,PropertyTaxAmount)</f>
        <v>375</v>
      </c>
      <c r="H354" s="30">
        <f ca="1">IF(Amortizacija[[#This Row],[obrok
datum]]="",0,Amortizacija[[#This Row],[obresti]]+Amortizacija[[#This Row],[glavnica]]+Amortizacija[[#This Row],[nepremičnina
davek]])</f>
        <v>1444.3519275520875</v>
      </c>
      <c r="I354" s="30">
        <f ca="1">IF(Amortizacija[[#This Row],[obrok
datum]]="",0,Amortizacija[[#This Row],[začetna
bilanca]]-Amortizacija[[#This Row],[glavnica]])</f>
        <v>9464.5186143467945</v>
      </c>
      <c r="J354" s="14">
        <f ca="1">IF(Amortizacija[[#This Row],[zaključna
bilanca]]&gt;0,LastRow-ROW(),0)</f>
        <v>9</v>
      </c>
    </row>
    <row r="355" spans="2:10" ht="15" customHeight="1" x14ac:dyDescent="0.25">
      <c r="B355" s="12">
        <f>ROWS($B$4:B355)</f>
        <v>352</v>
      </c>
      <c r="C355" s="13">
        <f ca="1">IF(ValuesEntered,IF(Amortizacija[[#This Row],[št.]]&lt;=Trajanje_posojila,IF(ROW()-ROW(Amortizacija[[#Headers],[obrok
datum]])=1,LoanStart,IF(I354&gt;0,EDATE(C354,1),"")),""),"")</f>
        <v>53562</v>
      </c>
      <c r="D355" s="30">
        <f ca="1">IF(ROW()-ROW(Amortizacija[[#Headers],[začetna
bilanca]])=1,Znesek_posojila,IF(Amortizacija[[#This Row],[obrok
datum]]="",0,INDEX(Amortizacija[], ROW()-4,8)))</f>
        <v>9464.5186143467945</v>
      </c>
      <c r="E355" s="30">
        <f ca="1">IF(ValuesEntered,IF(ROW()-ROW(Amortizacija[[#Headers],[obresti]])=1,-IPMT(Obrestna_mera/12,1,Trajanje_posojila-ROWS($C$4:C355)+1,Amortizacija[[#This Row],[začetna
bilanca]]),IFERROR(-IPMT(Obrestna_mera/12,1,Amortizacija[[#This Row],[št.
preostali]],D356),0)),0)</f>
        <v>35.126295260620672</v>
      </c>
      <c r="F355" s="30">
        <f ca="1">IFERROR(IF(AND(ValuesEntered,Amortizacija[[#This Row],[obrok
datum]]&lt;&gt;""),-PPMT(Obrestna_mera/12,1,Trajanje_posojila-ROWS($C$4:C355)+1,Amortizacija[[#This Row],[začetna
bilanca]]),""),0)</f>
        <v>1034.207751797833</v>
      </c>
      <c r="G355" s="30">
        <f ca="1">IF(Amortizacija[[#This Row],[obrok
datum]]="",0,PropertyTaxAmount)</f>
        <v>375</v>
      </c>
      <c r="H355" s="30">
        <f ca="1">IF(Amortizacija[[#This Row],[obrok
datum]]="",0,Amortizacija[[#This Row],[obresti]]+Amortizacija[[#This Row],[glavnica]]+Amortizacija[[#This Row],[nepremičnina
davek]])</f>
        <v>1444.3340470584537</v>
      </c>
      <c r="I355" s="30">
        <f ca="1">IF(Amortizacija[[#This Row],[obrok
datum]]="",0,Amortizacija[[#This Row],[začetna
bilanca]]-Amortizacija[[#This Row],[glavnica]])</f>
        <v>8430.3108625489622</v>
      </c>
      <c r="J355" s="14">
        <f ca="1">IF(Amortizacija[[#This Row],[zaključna
bilanca]]&gt;0,LastRow-ROW(),0)</f>
        <v>8</v>
      </c>
    </row>
    <row r="356" spans="2:10" ht="15" customHeight="1" x14ac:dyDescent="0.25">
      <c r="B356" s="12">
        <f>ROWS($B$4:B356)</f>
        <v>353</v>
      </c>
      <c r="C356" s="13">
        <f ca="1">IF(ValuesEntered,IF(Amortizacija[[#This Row],[št.]]&lt;=Trajanje_posojila,IF(ROW()-ROW(Amortizacija[[#Headers],[obrok
datum]])=1,LoanStart,IF(I355&gt;0,EDATE(C355,1),"")),""),"")</f>
        <v>53593</v>
      </c>
      <c r="D356" s="30">
        <f ca="1">IF(ROW()-ROW(Amortizacija[[#Headers],[začetna
bilanca]])=1,Znesek_posojila,IF(Amortizacija[[#This Row],[obrok
datum]]="",0,INDEX(Amortizacija[], ROW()-4,8)))</f>
        <v>8430.3108625489622</v>
      </c>
      <c r="E356" s="30">
        <f ca="1">IF(ValuesEntered,IF(ROW()-ROW(Amortizacija[[#Headers],[obresti]])=1,-IPMT(Obrestna_mera/12,1,Trajanje_posojila-ROWS($C$4:C356)+1,Amortizacija[[#This Row],[začetna
bilanca]]),IFERROR(-IPMT(Obrestna_mera/12,1,Amortizacija[[#This Row],[št.
preostali]],D357),0)),0)</f>
        <v>30.799141299105436</v>
      </c>
      <c r="F356" s="30">
        <f ca="1">IFERROR(IF(AND(ValuesEntered,Amortizacija[[#This Row],[obrok
datum]]&lt;&gt;""),-PPMT(Obrestna_mera/12,1,Trajanje_posojila-ROWS($C$4:C356)+1,Amortizacija[[#This Row],[začetna
bilanca]]),""),0)</f>
        <v>1038.5169507636572</v>
      </c>
      <c r="G356" s="30">
        <f ca="1">IF(Amortizacija[[#This Row],[obrok
datum]]="",0,PropertyTaxAmount)</f>
        <v>375</v>
      </c>
      <c r="H356" s="30">
        <f ca="1">IF(Amortizacija[[#This Row],[obrok
datum]]="",0,Amortizacija[[#This Row],[obresti]]+Amortizacija[[#This Row],[glavnica]]+Amortizacija[[#This Row],[nepremičnina
davek]])</f>
        <v>1444.3160920627627</v>
      </c>
      <c r="I356" s="30">
        <f ca="1">IF(Amortizacija[[#This Row],[obrok
datum]]="",0,Amortizacija[[#This Row],[začetna
bilanca]]-Amortizacija[[#This Row],[glavnica]])</f>
        <v>7391.7939117853048</v>
      </c>
      <c r="J356" s="14">
        <f ca="1">IF(Amortizacija[[#This Row],[zaključna
bilanca]]&gt;0,LastRow-ROW(),0)</f>
        <v>7</v>
      </c>
    </row>
    <row r="357" spans="2:10" ht="15" customHeight="1" x14ac:dyDescent="0.25">
      <c r="B357" s="12">
        <f>ROWS($B$4:B357)</f>
        <v>354</v>
      </c>
      <c r="C357" s="13">
        <f ca="1">IF(ValuesEntered,IF(Amortizacija[[#This Row],[št.]]&lt;=Trajanje_posojila,IF(ROW()-ROW(Amortizacija[[#Headers],[obrok
datum]])=1,LoanStart,IF(I356&gt;0,EDATE(C356,1),"")),""),"")</f>
        <v>53623</v>
      </c>
      <c r="D357" s="30">
        <f ca="1">IF(ROW()-ROW(Amortizacija[[#Headers],[začetna
bilanca]])=1,Znesek_posojila,IF(Amortizacija[[#This Row],[obrok
datum]]="",0,INDEX(Amortizacija[], ROW()-4,8)))</f>
        <v>7391.7939117853048</v>
      </c>
      <c r="E357" s="30">
        <f ca="1">IF(ValuesEntered,IF(ROW()-ROW(Amortizacija[[#Headers],[obresti]])=1,-IPMT(Obrestna_mera/12,1,Trajanje_posojila-ROWS($C$4:C357)+1,Amortizacija[[#This Row],[začetna
bilanca]]),IFERROR(-IPMT(Obrestna_mera/12,1,Amortizacija[[#This Row],[št.
preostali]],D358),0)),0)</f>
        <v>26.45395752941722</v>
      </c>
      <c r="F357" s="30">
        <f ca="1">IFERROR(IF(AND(ValuesEntered,Amortizacija[[#This Row],[obrok
datum]]&lt;&gt;""),-PPMT(Obrestna_mera/12,1,Trajanje_posojila-ROWS($C$4:C357)+1,Amortizacija[[#This Row],[začetna
bilanca]]),""),0)</f>
        <v>1042.8441047251722</v>
      </c>
      <c r="G357" s="30">
        <f ca="1">IF(Amortizacija[[#This Row],[obrok
datum]]="",0,PropertyTaxAmount)</f>
        <v>375</v>
      </c>
      <c r="H357" s="30">
        <f ca="1">IF(Amortizacija[[#This Row],[obrok
datum]]="",0,Amortizacija[[#This Row],[obresti]]+Amortizacija[[#This Row],[glavnica]]+Amortizacija[[#This Row],[nepremičnina
davek]])</f>
        <v>1444.2980622545895</v>
      </c>
      <c r="I357" s="30">
        <f ca="1">IF(Amortizacija[[#This Row],[obrok
datum]]="",0,Amortizacija[[#This Row],[začetna
bilanca]]-Amortizacija[[#This Row],[glavnica]])</f>
        <v>6348.949807060133</v>
      </c>
      <c r="J357" s="14">
        <f ca="1">IF(Amortizacija[[#This Row],[zaključna
bilanca]]&gt;0,LastRow-ROW(),0)</f>
        <v>6</v>
      </c>
    </row>
    <row r="358" spans="2:10" ht="15" customHeight="1" x14ac:dyDescent="0.25">
      <c r="B358" s="12">
        <f>ROWS($B$4:B358)</f>
        <v>355</v>
      </c>
      <c r="C358" s="13">
        <f ca="1">IF(ValuesEntered,IF(Amortizacija[[#This Row],[št.]]&lt;=Trajanje_posojila,IF(ROW()-ROW(Amortizacija[[#Headers],[obrok
datum]])=1,LoanStart,IF(I357&gt;0,EDATE(C357,1),"")),""),"")</f>
        <v>53654</v>
      </c>
      <c r="D358" s="30">
        <f ca="1">IF(ROW()-ROW(Amortizacija[[#Headers],[začetna
bilanca]])=1,Znesek_posojila,IF(Amortizacija[[#This Row],[obrok
datum]]="",0,INDEX(Amortizacija[], ROW()-4,8)))</f>
        <v>6348.949807060133</v>
      </c>
      <c r="E358" s="30">
        <f ca="1">IF(ValuesEntered,IF(ROW()-ROW(Amortizacija[[#Headers],[obresti]])=1,-IPMT(Obrestna_mera/12,1,Trajanje_posojila-ROWS($C$4:C358)+1,Amortizacija[[#This Row],[začetna
bilanca]]),IFERROR(-IPMT(Obrestna_mera/12,1,Amortizacija[[#This Row],[št.
preostali]],D359),0)),0)</f>
        <v>22.090668827355298</v>
      </c>
      <c r="F358" s="30">
        <f ca="1">IFERROR(IF(AND(ValuesEntered,Amortizacija[[#This Row],[obrok
datum]]&lt;&gt;""),-PPMT(Obrestna_mera/12,1,Trajanje_posojila-ROWS($C$4:C358)+1,Amortizacija[[#This Row],[začetna
bilanca]]),""),0)</f>
        <v>1047.1892884948606</v>
      </c>
      <c r="G358" s="30">
        <f ca="1">IF(Amortizacija[[#This Row],[obrok
datum]]="",0,PropertyTaxAmount)</f>
        <v>375</v>
      </c>
      <c r="H358" s="30">
        <f ca="1">IF(Amortizacija[[#This Row],[obrok
datum]]="",0,Amortizacija[[#This Row],[obresti]]+Amortizacija[[#This Row],[glavnica]]+Amortizacija[[#This Row],[nepremičnina
davek]])</f>
        <v>1444.279957322216</v>
      </c>
      <c r="I358" s="30">
        <f ca="1">IF(Amortizacija[[#This Row],[obrok
datum]]="",0,Amortizacija[[#This Row],[začetna
bilanca]]-Amortizacija[[#This Row],[glavnica]])</f>
        <v>5301.7605185652719</v>
      </c>
      <c r="J358" s="14">
        <f ca="1">IF(Amortizacija[[#This Row],[zaključna
bilanca]]&gt;0,LastRow-ROW(),0)</f>
        <v>5</v>
      </c>
    </row>
    <row r="359" spans="2:10" ht="15" customHeight="1" x14ac:dyDescent="0.25">
      <c r="B359" s="12">
        <f>ROWS($B$4:B359)</f>
        <v>356</v>
      </c>
      <c r="C359" s="13">
        <f ca="1">IF(ValuesEntered,IF(Amortizacija[[#This Row],[št.]]&lt;=Trajanje_posojila,IF(ROW()-ROW(Amortizacija[[#Headers],[obrok
datum]])=1,LoanStart,IF(I358&gt;0,EDATE(C358,1),"")),""),"")</f>
        <v>53684</v>
      </c>
      <c r="D359" s="30">
        <f ca="1">IF(ROW()-ROW(Amortizacija[[#Headers],[začetna
bilanca]])=1,Znesek_posojila,IF(Amortizacija[[#This Row],[obrok
datum]]="",0,INDEX(Amortizacija[], ROW()-4,8)))</f>
        <v>5301.7605185652719</v>
      </c>
      <c r="E359" s="30">
        <f ca="1">IF(ValuesEntered,IF(ROW()-ROW(Amortizacija[[#Headers],[obresti]])=1,-IPMT(Obrestna_mera/12,1,Trajanje_posojila-ROWS($C$4:C359)+1,Amortizacija[[#This Row],[začetna
bilanca]]),IFERROR(-IPMT(Obrestna_mera/12,1,Amortizacija[[#This Row],[št.
preostali]],D360),0)),0)</f>
        <v>17.709199755701455</v>
      </c>
      <c r="F359" s="30">
        <f ca="1">IFERROR(IF(AND(ValuesEntered,Amortizacija[[#This Row],[obrok
datum]]&lt;&gt;""),-PPMT(Obrestna_mera/12,1,Trajanje_posojila-ROWS($C$4:C359)+1,Amortizacija[[#This Row],[začetna
bilanca]]),""),0)</f>
        <v>1051.5525771969224</v>
      </c>
      <c r="G359" s="30">
        <f ca="1">IF(Amortizacija[[#This Row],[obrok
datum]]="",0,PropertyTaxAmount)</f>
        <v>375</v>
      </c>
      <c r="H359" s="30">
        <f ca="1">IF(Amortizacija[[#This Row],[obrok
datum]]="",0,Amortizacija[[#This Row],[obresti]]+Amortizacija[[#This Row],[glavnica]]+Amortizacija[[#This Row],[nepremičnina
davek]])</f>
        <v>1444.2617769526239</v>
      </c>
      <c r="I359" s="30">
        <f ca="1">IF(Amortizacija[[#This Row],[obrok
datum]]="",0,Amortizacija[[#This Row],[začetna
bilanca]]-Amortizacija[[#This Row],[glavnica]])</f>
        <v>4250.2079413683496</v>
      </c>
      <c r="J359" s="14">
        <f ca="1">IF(Amortizacija[[#This Row],[zaključna
bilanca]]&gt;0,LastRow-ROW(),0)</f>
        <v>4</v>
      </c>
    </row>
    <row r="360" spans="2:10" ht="15" customHeight="1" x14ac:dyDescent="0.25">
      <c r="B360" s="12">
        <f>ROWS($B$4:B360)</f>
        <v>357</v>
      </c>
      <c r="C360" s="13">
        <f ca="1">IF(ValuesEntered,IF(Amortizacija[[#This Row],[št.]]&lt;=Trajanje_posojila,IF(ROW()-ROW(Amortizacija[[#Headers],[obrok
datum]])=1,LoanStart,IF(I359&gt;0,EDATE(C359,1),"")),""),"")</f>
        <v>53715</v>
      </c>
      <c r="D360" s="30">
        <f ca="1">IF(ROW()-ROW(Amortizacija[[#Headers],[začetna
bilanca]])=1,Znesek_posojila,IF(Amortizacija[[#This Row],[obrok
datum]]="",0,INDEX(Amortizacija[], ROW()-4,8)))</f>
        <v>4250.2079413683496</v>
      </c>
      <c r="E360" s="30">
        <f ca="1">IF(ValuesEntered,IF(ROW()-ROW(Amortizacija[[#Headers],[obresti]])=1,-IPMT(Obrestna_mera/12,1,Trajanje_posojila-ROWS($C$4:C360)+1,Amortizacija[[#This Row],[začetna
bilanca]]),IFERROR(-IPMT(Obrestna_mera/12,1,Amortizacija[[#This Row],[št.
preostali]],D361),0)),0)</f>
        <v>13.309474562915721</v>
      </c>
      <c r="F360" s="30">
        <f ca="1">IFERROR(IF(AND(ValuesEntered,Amortizacija[[#This Row],[obrok
datum]]&lt;&gt;""),-PPMT(Obrestna_mera/12,1,Trajanje_posojila-ROWS($C$4:C360)+1,Amortizacija[[#This Row],[začetna
bilanca]]),""),0)</f>
        <v>1055.9340462685764</v>
      </c>
      <c r="G360" s="30">
        <f ca="1">IF(Amortizacija[[#This Row],[obrok
datum]]="",0,PropertyTaxAmount)</f>
        <v>375</v>
      </c>
      <c r="H360" s="30">
        <f ca="1">IF(Amortizacija[[#This Row],[obrok
datum]]="",0,Amortizacija[[#This Row],[obresti]]+Amortizacija[[#This Row],[glavnica]]+Amortizacija[[#This Row],[nepremičnina
davek]])</f>
        <v>1444.2435208314921</v>
      </c>
      <c r="I360" s="30">
        <f ca="1">IF(Amortizacija[[#This Row],[obrok
datum]]="",0,Amortizacija[[#This Row],[začetna
bilanca]]-Amortizacija[[#This Row],[glavnica]])</f>
        <v>3194.2738950997732</v>
      </c>
      <c r="J360" s="14">
        <f ca="1">IF(Amortizacija[[#This Row],[zaključna
bilanca]]&gt;0,LastRow-ROW(),0)</f>
        <v>3</v>
      </c>
    </row>
    <row r="361" spans="2:10" ht="15" customHeight="1" x14ac:dyDescent="0.25">
      <c r="B361" s="12">
        <f>ROWS($B$4:B361)</f>
        <v>358</v>
      </c>
      <c r="C361" s="13">
        <f ca="1">IF(ValuesEntered,IF(Amortizacija[[#This Row],[št.]]&lt;=Trajanje_posojila,IF(ROW()-ROW(Amortizacija[[#Headers],[obrok
datum]])=1,LoanStart,IF(I360&gt;0,EDATE(C360,1),"")),""),"")</f>
        <v>53746</v>
      </c>
      <c r="D361" s="30">
        <f ca="1">IF(ROW()-ROW(Amortizacija[[#Headers],[začetna
bilanca]])=1,Znesek_posojila,IF(Amortizacija[[#This Row],[obrok
datum]]="",0,INDEX(Amortizacija[], ROW()-4,8)))</f>
        <v>3194.2738950997732</v>
      </c>
      <c r="E361" s="30">
        <f ca="1">IF(ValuesEntered,IF(ROW()-ROW(Amortizacija[[#Headers],[obresti]])=1,-IPMT(Obrestna_mera/12,1,Trajanje_posojila-ROWS($C$4:C361)+1,Amortizacija[[#This Row],[začetna
bilanca]]),IFERROR(-IPMT(Obrestna_mera/12,1,Amortizacija[[#This Row],[št.
preostali]],D362),0)),0)</f>
        <v>8.8914171818267125</v>
      </c>
      <c r="F361" s="30">
        <f ca="1">IFERROR(IF(AND(ValuesEntered,Amortizacija[[#This Row],[obrok
datum]]&lt;&gt;""),-PPMT(Obrestna_mera/12,1,Trajanje_posojila-ROWS($C$4:C361)+1,Amortizacija[[#This Row],[začetna
bilanca]]),""),0)</f>
        <v>1060.3337714613619</v>
      </c>
      <c r="G361" s="30">
        <f ca="1">IF(Amortizacija[[#This Row],[obrok
datum]]="",0,PropertyTaxAmount)</f>
        <v>375</v>
      </c>
      <c r="H361" s="30">
        <f ca="1">IF(Amortizacija[[#This Row],[obrok
datum]]="",0,Amortizacija[[#This Row],[obresti]]+Amortizacija[[#This Row],[glavnica]]+Amortizacija[[#This Row],[nepremičnina
davek]])</f>
        <v>1444.2251886431886</v>
      </c>
      <c r="I361" s="30">
        <f ca="1">IF(Amortizacija[[#This Row],[obrok
datum]]="",0,Amortizacija[[#This Row],[začetna
bilanca]]-Amortizacija[[#This Row],[glavnica]])</f>
        <v>2133.940123638411</v>
      </c>
      <c r="J361" s="14">
        <f ca="1">IF(Amortizacija[[#This Row],[zaključna
bilanca]]&gt;0,LastRow-ROW(),0)</f>
        <v>2</v>
      </c>
    </row>
    <row r="362" spans="2:10" ht="15" customHeight="1" x14ac:dyDescent="0.25">
      <c r="B362" s="12">
        <f>ROWS($B$4:B362)</f>
        <v>359</v>
      </c>
      <c r="C362" s="13">
        <f ca="1">IF(ValuesEntered,IF(Amortizacija[[#This Row],[št.]]&lt;=Trajanje_posojila,IF(ROW()-ROW(Amortizacija[[#Headers],[obrok
datum]])=1,LoanStart,IF(I361&gt;0,EDATE(C361,1),"")),""),"")</f>
        <v>53774</v>
      </c>
      <c r="D362" s="30">
        <f ca="1">IF(ROW()-ROW(Amortizacija[[#Headers],[začetna
bilanca]])=1,Znesek_posojila,IF(Amortizacija[[#This Row],[obrok
datum]]="",0,INDEX(Amortizacija[], ROW()-4,8)))</f>
        <v>2133.940123638411</v>
      </c>
      <c r="E362" s="30">
        <f ca="1">IF(ValuesEntered,IF(ROW()-ROW(Amortizacija[[#Headers],[obresti]])=1,-IPMT(Obrestna_mera/12,1,Trajanje_posojila-ROWS($C$4:C362)+1,Amortizacija[[#This Row],[začetna
bilanca]]),IFERROR(-IPMT(Obrestna_mera/12,1,Amortizacija[[#This Row],[št.
preostali]],D363),0)),0)</f>
        <v>4.454951228316502</v>
      </c>
      <c r="F362" s="30">
        <f ca="1">IFERROR(IF(AND(ValuesEntered,Amortizacija[[#This Row],[obrok
datum]]&lt;&gt;""),-PPMT(Obrestna_mera/12,1,Trajanje_posojila-ROWS($C$4:C362)+1,Amortizacija[[#This Row],[začetna
bilanca]]),""),0)</f>
        <v>1064.7518288424505</v>
      </c>
      <c r="G362" s="30">
        <f ca="1">IF(Amortizacija[[#This Row],[obrok
datum]]="",0,PropertyTaxAmount)</f>
        <v>375</v>
      </c>
      <c r="H362" s="30">
        <f ca="1">IF(Amortizacija[[#This Row],[obrok
datum]]="",0,Amortizacija[[#This Row],[obresti]]+Amortizacija[[#This Row],[glavnica]]+Amortizacija[[#This Row],[nepremičnina
davek]])</f>
        <v>1444.2067800707671</v>
      </c>
      <c r="I362" s="30">
        <f ca="1">IF(Amortizacija[[#This Row],[obrok
datum]]="",0,Amortizacija[[#This Row],[začetna
bilanca]]-Amortizacija[[#This Row],[glavnica]])</f>
        <v>1069.1882947959605</v>
      </c>
      <c r="J362" s="14">
        <f ca="1">IF(Amortizacija[[#This Row],[zaključna
bilanca]]&gt;0,LastRow-ROW(),0)</f>
        <v>1</v>
      </c>
    </row>
    <row r="363" spans="2:10" ht="15" customHeight="1" x14ac:dyDescent="0.25">
      <c r="B363" s="12">
        <f>ROWS($B$4:B363)</f>
        <v>360</v>
      </c>
      <c r="C363" s="13">
        <f ca="1">IF(ValuesEntered,IF(Amortizacija[[#This Row],[št.]]&lt;=Trajanje_posojila,IF(ROW()-ROW(Amortizacija[[#Headers],[obrok
datum]])=1,LoanStart,IF(I362&gt;0,EDATE(C362,1),"")),""),"")</f>
        <v>53805</v>
      </c>
      <c r="D363" s="30">
        <f ca="1">IF(ROW()-ROW(Amortizacija[[#Headers],[začetna
bilanca]])=1,Znesek_posojila,IF(Amortizacija[[#This Row],[obrok
datum]]="",0,INDEX(Amortizacija[], ROW()-4,8)))</f>
        <v>1069.1882947959605</v>
      </c>
      <c r="E363" s="30">
        <f ca="1">IF(ValuesEntered,IF(ROW()-ROW(Amortizacija[[#Headers],[obresti]])=1,-IPMT(Obrestna_mera/12,1,Trajanje_posojila-ROWS($C$4:C363)+1,Amortizacija[[#This Row],[začetna
bilanca]]),IFERROR(-IPMT(Obrestna_mera/12,1,Amortizacija[[#This Row],[št.
preostali]],D364),0)),0)</f>
        <v>0</v>
      </c>
      <c r="F363" s="30">
        <f ca="1">IFERROR(IF(AND(ValuesEntered,Amortizacija[[#This Row],[obrok
datum]]&lt;&gt;""),-PPMT(Obrestna_mera/12,1,Trajanje_posojila-ROWS($C$4:C363)+1,Amortizacija[[#This Row],[začetna
bilanca]]),""),0)</f>
        <v>1069.1882947959607</v>
      </c>
      <c r="G363" s="30">
        <f ca="1">IF(Amortizacija[[#This Row],[obrok
datum]]="",0,PropertyTaxAmount)</f>
        <v>375</v>
      </c>
      <c r="H363" s="30">
        <f ca="1">IF(Amortizacija[[#This Row],[obrok
datum]]="",0,Amortizacija[[#This Row],[obresti]]+Amortizacija[[#This Row],[glavnica]]+Amortizacija[[#This Row],[nepremičnina
davek]])</f>
        <v>1444.1882947959607</v>
      </c>
      <c r="I363" s="30">
        <f ca="1">IF(Amortizacija[[#This Row],[obrok
datum]]="",0,Amortizacija[[#This Row],[začetna
bilanca]]-Amortizacija[[#This Row],[glavnica]])</f>
        <v>-2.2737367544323206E-13</v>
      </c>
      <c r="J363" s="14">
        <f ca="1">IF(Amortizacija[[#This Row],[zaključna
bilanca]]&gt;0,LastRow-ROW(),0)</f>
        <v>0</v>
      </c>
    </row>
  </sheetData>
  <sheetProtection selectLockedCells="1"/>
  <conditionalFormatting sqref="B4:J363">
    <cfRule type="expression" dxfId="8" priority="1">
      <formula>$C4=""</formula>
    </cfRule>
  </conditionalFormatting>
  <dataValidations count="10">
    <dataValidation allowBlank="1" showInputMessage="1" showErrorMessage="1" prompt="Ta tabela z amortizacijo je izračunana na osnovi vnosov z delovnega lista Kalkulator hipoteke. Dodatne obroke lahko dodate tako, da v obstoječo tabelo vstavite nove vrstice. Vnesite le datum plačila, medtem ko se drugi stolpci posodobijo samodejno." sqref="A1"/>
    <dataValidation allowBlank="1" showInputMessage="1" showErrorMessage="1" prompt="Število obrokov je navedeno v tem stolpcu" sqref="B3"/>
    <dataValidation allowBlank="1" showInputMessage="1" showErrorMessage="1" prompt="Datum plačila je naveden v tem stolpcu" sqref="C3"/>
    <dataValidation allowBlank="1" showInputMessage="1" showErrorMessage="1" prompt="Začetna bilanca in prilagojena bilanca se ob upoštevanju obrokov samodejno posodabljata v tem stolpcu" sqref="D3"/>
    <dataValidation allowBlank="1" showInputMessage="1" showErrorMessage="1" prompt="Razčlenitev obresti je prikazana v tem stolpcu" sqref="E3"/>
    <dataValidation allowBlank="1" showInputMessage="1" showErrorMessage="1" prompt="Znesek obrokov, uveljavljenih za odplačilo glavnice, je naveden v tem stolpcu" sqref="F3"/>
    <dataValidation allowBlank="1" showInputMessage="1" showErrorMessage="1" prompt="Plačilo davka na nepremičnino, vnesen v celico E8 na delovnem listu Kalkulator hipoteke, se samodejno posodobi v tem stolpcu " sqref="G3"/>
    <dataValidation allowBlank="1" showInputMessage="1" showErrorMessage="1" prompt="Znesek plačila skupaj se samodejno prilagodi v tem stolpcu na osnovi obresti, glavnice in zneskov davka na nepremičnino v stolpcih E, F in G" sqref="H3"/>
    <dataValidation allowBlank="1" showInputMessage="1" showErrorMessage="1" prompt="Zaključna bilanca, ki je usklajena z zneskom plačila skupaj, se samodejno posodobi v tem stolpcu" sqref="I3"/>
    <dataValidation allowBlank="1" showInputMessage="1" showErrorMessage="1" prompt="Število preostalih obrokov se samodejno posodobi na osnovi trajanja posojila (v mesecih), ki je vneseno v C6 na delovnem listu Kalkulator hipoteke, in števila obrokov v posojilu" sqref="J3"/>
  </dataValidations>
  <printOptions horizontalCentered="1"/>
  <pageMargins left="0.25" right="0.25" top="0.75" bottom="0.75" header="0.3" footer="0.3"/>
  <pageSetup paperSize="9" scale="1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15</vt:i4>
      </vt:variant>
    </vt:vector>
  </HeadingPairs>
  <TitlesOfParts>
    <vt:vector size="17" baseType="lpstr">
      <vt:lpstr>Kalkulator hipoteke</vt:lpstr>
      <vt:lpstr>Tabela z amortizacijo</vt:lpstr>
      <vt:lpstr>ColumnTitle1</vt:lpstr>
      <vt:lpstr>ColumnTitle2</vt:lpstr>
      <vt:lpstr>LoanStart</vt:lpstr>
      <vt:lpstr>Mesečni_obrok_posojila</vt:lpstr>
      <vt:lpstr>NoPaymentsRemaining</vt:lpstr>
      <vt:lpstr>obresti</vt:lpstr>
      <vt:lpstr>Obrestna_mera</vt:lpstr>
      <vt:lpstr>PropertyTaxAmount</vt:lpstr>
      <vt:lpstr>skupaj_plačanih_obresti</vt:lpstr>
      <vt:lpstr>skupni_znesek_posojila</vt:lpstr>
      <vt:lpstr>splačila_skupaj</vt:lpstr>
      <vt:lpstr>'Tabela z amortizacijo'!Tiskanje_naslovov</vt:lpstr>
      <vt:lpstr>Trajanje_posojila</vt:lpstr>
      <vt:lpstr>ValueOfHome</vt:lpstr>
      <vt:lpstr>Znesek_posojila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keywords/>
  <dcterms:created xsi:type="dcterms:W3CDTF">2016-09-21T21:27:39Z</dcterms:created>
  <dcterms:modified xsi:type="dcterms:W3CDTF">2017-01-23T21:57:29Z</dcterms:modified>
  <cp:version/>
</cp:coreProperties>
</file>