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lt-LT\target\"/>
    </mc:Choice>
  </mc:AlternateContent>
  <bookViews>
    <workbookView xWindow="0" yWindow="0" windowWidth="28800" windowHeight="11760"/>
  </bookViews>
  <sheets>
    <sheet name="Projektų stebėjimo priemonė" sheetId="1" r:id="rId1"/>
    <sheet name="Nustatymas" sheetId="2" r:id="rId2"/>
  </sheets>
  <definedNames>
    <definedName name="DarbuotojųSąrašas">Nustatymas!$C$5:$C$10</definedName>
    <definedName name="KategorijųSąrašas">Nustatymas!$B$5:$B$10</definedName>
    <definedName name="_xlnm.Print_Titles" localSheetId="0">'Projektų stebėjimo priemonė'!$4:$4</definedName>
    <definedName name="StulpelioPavadinimas1">'Projektų stebėjimo priemonė'!$B$4</definedName>
    <definedName name="StulpelioPavadinimas2">KategorijųIrDarbuotojųLentelė[[#Headers],[Kategorijos pavadinimas]]</definedName>
    <definedName name="VėliavėlėProcentai">'Projektų stebėjimo priemonė'!$D$2</definedName>
  </definedNames>
  <calcPr calcId="171027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N13" i="1" l="1"/>
  <c r="M13" i="1" s="1"/>
  <c r="H13" i="1"/>
  <c r="J12" i="1" l="1"/>
  <c r="J11" i="1"/>
  <c r="J10" i="1"/>
  <c r="J9" i="1"/>
  <c r="J8" i="1"/>
  <c r="J7" i="1"/>
  <c r="J6" i="1"/>
  <c r="J5" i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F6" i="1" l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7" i="1" l="1"/>
  <c r="M7" i="1" s="1"/>
  <c r="H10" i="1"/>
  <c r="M10" i="1" s="1"/>
  <c r="H11" i="1"/>
  <c r="M11" i="1" s="1"/>
  <c r="H12" i="1"/>
  <c r="M12" i="1" s="1"/>
  <c r="H8" i="1"/>
  <c r="M8" i="1" s="1"/>
</calcChain>
</file>

<file path=xl/sharedStrings.xml><?xml version="1.0" encoding="utf-8"?>
<sst xmlns="http://schemas.openxmlformats.org/spreadsheetml/2006/main" count="58" uniqueCount="40">
  <si>
    <t>Projektų stebėjimo priemonė</t>
  </si>
  <si>
    <t>Projektas</t>
  </si>
  <si>
    <t>1 projektas</t>
  </si>
  <si>
    <t>2 projektas</t>
  </si>
  <si>
    <t>3 projektas</t>
  </si>
  <si>
    <t>4 projektas</t>
  </si>
  <si>
    <t>5 projektas</t>
  </si>
  <si>
    <t>6 projektas</t>
  </si>
  <si>
    <t>7 projektas</t>
  </si>
  <si>
    <t>8 projektas</t>
  </si>
  <si>
    <t>9 projektas</t>
  </si>
  <si>
    <t>Kategorija</t>
  </si>
  <si>
    <t>1 kategorija</t>
  </si>
  <si>
    <t>2 kategorija</t>
  </si>
  <si>
    <t>3 kategorija</t>
  </si>
  <si>
    <t>4 kategorija</t>
  </si>
  <si>
    <t>5 kategorija</t>
  </si>
  <si>
    <t>Kam priskirta</t>
  </si>
  <si>
    <t>1 darbuotojas</t>
  </si>
  <si>
    <t>4 darbuotojas</t>
  </si>
  <si>
    <t>2 darbuotojas</t>
  </si>
  <si>
    <t>3 darbuotojas</t>
  </si>
  <si>
    <t>Apytikslis darbas (valandomis)</t>
  </si>
  <si>
    <t>Apytikslė trukmė (dienomis)</t>
  </si>
  <si>
    <t>Vėliavėlės piktograma – daugiau / mažiau faktinio darbo (valandomis)</t>
  </si>
  <si>
    <t>Faktinis darbas (valandomis)</t>
  </si>
  <si>
    <t>Vėliavėlės piktograma – daugiau / mažiau faktinės trukmės (dienomis)</t>
  </si>
  <si>
    <t>Faktinė trukmė (dienomis)</t>
  </si>
  <si>
    <t>Pastabos</t>
  </si>
  <si>
    <t>Nustatymas</t>
  </si>
  <si>
    <t>Kategorijos pavadinimas</t>
  </si>
  <si>
    <t>6 kategorija</t>
  </si>
  <si>
    <t>Darbuotojo vardas</t>
  </si>
  <si>
    <t>5 darbuotojas</t>
  </si>
  <si>
    <t>6 darbuotojas</t>
  </si>
  <si>
    <t>Viršijimo / neįvykdymo procentų vėliavėlė</t>
  </si>
  <si>
    <t>Apytikslė
pradžia</t>
  </si>
  <si>
    <t>Apytikslė 
pabaiga</t>
  </si>
  <si>
    <t>Faktinė 
pradžia</t>
  </si>
  <si>
    <t>Faktinė
pabaiga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</si>
</sst>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</cellXfs>
  <cellStyles count="16">
    <cellStyle name="1 antraštė" xfId="1" builtinId="16" customBuiltin="1"/>
    <cellStyle name="2 antraštė" xfId="6" builtinId="17" customBuiltin="1"/>
    <cellStyle name="3 antraštė" xfId="10" builtinId="18" customBuiltin="1"/>
    <cellStyle name="4 antraštė" xfId="11" builtinId="19" customBuiltin="1"/>
    <cellStyle name="Apytikslė trukmė" xfId="15"/>
    <cellStyle name="Data" xfId="8"/>
    <cellStyle name="Faktinė pradžia" xfId="13"/>
    <cellStyle name="Įprastas" xfId="0" builtinId="0" customBuiltin="1"/>
    <cellStyle name="Išvestis" xfId="3" builtinId="21" customBuiltin="1"/>
    <cellStyle name="Įvestis" xfId="2" builtinId="20" customBuiltin="1"/>
    <cellStyle name="Pastaba" xfId="7" builtinId="10" customBuiltin="1"/>
    <cellStyle name="Pavadinimas" xfId="9" builtinId="15" customBuiltin="1"/>
    <cellStyle name="Pilkas stulpelis" xfId="14"/>
    <cellStyle name="Skaičiai" xfId="4"/>
    <cellStyle name="Tekstas" xfId="5"/>
    <cellStyle name="Vėliavėlė" xfId="1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89996032593768116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outline="0"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Pasirinktinis lentelės stilius" pivot="0" count="2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Nustatyma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jekt&#371; steb&#279;jimo priemon&#27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</xdr:colOff>
      <xdr:row>1</xdr:row>
      <xdr:rowOff>6351</xdr:rowOff>
    </xdr:from>
    <xdr:to>
      <xdr:col>1</xdr:col>
      <xdr:colOff>1047750</xdr:colOff>
      <xdr:row>2</xdr:row>
      <xdr:rowOff>26671</xdr:rowOff>
    </xdr:to>
    <xdr:sp macro="" textlink="">
      <xdr:nvSpPr>
        <xdr:cNvPr id="3" name="Nustatymo mygtukas" descr="Nustatymo naršymo mygtukas Spustelėkite norėdami peržiūrėti darbalapį Nustatymas." title="Naršymo mygtukas – Nustatymas">
          <a:hlinkClick xmlns:r="http://schemas.openxmlformats.org/officeDocument/2006/relationships" r:id="rId1" tooltip="Spustelėkite, jei norite peržiūrėti Nustatyma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1" y="825501"/>
          <a:ext cx="1047284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lt" sz="1100" b="1"/>
            <a:t>NUSTATYMAS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Mygtukas Projektai" descr="Projektų naršymo mygtukas. Spustelėkite, jei norite peržiūrėti darbalapį Projektai." title="Naršymo mygtukas – projektai">
          <a:hlinkClick xmlns:r="http://schemas.openxmlformats.org/officeDocument/2006/relationships" r:id="rId1" tooltip="Spustelėkite, kad peržiūrėtumėte projektu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lt" sz="1100" b="1"/>
            <a:t>PROJEKTAI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ktoStebėjimoPriemonė" displayName="ProjektoStebėjimoPriemonė" ref="B4:O13" totalsRowShown="0" headerRowDxfId="19" tableBorderDxfId="18">
  <autoFilter ref="B4:O13"/>
  <tableColumns count="14">
    <tableColumn id="1" name="Projektas" dataDxfId="17" dataCellStyle="Tekstas"/>
    <tableColumn id="2" name="Kategorija" dataDxfId="16" dataCellStyle="Tekstas"/>
    <tableColumn id="3" name="Kam priskirta" dataDxfId="15" dataCellStyle="Tekstas"/>
    <tableColumn id="4" name="Apytikslė_x000a_pradžia" dataDxfId="14" dataCellStyle="Data"/>
    <tableColumn id="5" name="Apytikslė _x000a_pabaiga" dataDxfId="13" dataCellStyle="Data"/>
    <tableColumn id="6" name="Apytikslis darbas (valandomis)" dataDxfId="12" dataCellStyle="Skaičiai"/>
    <tableColumn id="7" name="Apytikslė trukmė (dienomis)" dataDxfId="11" dataCellStyle="Apytikslė trukmė">
      <calculatedColumnFormula>IF(COUNTA('Projektų stebėjimo priemonė'!$E5,'Projektų stebėjimo priemonė'!$F5)&lt;&gt;2,"",DAYS360('Projektų stebėjimo priemonė'!$E5,'Projektų stebėjimo priemonė'!$F5,FALSE))</calculatedColumnFormula>
    </tableColumn>
    <tableColumn id="8" name="Faktinė _x000a_pradžia" dataDxfId="10" dataCellStyle="Faktinė pradžia"/>
    <tableColumn id="9" name="Faktinė_x000a_pabaiga" dataDxfId="9" dataCellStyle="Data"/>
    <tableColumn id="10" name="Vėliavėlės piktograma – daugiau / mažiau faktinio darbo (valandomis)" dataDxfId="8" dataCellStyle="Vėliavėlė">
      <calculatedColumnFormula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calculatedColumnFormula>
    </tableColumn>
    <tableColumn id="11" name="Faktinis darbas (valandomis)" dataDxfId="7" dataCellStyle="Skaičiai"/>
    <tableColumn id="12" name="Vėliavėlės piktograma – daugiau / mažiau faktinės trukmės (dienomis)" dataDxfId="6" dataCellStyle="Vėliavėlė">
      <calculatedColumnFormula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calculatedColumnFormula>
    </tableColumn>
    <tableColumn id="13" name="Faktinė trukmė (dienomis)" dataDxfId="5" dataCellStyle="Pilkas stulpelis">
      <calculatedColumnFormula>IF(COUNTA('Projektų stebėjimo priemonė'!$I5,'Projektų stebėjimo priemonė'!$J5)&lt;&gt;2,"",DAYS360('Projektų stebėjimo priemonė'!$I5,'Projektų stebėjimo priemonė'!$J5,FALSE))</calculatedColumnFormula>
    </tableColumn>
    <tableColumn id="14" name="Pastabos" dataDxfId="4" dataCellStyle="Tekstas"/>
  </tableColumns>
  <tableStyleInfo name="Pasirinktinis lentelės stilius" showFirstColumn="0" showLastColumn="0" showRowStripes="1" showColumnStripes="0"/>
</table>
</file>

<file path=xl/tables/table2.xml><?xml version="1.0" encoding="utf-8"?>
<table xmlns="http://schemas.openxmlformats.org/spreadsheetml/2006/main" id="2" name="KategorijųIrDarbuotojųLentelė" displayName="KategorijųIrDarbuotojųLentelė" ref="B4:C10" totalsRowShown="0" headerRowDxfId="3" dataDxfId="2" headerRowCellStyle="2 antraštė" dataCellStyle="Tekstas">
  <autoFilter ref="B4:C10"/>
  <tableColumns count="2">
    <tableColumn id="1" name="Kategorijos pavadinimas" dataDxfId="1" dataCellStyle="Tekstas"/>
    <tableColumn id="2" name="Darbuotojo vardas" dataDxfId="0" dataCellStyle="Tekstas"/>
  </tableColumns>
  <tableStyleInfo name="Pasirinktinis lentelės stiliu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A1:O13"/>
  <sheetViews>
    <sheetView showGridLines="0" tabSelected="1" zoomScale="115" zoomScaleNormal="115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9.75" style="1" customWidth="1"/>
    <col min="3" max="4" width="22.625" style="1" customWidth="1"/>
    <col min="5" max="6" width="15.625" style="2" customWidth="1"/>
    <col min="7" max="7" width="16.75" style="1" customWidth="1"/>
    <col min="8" max="8" width="14.5" style="1" customWidth="1"/>
    <col min="9" max="10" width="15.625" style="2" customWidth="1"/>
    <col min="11" max="11" width="2.875" style="2" customWidth="1"/>
    <col min="12" max="12" width="16.75" style="1" customWidth="1"/>
    <col min="13" max="13" width="2.875" style="1" customWidth="1"/>
    <col min="14" max="14" width="14.87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6" t="s">
        <v>0</v>
      </c>
      <c r="C1"/>
    </row>
    <row r="2" spans="1:15" ht="20.25" customHeight="1" x14ac:dyDescent="0.3">
      <c r="A2" s="3"/>
      <c r="B2" s="6"/>
      <c r="C2" s="4" t="s">
        <v>35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5" t="s">
        <v>1</v>
      </c>
      <c r="C4" s="15" t="s">
        <v>11</v>
      </c>
      <c r="D4" s="15" t="s">
        <v>17</v>
      </c>
      <c r="E4" s="16" t="s">
        <v>36</v>
      </c>
      <c r="F4" s="16" t="s">
        <v>37</v>
      </c>
      <c r="G4" s="17" t="s">
        <v>22</v>
      </c>
      <c r="H4" s="18" t="s">
        <v>23</v>
      </c>
      <c r="I4" s="19" t="s">
        <v>38</v>
      </c>
      <c r="J4" s="16" t="s">
        <v>39</v>
      </c>
      <c r="K4" s="20" t="s">
        <v>24</v>
      </c>
      <c r="L4" s="17" t="s">
        <v>25</v>
      </c>
      <c r="M4" s="20" t="s">
        <v>26</v>
      </c>
      <c r="N4" s="17" t="s">
        <v>27</v>
      </c>
      <c r="O4" s="15" t="s">
        <v>28</v>
      </c>
    </row>
    <row r="5" spans="1:15" ht="30" customHeight="1" x14ac:dyDescent="0.3">
      <c r="B5" s="8" t="s">
        <v>2</v>
      </c>
      <c r="C5" s="8" t="s">
        <v>12</v>
      </c>
      <c r="D5" s="8" t="s">
        <v>18</v>
      </c>
      <c r="E5" s="9">
        <f ca="1">TODAY()-65</f>
        <v>42955</v>
      </c>
      <c r="F5" s="9">
        <f ca="1">TODAY()-5</f>
        <v>43015</v>
      </c>
      <c r="G5" s="10">
        <v>210</v>
      </c>
      <c r="H5" s="11">
        <f ca="1">IF(COUNTA('Projektų stebėjimo priemonė'!$E5,'Projektų stebėjimo priemonė'!$F5)&lt;&gt;2,"",DAYS360('Projektų stebėjimo priemonė'!$E5,'Projektų stebėjimo priemonė'!$F5,FALSE))</f>
        <v>59</v>
      </c>
      <c r="I5" s="12">
        <f ca="1">TODAY()-65</f>
        <v>42955</v>
      </c>
      <c r="J5" s="9">
        <f ca="1">TODAY()</f>
        <v>43020</v>
      </c>
      <c r="K5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1</v>
      </c>
      <c r="L5" s="10">
        <v>300</v>
      </c>
      <c r="M5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0</v>
      </c>
      <c r="N5" s="14">
        <f ca="1">IF(COUNTA('Projektų stebėjimo priemonė'!$I5,'Projektų stebėjimo priemonė'!$J5)&lt;&gt;2,"",DAYS360('Projektų stebėjimo priemonė'!$I5,'Projektų stebėjimo priemonė'!$J5,FALSE))</f>
        <v>64</v>
      </c>
      <c r="O5" s="8"/>
    </row>
    <row r="6" spans="1:15" ht="30" customHeight="1" x14ac:dyDescent="0.3">
      <c r="B6" s="8" t="s">
        <v>3</v>
      </c>
      <c r="C6" s="8" t="s">
        <v>13</v>
      </c>
      <c r="D6" s="8" t="s">
        <v>19</v>
      </c>
      <c r="E6" s="9">
        <f ca="1">TODAY()-41</f>
        <v>42979</v>
      </c>
      <c r="F6" s="9">
        <f ca="1">TODAY()-10</f>
        <v>43010</v>
      </c>
      <c r="G6" s="10">
        <v>400</v>
      </c>
      <c r="H6" s="11">
        <f ca="1">IF(COUNTA('Projektų stebėjimo priemonė'!$E6,'Projektų stebėjimo priemonė'!$F6)&lt;&gt;2,"",DAYS360('Projektų stebėjimo priemonė'!$E6,'Projektų stebėjimo priemonė'!$F6,FALSE))</f>
        <v>31</v>
      </c>
      <c r="I6" s="12">
        <f ca="1">TODAY()-41</f>
        <v>42979</v>
      </c>
      <c r="J6" s="9">
        <f ca="1">TODAY()-7</f>
        <v>43013</v>
      </c>
      <c r="K6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6" s="10">
        <v>390</v>
      </c>
      <c r="M6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0</v>
      </c>
      <c r="N6" s="14">
        <f ca="1">IF(COUNTA('Projektų stebėjimo priemonė'!$I6,'Projektų stebėjimo priemonė'!$J6)&lt;&gt;2,"",DAYS360('Projektų stebėjimo priemonė'!$I6,'Projektų stebėjimo priemonė'!$J6,FALSE))</f>
        <v>34</v>
      </c>
      <c r="O6" s="8"/>
    </row>
    <row r="7" spans="1:15" ht="30" customHeight="1" x14ac:dyDescent="0.3">
      <c r="B7" s="8" t="s">
        <v>4</v>
      </c>
      <c r="C7" s="8" t="s">
        <v>12</v>
      </c>
      <c r="D7" s="8" t="s">
        <v>20</v>
      </c>
      <c r="E7" s="9">
        <f ca="1">TODAY()-100</f>
        <v>42920</v>
      </c>
      <c r="F7" s="9">
        <f ca="1">TODAY()-40</f>
        <v>42980</v>
      </c>
      <c r="G7" s="10">
        <v>500</v>
      </c>
      <c r="H7" s="11">
        <f ca="1">IF(COUNTA('Projektų stebėjimo priemonė'!$E7,'Projektų stebėjimo priemonė'!$F7)&lt;&gt;2,"",DAYS360('Projektų stebėjimo priemonė'!$E7,'Projektų stebėjimo priemonė'!$F7,FALSE))</f>
        <v>58</v>
      </c>
      <c r="I7" s="12">
        <f ca="1">TODAY()-100</f>
        <v>42920</v>
      </c>
      <c r="J7" s="9">
        <f ca="1">TODAY()-27</f>
        <v>42993</v>
      </c>
      <c r="K7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7" s="10">
        <v>500</v>
      </c>
      <c r="M7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0</v>
      </c>
      <c r="N7" s="14">
        <f ca="1">IF(COUNTA('Projektų stebėjimo priemonė'!$I7,'Projektų stebėjimo priemonė'!$J7)&lt;&gt;2,"",DAYS360('Projektų stebėjimo priemonė'!$I7,'Projektų stebėjimo priemonė'!$J7,FALSE))</f>
        <v>71</v>
      </c>
      <c r="O7" s="8"/>
    </row>
    <row r="8" spans="1:15" ht="30" customHeight="1" x14ac:dyDescent="0.3">
      <c r="B8" s="8" t="s">
        <v>5</v>
      </c>
      <c r="C8" s="8" t="s">
        <v>13</v>
      </c>
      <c r="D8" s="8" t="s">
        <v>21</v>
      </c>
      <c r="E8" s="9">
        <f ca="1">TODAY()-90</f>
        <v>42930</v>
      </c>
      <c r="F8" s="9">
        <f ca="1">TODAY()-80</f>
        <v>42940</v>
      </c>
      <c r="G8" s="10">
        <v>250</v>
      </c>
      <c r="H8" s="11">
        <f ca="1">IF(COUNTA('Projektų stebėjimo priemonė'!$E8,'Projektų stebėjimo priemonė'!$F8)&lt;&gt;2,"",DAYS360('Projektų stebėjimo priemonė'!$E8,'Projektų stebėjimo priemonė'!$F8,FALSE))</f>
        <v>10</v>
      </c>
      <c r="I8" s="12">
        <f ca="1">TODAY()-90</f>
        <v>42930</v>
      </c>
      <c r="J8" s="9">
        <f ca="1">TODAY()-71</f>
        <v>42949</v>
      </c>
      <c r="K8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8" s="10">
        <v>276</v>
      </c>
      <c r="M8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1</v>
      </c>
      <c r="N8" s="14">
        <f ca="1">IF(COUNTA('Projektų stebėjimo priemonė'!$I8,'Projektų stebėjimo priemonė'!$J8)&lt;&gt;2,"",DAYS360('Projektų stebėjimo priemonė'!$I8,'Projektų stebėjimo priemonė'!$J8,FALSE))</f>
        <v>18</v>
      </c>
      <c r="O8" s="8"/>
    </row>
    <row r="9" spans="1:15" ht="30" customHeight="1" x14ac:dyDescent="0.3">
      <c r="B9" s="8" t="s">
        <v>6</v>
      </c>
      <c r="C9" s="8" t="s">
        <v>14</v>
      </c>
      <c r="D9" s="8" t="s">
        <v>20</v>
      </c>
      <c r="E9" s="9">
        <f ca="1">TODAY()-90</f>
        <v>42930</v>
      </c>
      <c r="F9" s="9">
        <f ca="1">TODAY()-50</f>
        <v>42970</v>
      </c>
      <c r="G9" s="10">
        <v>300</v>
      </c>
      <c r="H9" s="11">
        <f ca="1">IF(COUNTA('Projektų stebėjimo priemonė'!$E9,'Projektų stebėjimo priemonė'!$F9)&lt;&gt;2,"",DAYS360('Projektų stebėjimo priemonė'!$E9,'Projektų stebėjimo priemonė'!$F9,FALSE))</f>
        <v>39</v>
      </c>
      <c r="I9" s="12">
        <f ca="1">TODAY()-90</f>
        <v>42930</v>
      </c>
      <c r="J9" s="9">
        <f ca="1">TODAY()-44</f>
        <v>42976</v>
      </c>
      <c r="K9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9" s="10">
        <v>310</v>
      </c>
      <c r="M9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0</v>
      </c>
      <c r="N9" s="14">
        <f ca="1">IF(COUNTA('Projektų stebėjimo priemonė'!$I9,'Projektų stebėjimo priemonė'!$J9)&lt;&gt;2,"",DAYS360('Projektų stebėjimo priemonė'!$I9,'Projektų stebėjimo priemonė'!$J9,FALSE))</f>
        <v>45</v>
      </c>
      <c r="O9" s="8"/>
    </row>
    <row r="10" spans="1:15" ht="30" customHeight="1" x14ac:dyDescent="0.3">
      <c r="B10" s="8" t="s">
        <v>7</v>
      </c>
      <c r="C10" s="8" t="s">
        <v>15</v>
      </c>
      <c r="D10" s="8" t="s">
        <v>19</v>
      </c>
      <c r="E10" s="9">
        <f ca="1">TODAY()-60</f>
        <v>42960</v>
      </c>
      <c r="F10" s="9">
        <f ca="1">TODAY()-50</f>
        <v>42970</v>
      </c>
      <c r="G10" s="10">
        <v>500</v>
      </c>
      <c r="H10" s="11">
        <f ca="1">IF(COUNTA('Projektų stebėjimo priemonė'!$E10,'Projektų stebėjimo priemonė'!$F10)&lt;&gt;2,"",DAYS360('Projektų stebėjimo priemonė'!$E10,'Projektų stebėjimo priemonė'!$F10,FALSE))</f>
        <v>10</v>
      </c>
      <c r="I10" s="12">
        <f ca="1">TODAY()-60</f>
        <v>42960</v>
      </c>
      <c r="J10" s="9">
        <f ca="1">TODAY()-45</f>
        <v>42975</v>
      </c>
      <c r="K10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10" s="10">
        <v>510</v>
      </c>
      <c r="M10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1</v>
      </c>
      <c r="N10" s="14">
        <f ca="1">IF(COUNTA('Projektų stebėjimo priemonė'!$I10,'Projektų stebėjimo priemonė'!$J10)&lt;&gt;2,"",DAYS360('Projektų stebėjimo priemonė'!$I10,'Projektų stebėjimo priemonė'!$J10,FALSE))</f>
        <v>15</v>
      </c>
      <c r="O10" s="8"/>
    </row>
    <row r="11" spans="1:15" ht="30" customHeight="1" x14ac:dyDescent="0.3">
      <c r="B11" s="8" t="s">
        <v>8</v>
      </c>
      <c r="C11" s="8" t="s">
        <v>16</v>
      </c>
      <c r="D11" s="8" t="s">
        <v>18</v>
      </c>
      <c r="E11" s="9">
        <f ca="1">TODAY()-44</f>
        <v>42976</v>
      </c>
      <c r="F11" s="9">
        <f ca="1">TODAY()-20</f>
        <v>43000</v>
      </c>
      <c r="G11" s="10">
        <v>750</v>
      </c>
      <c r="H11" s="11">
        <f ca="1">IF(COUNTA('Projektų stebėjimo priemonė'!$E11,'Projektų stebėjimo priemonė'!$F11)&lt;&gt;2,"",DAYS360('Projektų stebėjimo priemonė'!$E11,'Projektų stebėjimo priemonė'!$F11,FALSE))</f>
        <v>23</v>
      </c>
      <c r="I11" s="12">
        <f ca="1">TODAY()-44</f>
        <v>42976</v>
      </c>
      <c r="J11" s="9">
        <f ca="1">TODAY()-15</f>
        <v>43005</v>
      </c>
      <c r="K11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11" s="10">
        <v>790</v>
      </c>
      <c r="M11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0</v>
      </c>
      <c r="N11" s="14">
        <f ca="1">IF(COUNTA('Projektų stebėjimo priemonė'!$I11,'Projektų stebėjimo priemonė'!$J11)&lt;&gt;2,"",DAYS360('Projektų stebėjimo priemonė'!$I11,'Projektų stebėjimo priemonė'!$J11,FALSE))</f>
        <v>28</v>
      </c>
      <c r="O11" s="8"/>
    </row>
    <row r="12" spans="1:15" ht="30" customHeight="1" x14ac:dyDescent="0.3">
      <c r="B12" s="8" t="s">
        <v>9</v>
      </c>
      <c r="C12" s="8" t="s">
        <v>13</v>
      </c>
      <c r="D12" s="8" t="s">
        <v>18</v>
      </c>
      <c r="E12" s="9">
        <f ca="1">TODAY()-39</f>
        <v>42981</v>
      </c>
      <c r="F12" s="9">
        <f ca="1">TODAY()</f>
        <v>43020</v>
      </c>
      <c r="G12" s="10">
        <v>450</v>
      </c>
      <c r="H12" s="11">
        <f ca="1">IF(COUNTA('Projektų stebėjimo priemonė'!$E12,'Projektų stebėjimo priemonė'!$F12)&lt;&gt;2,"",DAYS360('Projektų stebėjimo priemonė'!$E12,'Projektų stebėjimo priemonė'!$F12,FALSE))</f>
        <v>39</v>
      </c>
      <c r="I12" s="12">
        <f ca="1">TODAY()-45</f>
        <v>42975</v>
      </c>
      <c r="J12" s="9">
        <f ca="1">TODAY()-5</f>
        <v>43015</v>
      </c>
      <c r="K12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12" s="10">
        <v>430</v>
      </c>
      <c r="M12" s="13">
        <f ca="1"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0</v>
      </c>
      <c r="N12" s="14">
        <f ca="1">IF(COUNTA('Projektų stebėjimo priemonė'!$I12,'Projektų stebėjimo priemonė'!$J12)&lt;&gt;2,"",DAYS360('Projektų stebėjimo priemonė'!$I12,'Projektų stebėjimo priemonė'!$J12,FALSE))</f>
        <v>39</v>
      </c>
      <c r="O12" s="8"/>
    </row>
    <row r="13" spans="1:15" ht="30" customHeight="1" x14ac:dyDescent="0.3">
      <c r="B13" s="8" t="s">
        <v>10</v>
      </c>
      <c r="C13" s="8" t="s">
        <v>15</v>
      </c>
      <c r="D13" s="8" t="s">
        <v>18</v>
      </c>
      <c r="E13" s="9">
        <v>42405</v>
      </c>
      <c r="F13" s="9">
        <v>42530</v>
      </c>
      <c r="G13" s="10">
        <v>250</v>
      </c>
      <c r="H13" s="11">
        <f>IF(COUNTA('Projektų stebėjimo priemonė'!$E13,'Projektų stebėjimo priemonė'!$F13)&lt;&gt;2,"",DAYS360('Projektų stebėjimo priemonė'!$E13,'Projektų stebėjimo priemonė'!$F13,FALSE))</f>
        <v>124</v>
      </c>
      <c r="I13" s="12">
        <v>42434</v>
      </c>
      <c r="J13" s="9">
        <v>42495</v>
      </c>
      <c r="K13" s="13">
        <f>IFERROR(IF(ProjektoStebėjimoPriemonė[Faktinis darbas (valandomis)]=0,"",IF(ABS((ProjektoStebėjimoPriemonė[[#This Row],[Faktinis darbas (valandomis)]]-ProjektoStebėjimoPriemonė[[#This Row],[Apytikslis darbas (valandomis)]])/ProjektoStebėjimoPriemonė[[#This Row],[Apytikslis darbas (valandomis)]])&gt;VėliavėlėProcentai,1,0)),"")</f>
        <v>0</v>
      </c>
      <c r="L13" s="10">
        <v>200</v>
      </c>
      <c r="M13" s="13">
        <f>IFERROR(IF(ProjektoStebėjimoPriemonė[Faktinė trukmė (dienomis)]=0,"",IF(ABS((ProjektoStebėjimoPriemonė[[#This Row],[Faktinė trukmė (dienomis)]]-ProjektoStebėjimoPriemonė[[#This Row],[Apytikslė trukmė (dienomis)]])/ProjektoStebėjimoPriemonė[[#This Row],[Apytikslė trukmė (dienomis)]])&gt;VėliavėlėProcentai,1,0)),"")</f>
        <v>1</v>
      </c>
      <c r="N13" s="14">
        <f>IF(COUNTA('Projektų stebėjimo priemonė'!$I13,'Projektų stebėjimo priemonė'!$J13)&lt;&gt;2,"",DAYS360('Projektų stebėjimo priemonė'!$I13,'Projektų stebėjimo priemonė'!$J13,FALSE))</f>
        <v>60</v>
      </c>
      <c r="O13" s="8"/>
    </row>
  </sheetData>
  <conditionalFormatting sqref="L5:L13">
    <cfRule type="expression" dxfId="21" priority="6">
      <formula>(ABS((L5-G5))/G5)&gt;VėliavėlėProcentai</formula>
    </cfRule>
  </conditionalFormatting>
  <conditionalFormatting sqref="N5:N13">
    <cfRule type="expression" dxfId="20" priority="8">
      <formula>(ABS((N5-H5))/H5)&gt;VėliavėlėProcentai</formula>
    </cfRule>
  </conditionalFormatting>
  <dataValidations count="20">
    <dataValidation allowBlank="1" showInputMessage="1" prompt="Įveskite projektus į Projektų stebėjimo priemonės darb. D2 lang. nustatykite daugiau/mažiau proc. vėliavėlę. Stulp. K ir M faktinis darbas valandomis ir trukmė dienomis bus paryškinti daugiau/mažiau, naudojant raudoną spalvą ir vėliavėlės piktogramą " sqref="A1"/>
    <dataValidation allowBlank="1" showInputMessage="1" showErrorMessage="1" prompt="Tinkinama daugiau/mažiau procentų reikšmė, skirta paryškinti faktinio darbo valandas ir dienas, kurios viršija arba nesiekia šio skaičiaus, projekto lentelėje" sqref="D2"/>
    <dataValidation type="list" allowBlank="1" showInputMessage="1" showErrorMessage="1" error="Pasirinkite kategoriją iš sąrašo arba sukurkite naują kategoriją, kad galėtumėte peržiūrėti šį sąrašą darbalapyje Nustatymas." sqref="C6:C13">
      <formula1>KategorijųSąrašas</formula1>
    </dataValidation>
    <dataValidation type="list" allowBlank="1" showInputMessage="1" showErrorMessage="1" error="Pasirinkite darbuotojus iš sąrašo arba sukurkite naują darbuotoją, kad galėtumėte peržiūrėti šį sąrašą darbalapyje Nustatymas." sqref="D6:D13">
      <formula1>DarbuotojųSąrašas</formula1>
    </dataValidation>
    <dataValidation type="list" allowBlank="1" showInputMessage="1" showErrorMessage="1" error="Pasirinkite darbuotojus iš sąrašo arba sukurkite naują darbuotoją, kad galėtumėte peržiūrėti šį sąrašą darbalapyje Nustatymas." sqref="D5">
      <formula1>DarbuotojųSąrašas</formula1>
    </dataValidation>
    <dataValidation type="list" allowBlank="1" showInputMessage="1" showErrorMessage="1" error="Pasirinkite kategoriją iš sąrašo arba sukurkite naują kategoriją, kad galėtumėte peržiūrėti šį sąrašą darbalapyje Nustatymas." sqref="C5">
      <formula1>KategorijųSąrašas</formula1>
    </dataValidation>
    <dataValidation allowBlank="1" showInputMessage="1" showErrorMessage="1" prompt="Šiame stulpelyje įveskite projekto pavadinimus" sqref="B4"/>
    <dataValidation allowBlank="1" showInputMessage="1" showErrorMessage="1" prompt="Kiekviename šio stulpelyje langelyje, išplečiamajame sąraše, pasirinkite kategoriją. Sąrašo parinktys apibrėžiamos darbalapyje Nustatymas. Paspauskite ALT + RODYKLĖ ŽEMYN, kad pereitumėte sąrašą, tada spauskite ENTER, kad pasirinktumėte" sqref="C4"/>
    <dataValidation allowBlank="1" showInputMessage="1" showErrorMessage="1" prompt="Kiekviename šio stulpelyje langelyje, išplečiamajame sąraše, pasirinkite darbuotoją. Parinktys apibrėžiamos darbalapyje Nustatymas. Paspauskite ALT + RODYKLĖ ŽEMYN, kad pereitumėte sąrašą, tada spauskite ENTER, kad pasirinktumėte" sqref="D4"/>
    <dataValidation allowBlank="1" showInputMessage="1" showErrorMessage="1" prompt="Šiame stulpelyje įveskite apytikslę projekto pradžios datą" sqref="E4"/>
    <dataValidation allowBlank="1" showInputMessage="1" showErrorMessage="1" prompt="Šiame stulpelyje įveskite apytikslę projekto pabaigos datą" sqref="F4"/>
    <dataValidation allowBlank="1" showInputMessage="1" showErrorMessage="1" prompt="Įveskite apytiksles projekto darbo valandas" sqref="G4"/>
    <dataValidation allowBlank="1" showInputMessage="1" showErrorMessage="1" prompt="Šiame stulpelyje įveskite apytikslę projekto trukmę dienomis" sqref="H4"/>
    <dataValidation allowBlank="1" showInputMessage="1" showErrorMessage="1" prompt="Šiame stulpelyje įveskite faktinę projekto pradžios datą" sqref="I4"/>
    <dataValidation allowBlank="1" showInputMessage="1" showErrorMessage="1" prompt="Šiame stulpelyje įveskite faktinę projekto pabaigos datą" sqref="J4"/>
    <dataValidation allowBlank="1" showInputMessage="1" showErrorMessage="1" prompt="Antraš. Projektų stebėjimo priemonė vėl. pikt. daugiau/mažiau fakt. darbo val.  Stul. L reikš., atitink. daugiau/mažiau kriterijų, sugeneruoja vėliav. pikt. kiekviename šio stulpelio lang. Tušti lang. rodo, kad reikšmė neatitinka daugiau/mažiau krit." sqref="K4"/>
    <dataValidation allowBlank="1" showInputMessage="1" showErrorMessage="1" prompt="Antraš. Projektų stebėjimo priemonė vėl. pikt. daugiau/mažiau fakt. trukmės dien. Stulp. N reikšmės, atitink. daugiau/mažiau krit., sugeneruoja vėliav. pikt. kiekviename šio stulpelio lang. Tušti lang. rodo, kad reikšmė neatitinka daugiau/mažiau krit." sqref="M4"/>
    <dataValidation allowBlank="1" showInputMessage="1" showErrorMessage="1" prompt="Įveskite faktines projekto darbo valandas. Reikšmės, kurios atitinka daugiau / mažiau kriterijus, yra paryškintos, raudonos ir sugeneruoja vėliavėlės piktogramą stulpelyje K, esantį kairėje" sqref="L4"/>
    <dataValidation allowBlank="1" showInputMessage="1" showErrorMessage="1" prompt="Įveskite faktinę projekto trukmę dienomis. Reikšmės, kurios atitinka daugiau / mažiau kriterijus, yra paryškintos, raudonos ir sugeneruoja vėliavėlės piktogramą stulpelyje M, esantį kairėje" sqref="N4"/>
    <dataValidation allowBlank="1" showInputMessage="1" showErrorMessage="1" prompt="Šiame stulpelyje įveskite projekto pastabas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6.875" customWidth="1"/>
    <col min="3" max="3" width="25.625" customWidth="1"/>
    <col min="4" max="4" width="2.625" customWidth="1"/>
  </cols>
  <sheetData>
    <row r="1" spans="2:3" ht="65.099999999999994" customHeight="1" x14ac:dyDescent="0.3">
      <c r="B1" s="7" t="s">
        <v>29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15" t="s">
        <v>30</v>
      </c>
      <c r="C4" s="15" t="s">
        <v>32</v>
      </c>
    </row>
    <row r="5" spans="2:3" ht="30" customHeight="1" x14ac:dyDescent="0.3">
      <c r="B5" s="8" t="s">
        <v>12</v>
      </c>
      <c r="C5" s="8" t="s">
        <v>18</v>
      </c>
    </row>
    <row r="6" spans="2:3" ht="30" customHeight="1" x14ac:dyDescent="0.3">
      <c r="B6" s="8" t="s">
        <v>13</v>
      </c>
      <c r="C6" s="8" t="s">
        <v>20</v>
      </c>
    </row>
    <row r="7" spans="2:3" ht="30" customHeight="1" x14ac:dyDescent="0.3">
      <c r="B7" s="8" t="s">
        <v>14</v>
      </c>
      <c r="C7" s="8" t="s">
        <v>21</v>
      </c>
    </row>
    <row r="8" spans="2:3" ht="30" customHeight="1" x14ac:dyDescent="0.3">
      <c r="B8" s="8" t="s">
        <v>15</v>
      </c>
      <c r="C8" s="8" t="s">
        <v>19</v>
      </c>
    </row>
    <row r="9" spans="2:3" ht="30" customHeight="1" x14ac:dyDescent="0.3">
      <c r="B9" s="8" t="s">
        <v>16</v>
      </c>
      <c r="C9" s="8" t="s">
        <v>33</v>
      </c>
    </row>
    <row r="10" spans="2:3" ht="30" customHeight="1" x14ac:dyDescent="0.3">
      <c r="B10" s="8" t="s">
        <v>31</v>
      </c>
      <c r="C10" s="8" t="s">
        <v>34</v>
      </c>
    </row>
    <row r="11" spans="2:3" ht="30" customHeight="1" x14ac:dyDescent="0.3">
      <c r="B11" s="21"/>
    </row>
  </sheetData>
  <dataValidations count="3">
    <dataValidation allowBlank="1" showInputMessage="1" prompt="Nustatymo darbalapyje yra tinkinamas projekto kategorijų ir darbuotojų vardų sąrašas. Šie sąrašai naudojami kaip išplečiamieji sąrašai projektų stebėjimo priemonės darbalapyje. Sąrašuose elementų skaičius neturi sutapti " sqref="A1"/>
    <dataValidation allowBlank="1" showInputMessage="1" showErrorMessage="1" prompt="Šiame stulpelyje įveskite darbuotojų vardus, kurie bus naudojami kaip parinktys išplečiamajame sąraše Kam priskirta, kuris yra darbalapyje Projektų stebėjimo priemonė" sqref="C4"/>
    <dataValidation allowBlank="1" showInputMessage="1" showErrorMessage="1" prompt="Šiame stulpelyje įveskite projektų kategorijas, kurios bus naudojamos kaip parinktys išplečiamajame sąraše Kategorija, kuris yra darbalapyje Projektų stebėjimo priemonė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6</vt:i4>
      </vt:variant>
    </vt:vector>
  </HeadingPairs>
  <TitlesOfParts>
    <vt:vector size="8" baseType="lpstr">
      <vt:lpstr>Projektų stebėjimo priemonė</vt:lpstr>
      <vt:lpstr>Nustatymas</vt:lpstr>
      <vt:lpstr>DarbuotojųSąrašas</vt:lpstr>
      <vt:lpstr>KategorijųSąrašas</vt:lpstr>
      <vt:lpstr>'Projektų stebėjimo priemonė'!Print_Titles</vt:lpstr>
      <vt:lpstr>StulpelioPavadinimas1</vt:lpstr>
      <vt:lpstr>StulpelioPavadinimas2</vt:lpstr>
      <vt:lpstr>VėliavėlėProcentai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2016-08-03T05:15:41Z</dcterms:created>
  <dcterms:modified xsi:type="dcterms:W3CDTF">2017-10-12T16:32:54Z</dcterms:modified>
</cp:coreProperties>
</file>