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Familiebudsjett" sheetId="1" r:id="rId1"/>
  </sheets>
  <definedNames>
    <definedName name="Budsjettår">Familiebudsjett!$C$2</definedName>
    <definedName name="_xlnm.Print_Titles" localSheetId="0">Familiebudsjett!$12:$12</definedName>
  </definedNames>
  <calcPr calcId="152511"/>
</workbook>
</file>

<file path=xl/calcChain.xml><?xml version="1.0" encoding="utf-8"?>
<calcChain xmlns="http://schemas.openxmlformats.org/spreadsheetml/2006/main">
  <c r="G5" i="1" l="1"/>
  <c r="D28" i="1"/>
  <c r="E28" i="1"/>
  <c r="F28" i="1"/>
  <c r="G28" i="1"/>
  <c r="H28" i="1"/>
  <c r="I28" i="1"/>
  <c r="J28" i="1"/>
  <c r="K28" i="1"/>
  <c r="L28" i="1"/>
  <c r="M28" i="1"/>
  <c r="N28" i="1"/>
  <c r="C28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14" i="1"/>
  <c r="O28" i="1" s="1"/>
  <c r="D11" i="1"/>
  <c r="E11" i="1"/>
  <c r="F11" i="1"/>
  <c r="G11" i="1"/>
  <c r="H11" i="1"/>
  <c r="I11" i="1"/>
  <c r="J11" i="1"/>
  <c r="K11" i="1"/>
  <c r="L11" i="1"/>
  <c r="L5" i="1" s="1"/>
  <c r="M11" i="1"/>
  <c r="N11" i="1"/>
  <c r="N5" i="1" s="1"/>
  <c r="C11" i="1"/>
  <c r="C5" i="1" s="1"/>
  <c r="O9" i="1"/>
  <c r="O10" i="1"/>
  <c r="O8" i="1"/>
  <c r="O11" i="1" l="1"/>
  <c r="O5" i="1" s="1"/>
  <c r="F5" i="1" l="1"/>
  <c r="J5" i="1" l="1"/>
  <c r="D5" i="1"/>
  <c r="I5" i="1"/>
  <c r="E5" i="1"/>
  <c r="K5" i="1"/>
  <c r="M5" i="1"/>
  <c r="H5" i="1"/>
</calcChain>
</file>

<file path=xl/sharedStrings.xml><?xml version="1.0" encoding="utf-8"?>
<sst xmlns="http://schemas.openxmlformats.org/spreadsheetml/2006/main" count="67" uniqueCount="39">
  <si>
    <t>Boutgifter</t>
  </si>
  <si>
    <t>Dagligvarer</t>
  </si>
  <si>
    <t>Forsikring</t>
  </si>
  <si>
    <t>Strøm</t>
  </si>
  <si>
    <t>Vann</t>
  </si>
  <si>
    <t>Gass</t>
  </si>
  <si>
    <t>Skolepenger</t>
  </si>
  <si>
    <t>Kable-TV</t>
  </si>
  <si>
    <t>Internett</t>
  </si>
  <si>
    <t>Underholdning</t>
  </si>
  <si>
    <t>Inntekt 1</t>
  </si>
  <si>
    <t>Inntekt 2</t>
  </si>
  <si>
    <t>Annen inntekt</t>
  </si>
  <si>
    <t>Telefon, privat</t>
  </si>
  <si>
    <t>Billån</t>
  </si>
  <si>
    <t>Mobiltelefon</t>
  </si>
  <si>
    <t>Månedlig kontantbeløp</t>
  </si>
  <si>
    <t>Sparing</t>
  </si>
  <si>
    <t>TILGJENGELIGE KONTANTER</t>
  </si>
  <si>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</si>
  <si>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</si>
  <si>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</si>
  <si>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</si>
  <si>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</si>
  <si>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</si>
  <si>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</si>
  <si>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</si>
  <si>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</si>
  <si>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</si>
  <si>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</si>
  <si>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TREND</t>
  </si>
  <si>
    <t>BUDSJETT FOR FAMILIEN HANSEN</t>
  </si>
  <si>
    <t>MAR</t>
  </si>
  <si>
    <t>INNTEKTSTYPE</t>
  </si>
  <si>
    <t>UTGIFTER</t>
  </si>
  <si>
    <t>TOTALE UTGIFTER</t>
  </si>
  <si>
    <t>TOTALE INNTEKTER</t>
  </si>
  <si>
    <t>TOTALT HITTIL I ÅR</t>
  </si>
  <si>
    <t>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</si>
</sst>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outline/>
      <shadow/>
      <sz val="10"/>
      <color theme="0" tint="-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5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3" applyFont="1" applyFill="1" applyBorder="1" applyAlignment="1">
      <alignment horizontal="left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1" fillId="0" borderId="0" xfId="2" applyNumberFormat="1" applyFill="1" applyAlignment="1">
      <alignment vertical="center"/>
    </xf>
    <xf numFmtId="164" fontId="0" fillId="0" borderId="0" xfId="0" applyNumberFormat="1" applyAlignment="1">
      <alignment horizontal="left" vertical="center" indent="1"/>
    </xf>
    <xf numFmtId="164" fontId="0" fillId="0" borderId="0" xfId="2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" fillId="0" borderId="0" xfId="2" applyNumberFormat="1" applyFill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horizontal="left" vertical="center" indent="1"/>
    </xf>
    <xf numFmtId="164" fontId="1" fillId="0" borderId="0" xfId="2" applyNumberFormat="1" applyFill="1"/>
    <xf numFmtId="164" fontId="0" fillId="0" borderId="0" xfId="0" applyNumberFormat="1">
      <alignment vertical="center"/>
    </xf>
    <xf numFmtId="164" fontId="0" fillId="0" borderId="0" xfId="0" applyNumberFormat="1" applyFill="1">
      <alignment vertical="center"/>
    </xf>
    <xf numFmtId="164" fontId="0" fillId="0" borderId="0" xfId="0" applyNumberFormat="1" applyFont="1" applyFill="1">
      <alignment vertical="center"/>
    </xf>
    <xf numFmtId="0" fontId="0" fillId="0" borderId="0" xfId="0" applyAlignment="1">
      <alignment horizontal="center"/>
    </xf>
    <xf numFmtId="164" fontId="10" fillId="0" borderId="0" xfId="0" applyNumberFormat="1" applyFont="1" applyFill="1">
      <alignment vertical="center"/>
    </xf>
  </cellXfs>
  <cellStyles count="8">
    <cellStyle name="20% - uthevingsfarge 1" xfId="2" builtinId="30"/>
    <cellStyle name="Normal" xfId="0" builtinId="0" customBuiltin="1"/>
    <cellStyle name="Overskrift 1" xfId="1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3" builtinId="15" customBuiltin="1"/>
    <cellStyle name="Totalt" xfId="7" builtinId="25" customBuiltin="1"/>
  </cellStyles>
  <dxfs count="110"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kr&quot;\ #,##0.00"/>
      <alignment horizontal="left" vertical="center" textRotation="0" wrapText="0" indent="1" justifyLastLine="0" shrinkToFit="0" readingOrder="0"/>
    </dxf>
    <dxf>
      <numFmt numFmtId="164" formatCode="&quot;kr&quot;\ #,##0.00"/>
    </dxf>
    <dxf>
      <numFmt numFmtId="164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numFmt numFmtId="165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</dxf>
    <dxf>
      <numFmt numFmtId="164" formatCode="&quot;kr&quot;\ #,##0.00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numFmt numFmtId="164" formatCode="&quot;kr&quot;\ #,##0.00"/>
    </dxf>
    <dxf>
      <numFmt numFmtId="165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kr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&quot;kr&quot;\ #,##0.0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9"/>
      <tableStyleElement type="headerRow" dxfId="108"/>
      <tableStyleElement type="totalRow" dxfId="107"/>
      <tableStyleElement type="firstColumn" dxfId="106"/>
      <tableStyleElement type="firstHeaderCell" dxfId="105"/>
      <tableStyleElement type="firstTotalCell" dxfId="104"/>
    </tableStyle>
    <tableStyle name="Family Budget Cash Available 2" pivot="0" count="6">
      <tableStyleElement type="wholeTable" dxfId="103"/>
      <tableStyleElement type="headerRow" dxfId="102"/>
      <tableStyleElement type="totalRow" dxfId="101"/>
      <tableStyleElement type="firstColumn" dxfId="100"/>
      <tableStyleElement type="firstHeaderCell" dxfId="99"/>
      <tableStyleElement type="firstTotalCell" dxfId="98"/>
    </tableStyle>
    <tableStyle name="Family Budget Cash Available 3" pivot="0" count="6">
      <tableStyleElement type="wholeTable" dxfId="97"/>
      <tableStyleElement type="headerRow" dxfId="96"/>
      <tableStyleElement type="totalRow" dxfId="95"/>
      <tableStyleElement type="firstColumn" dxfId="94"/>
      <tableStyleElement type="firstHeaderCell" dxfId="93"/>
      <tableStyleElement type="firstTotalCell" dxfId="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Topptekst for grafikk" descr="Strektegning av tre og hus" title="Grafikk for budsjett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ntekt" displayName="tblInntekt" ref="B7:P11" totalsRowCount="1" totalsRowDxfId="91">
  <tableColumns count="15">
    <tableColumn id="1" name="INNTEKTSTYPE" totalsRowLabel="TOTALE INNTEKTER" dataDxfId="90" totalsRowDxfId="89"/>
    <tableColumn id="2" name="JAN" totalsRowFunction="sum" dataDxfId="88" totalsRowDxfId="87"/>
    <tableColumn id="3" name="FEB" totalsRowFunction="sum" dataDxfId="86" totalsRowDxfId="85"/>
    <tableColumn id="4" name="MAR" totalsRowFunction="sum" dataDxfId="84" totalsRowDxfId="83"/>
    <tableColumn id="5" name="APR" totalsRowFunction="sum" dataDxfId="82" totalsRowDxfId="81"/>
    <tableColumn id="6" name="MAI" totalsRowFunction="sum" dataDxfId="80" totalsRowDxfId="79"/>
    <tableColumn id="7" name="JUN" totalsRowFunction="sum" dataDxfId="78" totalsRowDxfId="77"/>
    <tableColumn id="8" name="JUL" totalsRowFunction="sum" dataDxfId="76" totalsRowDxfId="75"/>
    <tableColumn id="9" name="AUG" totalsRowFunction="sum" dataDxfId="74" totalsRowDxfId="73"/>
    <tableColumn id="10" name="SEP" totalsRowFunction="sum" dataDxfId="72" totalsRowDxfId="71"/>
    <tableColumn id="11" name="OKT" totalsRowFunction="sum" dataDxfId="70" totalsRowDxfId="69"/>
    <tableColumn id="12" name="NOV" totalsRowFunction="sum" dataDxfId="68" totalsRowDxfId="67"/>
    <tableColumn id="13" name="DES" totalsRowFunction="sum" dataDxfId="66" totalsRowDxfId="65"/>
    <tableColumn id="14" name="TOTALT HITTIL I ÅR" totalsRowFunction="sum" dataDxfId="64" totalsRowDxfId="63">
      <calculatedColumnFormula>SUM(tblInntekt[[#This Row],[JAN]:[DES]])</calculatedColumnFormula>
    </tableColumn>
    <tableColumn id="15" name="TREND" totalsRowDxfId="62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ånedlig inntekt" altTextSummary="Summerer inntekter etter type for hver kalendermåned."/>
    </ext>
  </extLst>
</table>
</file>

<file path=xl/tables/table2.xml><?xml version="1.0" encoding="utf-8"?>
<table xmlns="http://schemas.openxmlformats.org/spreadsheetml/2006/main" id="2" name="tblUtgifter" displayName="tblUtgifter" ref="B13:P28" totalsRowCount="1" totalsRowDxfId="61">
  <tableColumns count="15">
    <tableColumn id="1" name="UTGIFTER" totalsRowLabel="TOTALE UTGIFTER" dataDxfId="60" totalsRowDxfId="59"/>
    <tableColumn id="2" name="JAN" totalsRowFunction="sum" dataDxfId="58" totalsRowDxfId="12"/>
    <tableColumn id="3" name="FEB" totalsRowFunction="sum" dataDxfId="57" totalsRowDxfId="11"/>
    <tableColumn id="4" name="MAR" totalsRowFunction="sum" dataDxfId="56" totalsRowDxfId="10"/>
    <tableColumn id="5" name="APR" totalsRowFunction="sum" dataDxfId="55" totalsRowDxfId="9"/>
    <tableColumn id="6" name="MAI" totalsRowFunction="sum" dataDxfId="54" totalsRowDxfId="8"/>
    <tableColumn id="7" name="JUN" totalsRowFunction="sum" dataDxfId="53" totalsRowDxfId="7"/>
    <tableColumn id="8" name="JUL" totalsRowFunction="sum" dataDxfId="52" totalsRowDxfId="6"/>
    <tableColumn id="9" name="AUG" totalsRowFunction="sum" dataDxfId="51" totalsRowDxfId="5"/>
    <tableColumn id="10" name="SEP" totalsRowFunction="sum" dataDxfId="50" totalsRowDxfId="4"/>
    <tableColumn id="11" name="OKT" totalsRowFunction="sum" dataDxfId="49" totalsRowDxfId="3"/>
    <tableColumn id="12" name="NOV" totalsRowFunction="sum" dataDxfId="48" totalsRowDxfId="2"/>
    <tableColumn id="13" name="DES" totalsRowFunction="sum" dataDxfId="47" totalsRowDxfId="1"/>
    <tableColumn id="14" name="TOTALT HITTIL I ÅR" totalsRowFunction="sum" dataDxfId="46" totalsRowDxfId="0">
      <calculatedColumnFormula>SUM(tblUtgifter[[#This Row],[JAN]:[DES]])</calculatedColumnFormula>
    </tableColumn>
    <tableColumn id="15" name="TREND" dataDxfId="45" totalsRowDxfId="44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ånedlige utgifter" altTextSummary="Utgiftssammendrag for hver kalendermåned."/>
    </ext>
  </extLst>
</table>
</file>

<file path=xl/tables/table3.xml><?xml version="1.0" encoding="utf-8"?>
<table xmlns="http://schemas.openxmlformats.org/spreadsheetml/2006/main" id="3" name="tblTilgjengeligeKontanter" displayName="tblTilgjengeligeKontanter" ref="B4:P5" dataDxfId="43">
  <tableColumns count="15">
    <tableColumn id="1" name="TILGJENGELIGE KONTANTER" totalsRowLabel="Total" dataDxfId="42" totalsRowDxfId="41"/>
    <tableColumn id="2" name="JAN" dataDxfId="40" totalsRowDxfId="39">
      <calculatedColumnFormula>tblInntekt[[#Totals],[JAN]]-tblUtgifter[[#Totals],[JAN]]</calculatedColumnFormula>
    </tableColumn>
    <tableColumn id="3" name="FEB" dataDxfId="38" totalsRowDxfId="37"/>
    <tableColumn id="4" name="MAR" dataDxfId="36" totalsRowDxfId="35"/>
    <tableColumn id="5" name="APR" dataDxfId="34" totalsRowDxfId="33">
      <calculatedColumnFormula>tblInntekt[[#Totals],[APR]]-tblUtgifter[[#Totals],[APR]]</calculatedColumnFormula>
    </tableColumn>
    <tableColumn id="6" name="MAI" dataDxfId="32" totalsRowDxfId="31">
      <calculatedColumnFormula>tblInntekt[[#Totals],[MAI]]-tblUtgifter[[#Totals],[MAI]]</calculatedColumnFormula>
    </tableColumn>
    <tableColumn id="7" name="JUN" dataDxfId="30" totalsRowDxfId="29"/>
    <tableColumn id="8" name="JUL" dataDxfId="28" totalsRowDxfId="27"/>
    <tableColumn id="9" name="AUG" dataDxfId="26" totalsRowDxfId="25"/>
    <tableColumn id="10" name="SEP" dataDxfId="24" totalsRowDxfId="23">
      <calculatedColumnFormula>tblInntekt[[#Totals],[SEP]]-tblUtgifter[[#Totals],[SEP]]</calculatedColumnFormula>
    </tableColumn>
    <tableColumn id="11" name="OKT" dataDxfId="22" totalsRowDxfId="21">
      <calculatedColumnFormula>tblInntekt[[#Totals],[OKT]]-tblUtgifter[[#Totals],[OKT]]</calculatedColumnFormula>
    </tableColumn>
    <tableColumn id="12" name="NOV" dataDxfId="20" totalsRowDxfId="19">
      <calculatedColumnFormula>tblInntekt[[#Totals],[NOV]]-tblUtgifter[[#Totals],[NOV]]</calculatedColumnFormula>
    </tableColumn>
    <tableColumn id="13" name="DES" dataDxfId="18" totalsRowDxfId="17">
      <calculatedColumnFormula>tblInntekt[[#Totals],[DES]]-tblUtgifter[[#Totals],[DES]]</calculatedColumnFormula>
    </tableColumn>
    <tableColumn id="14" name="TOTALT HITTIL I ÅR" dataDxfId="16" totalsRowDxfId="15">
      <calculatedColumnFormula>tblInntekt[[#Totals], [TOTALT HITTIL I ÅR]]-tblUtgifter[[#Totals],[TOTALT HITTIL I ÅR]]</calculatedColumnFormula>
    </tableColumn>
    <tableColumn id="15" name="TREND" totalsRowFunction="count" dataDxfId="14" totalsRowDxfId="13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ånedlig kontantbeløp" altTextSummary="Summerer månedlig kontantbeløp som er tilgjengelig (intekter minus utgifter) for hver kalendermåned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baseColWidth="10" defaultColWidth="9.140625" defaultRowHeight="21" customHeight="1" x14ac:dyDescent="0.2"/>
  <cols>
    <col min="1" max="1" width="1.42578125" style="2" customWidth="1"/>
    <col min="2" max="2" width="34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7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6" customFormat="1" ht="21" customHeight="1" x14ac:dyDescent="0.2">
      <c r="A4" s="5"/>
      <c r="B4" s="8" t="s">
        <v>18</v>
      </c>
      <c r="C4" s="9" t="s">
        <v>19</v>
      </c>
      <c r="D4" s="9" t="s">
        <v>20</v>
      </c>
      <c r="E4" s="9" t="s">
        <v>32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37</v>
      </c>
      <c r="P4" s="9" t="s">
        <v>30</v>
      </c>
    </row>
    <row r="5" spans="1:16" s="14" customFormat="1" ht="21" customHeight="1" x14ac:dyDescent="0.2">
      <c r="A5" s="11"/>
      <c r="B5" s="12" t="s">
        <v>16</v>
      </c>
      <c r="C5" s="13">
        <f>tblInntekt[[#Totals],[JAN]]-tblUtgifter[[#Totals],[JAN]]</f>
        <v>1220</v>
      </c>
      <c r="D5" s="13">
        <f>tblInntekt[[#Totals],[FEB]]-tblUtgifter[[#Totals],[FEB]]</f>
        <v>1587</v>
      </c>
      <c r="E5" s="13">
        <f>tblInntekt[[#Totals],[MAR]]-tblUtgifter[[#Totals],[MAR]]</f>
        <v>1174</v>
      </c>
      <c r="F5" s="13">
        <f>tblInntekt[[#Totals],[APR]]-tblUtgifter[[#Totals],[APR]]</f>
        <v>1445</v>
      </c>
      <c r="G5" s="13">
        <f>tblInntekt[[#Totals],[MAI]]-tblUtgifter[[#Totals],[MAI]]</f>
        <v>1391</v>
      </c>
      <c r="H5" s="13">
        <f>tblInntekt[[#Totals],[JUN]]-tblUtgifter[[#Totals],[JUN]]</f>
        <v>1434</v>
      </c>
      <c r="I5" s="13">
        <f>tblInntekt[[#Totals],[JUL]]-tblUtgifter[[#Totals],[JUL]]</f>
        <v>1085</v>
      </c>
      <c r="J5" s="13">
        <f>tblInntekt[[#Totals],[AUG]]-tblUtgifter[[#Totals],[AUG]]</f>
        <v>1181</v>
      </c>
      <c r="K5" s="13">
        <f>tblInntekt[[#Totals],[SEP]]-tblUtgifter[[#Totals],[SEP]]</f>
        <v>1445</v>
      </c>
      <c r="L5" s="13">
        <f>tblInntekt[[#Totals],[OKT]]-tblUtgifter[[#Totals],[OKT]]</f>
        <v>1466</v>
      </c>
      <c r="M5" s="13">
        <f>tblInntekt[[#Totals],[NOV]]-tblUtgifter[[#Totals],[NOV]]</f>
        <v>0</v>
      </c>
      <c r="N5" s="13">
        <f>tblInntekt[[#Totals],[DES]]-tblUtgifter[[#Totals],[DES]]</f>
        <v>0</v>
      </c>
      <c r="O5" s="13">
        <f>tblInntekt[[#Totals], [TOTALT HITTIL I ÅR]]-tblUtgifter[[#Totals],[TOTALT HITTIL I ÅR]]</f>
        <v>13428</v>
      </c>
      <c r="P5" s="13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0" t="s">
        <v>33</v>
      </c>
      <c r="C7" s="9" t="s">
        <v>19</v>
      </c>
      <c r="D7" s="9" t="s">
        <v>20</v>
      </c>
      <c r="E7" s="9" t="s">
        <v>32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  <c r="O7" s="9" t="s">
        <v>37</v>
      </c>
      <c r="P7" s="9" t="s">
        <v>30</v>
      </c>
    </row>
    <row r="8" spans="1:16" s="18" customFormat="1" ht="21" customHeight="1" x14ac:dyDescent="0.2">
      <c r="A8" s="15"/>
      <c r="B8" s="16" t="s">
        <v>10</v>
      </c>
      <c r="C8" s="17">
        <v>4000</v>
      </c>
      <c r="D8" s="17">
        <v>4410</v>
      </c>
      <c r="E8" s="17">
        <v>4019</v>
      </c>
      <c r="F8" s="17">
        <v>4263</v>
      </c>
      <c r="G8" s="17">
        <v>4123</v>
      </c>
      <c r="H8" s="17">
        <v>4308</v>
      </c>
      <c r="I8" s="17">
        <v>4162</v>
      </c>
      <c r="J8" s="17">
        <v>4165</v>
      </c>
      <c r="K8" s="17">
        <v>4248</v>
      </c>
      <c r="L8" s="17">
        <v>4324</v>
      </c>
      <c r="M8" s="17"/>
      <c r="N8" s="17"/>
      <c r="O8" s="17">
        <f>SUM(tblInntekt[[#This Row],[JAN]:[DES]])</f>
        <v>42022</v>
      </c>
      <c r="P8" s="16"/>
    </row>
    <row r="9" spans="1:16" s="12" customFormat="1" ht="21" customHeight="1" x14ac:dyDescent="0.2">
      <c r="B9" s="16" t="s">
        <v>11</v>
      </c>
      <c r="C9" s="17">
        <v>275</v>
      </c>
      <c r="D9" s="17">
        <v>296</v>
      </c>
      <c r="E9" s="17">
        <v>251</v>
      </c>
      <c r="F9" s="17">
        <v>269</v>
      </c>
      <c r="G9" s="17">
        <v>252</v>
      </c>
      <c r="H9" s="17">
        <v>252</v>
      </c>
      <c r="I9" s="17">
        <v>262</v>
      </c>
      <c r="J9" s="17">
        <v>258</v>
      </c>
      <c r="K9" s="17">
        <v>296</v>
      </c>
      <c r="L9" s="17">
        <v>270</v>
      </c>
      <c r="M9" s="17"/>
      <c r="N9" s="17"/>
      <c r="O9" s="17">
        <f>SUM(tblInntekt[[#This Row],[JAN]:[DES]])</f>
        <v>2681</v>
      </c>
      <c r="P9" s="16"/>
    </row>
    <row r="10" spans="1:16" s="18" customFormat="1" ht="21" customHeight="1" x14ac:dyDescent="0.2">
      <c r="A10" s="15"/>
      <c r="B10" s="16" t="s">
        <v>12</v>
      </c>
      <c r="C10" s="17">
        <v>500</v>
      </c>
      <c r="D10" s="17">
        <v>507</v>
      </c>
      <c r="E10" s="17">
        <v>551</v>
      </c>
      <c r="F10" s="17">
        <v>556</v>
      </c>
      <c r="G10" s="17">
        <v>588</v>
      </c>
      <c r="H10" s="17">
        <v>534</v>
      </c>
      <c r="I10" s="17">
        <v>533</v>
      </c>
      <c r="J10" s="17">
        <v>585</v>
      </c>
      <c r="K10" s="17">
        <v>560</v>
      </c>
      <c r="L10" s="17">
        <v>520</v>
      </c>
      <c r="M10" s="17"/>
      <c r="N10" s="17"/>
      <c r="O10" s="17">
        <f>SUM(tblInntekt[[#This Row],[JAN]:[DES]])</f>
        <v>5434</v>
      </c>
      <c r="P10" s="16"/>
    </row>
    <row r="11" spans="1:16" s="21" customFormat="1" ht="21" customHeight="1" x14ac:dyDescent="0.2">
      <c r="A11" s="19"/>
      <c r="B11" s="16" t="s">
        <v>36</v>
      </c>
      <c r="C11" s="20">
        <f>SUBTOTAL(109,tblInntekt[JAN])</f>
        <v>4775</v>
      </c>
      <c r="D11" s="20">
        <f>SUBTOTAL(109,tblInntekt[FEB])</f>
        <v>5213</v>
      </c>
      <c r="E11" s="20">
        <f>SUBTOTAL(109,tblInntekt[MAR])</f>
        <v>4821</v>
      </c>
      <c r="F11" s="20">
        <f>SUBTOTAL(109,tblInntekt[APR])</f>
        <v>5088</v>
      </c>
      <c r="G11" s="20">
        <f>SUBTOTAL(109,tblInntekt[MAI])</f>
        <v>4963</v>
      </c>
      <c r="H11" s="20">
        <f>SUBTOTAL(109,tblInntekt[JUN])</f>
        <v>5094</v>
      </c>
      <c r="I11" s="20">
        <f>SUBTOTAL(109,tblInntekt[JUL])</f>
        <v>4957</v>
      </c>
      <c r="J11" s="20">
        <f>SUBTOTAL(109,tblInntekt[AUG])</f>
        <v>5008</v>
      </c>
      <c r="K11" s="20">
        <f>SUBTOTAL(109,tblInntekt[SEP])</f>
        <v>5104</v>
      </c>
      <c r="L11" s="20">
        <f>SUBTOTAL(109,tblInntekt[OKT])</f>
        <v>5114</v>
      </c>
      <c r="M11" s="20">
        <f>SUBTOTAL(109,tblInntekt[NOV])</f>
        <v>0</v>
      </c>
      <c r="N11" s="20">
        <f>SUBTOTAL(109,tblInntekt[DES])</f>
        <v>0</v>
      </c>
      <c r="O11" s="20">
        <f>SUBTOTAL(109,tblInntekt[TOTALT HITTIL I ÅR])</f>
        <v>50137</v>
      </c>
      <c r="P11" s="20"/>
    </row>
    <row r="12" spans="1:16" ht="21" customHeight="1" x14ac:dyDescent="0.2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1" customHeight="1" x14ac:dyDescent="0.2">
      <c r="A13" s="1"/>
      <c r="B13" s="10" t="s">
        <v>34</v>
      </c>
      <c r="C13" s="9" t="s">
        <v>19</v>
      </c>
      <c r="D13" s="9" t="s">
        <v>20</v>
      </c>
      <c r="E13" s="9" t="s">
        <v>32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37</v>
      </c>
      <c r="P13" s="9" t="s">
        <v>30</v>
      </c>
    </row>
    <row r="14" spans="1:16" s="21" customFormat="1" ht="21" customHeight="1" x14ac:dyDescent="0.2">
      <c r="A14" s="19"/>
      <c r="B14" s="16" t="s">
        <v>0</v>
      </c>
      <c r="C14" s="17">
        <v>1500</v>
      </c>
      <c r="D14" s="17">
        <v>1500</v>
      </c>
      <c r="E14" s="17">
        <v>1500</v>
      </c>
      <c r="F14" s="17">
        <v>1500</v>
      </c>
      <c r="G14" s="17">
        <v>1500</v>
      </c>
      <c r="H14" s="17">
        <v>1500</v>
      </c>
      <c r="I14" s="17">
        <v>1500</v>
      </c>
      <c r="J14" s="17">
        <v>1500</v>
      </c>
      <c r="K14" s="17">
        <v>1500</v>
      </c>
      <c r="L14" s="17">
        <v>1500</v>
      </c>
      <c r="M14" s="17"/>
      <c r="N14" s="17"/>
      <c r="O14" s="17">
        <f>SUM(tblUtgifter[[#This Row],[JAN]:[DES]])</f>
        <v>15000</v>
      </c>
      <c r="P14" s="17"/>
    </row>
    <row r="15" spans="1:16" s="21" customFormat="1" ht="21" customHeight="1" x14ac:dyDescent="0.2">
      <c r="A15" s="19"/>
      <c r="B15" s="16" t="s">
        <v>1</v>
      </c>
      <c r="C15" s="17">
        <v>250</v>
      </c>
      <c r="D15" s="17">
        <v>331</v>
      </c>
      <c r="E15" s="17">
        <v>299</v>
      </c>
      <c r="F15" s="17">
        <v>333</v>
      </c>
      <c r="G15" s="17">
        <v>324</v>
      </c>
      <c r="H15" s="17">
        <v>313</v>
      </c>
      <c r="I15" s="17">
        <v>338</v>
      </c>
      <c r="J15" s="17">
        <v>225</v>
      </c>
      <c r="K15" s="17">
        <v>258</v>
      </c>
      <c r="L15" s="17">
        <v>322</v>
      </c>
      <c r="M15" s="17"/>
      <c r="N15" s="17"/>
      <c r="O15" s="17">
        <f>SUM(tblUtgifter[[#This Row],[JAN]:[DES]])</f>
        <v>2993</v>
      </c>
      <c r="P15" s="17"/>
    </row>
    <row r="16" spans="1:16" s="21" customFormat="1" ht="21" customHeight="1" x14ac:dyDescent="0.2">
      <c r="A16" s="19"/>
      <c r="B16" s="16" t="s">
        <v>14</v>
      </c>
      <c r="C16" s="17">
        <v>345</v>
      </c>
      <c r="D16" s="17">
        <v>345</v>
      </c>
      <c r="E16" s="17">
        <v>345</v>
      </c>
      <c r="F16" s="17">
        <v>345</v>
      </c>
      <c r="G16" s="17">
        <v>345</v>
      </c>
      <c r="H16" s="17">
        <v>345</v>
      </c>
      <c r="I16" s="17">
        <v>345</v>
      </c>
      <c r="J16" s="17">
        <v>345</v>
      </c>
      <c r="K16" s="17">
        <v>345</v>
      </c>
      <c r="L16" s="17">
        <v>345</v>
      </c>
      <c r="M16" s="17"/>
      <c r="N16" s="17"/>
      <c r="O16" s="17">
        <f>SUM(tblUtgifter[[#This Row],[JAN]:[DES]])</f>
        <v>3450</v>
      </c>
      <c r="P16" s="17"/>
    </row>
    <row r="17" spans="1:16" s="21" customFormat="1" ht="21" customHeight="1" x14ac:dyDescent="0.2">
      <c r="A17" s="19"/>
      <c r="B17" s="16" t="s">
        <v>2</v>
      </c>
      <c r="C17" s="17">
        <v>120</v>
      </c>
      <c r="D17" s="17">
        <v>120</v>
      </c>
      <c r="E17" s="17">
        <v>120</v>
      </c>
      <c r="F17" s="17">
        <v>120</v>
      </c>
      <c r="G17" s="17">
        <v>120</v>
      </c>
      <c r="H17" s="17">
        <v>120</v>
      </c>
      <c r="I17" s="17">
        <v>120</v>
      </c>
      <c r="J17" s="17">
        <v>120</v>
      </c>
      <c r="K17" s="17">
        <v>120</v>
      </c>
      <c r="L17" s="17">
        <v>120</v>
      </c>
      <c r="M17" s="17"/>
      <c r="N17" s="17"/>
      <c r="O17" s="17">
        <f>SUM(tblUtgifter[[#This Row],[JAN]:[DES]])</f>
        <v>1200</v>
      </c>
      <c r="P17" s="17"/>
    </row>
    <row r="18" spans="1:16" s="21" customFormat="1" ht="21" customHeight="1" x14ac:dyDescent="0.2">
      <c r="A18" s="19"/>
      <c r="B18" s="16" t="s">
        <v>13</v>
      </c>
      <c r="C18" s="17">
        <v>50</v>
      </c>
      <c r="D18" s="17">
        <v>50</v>
      </c>
      <c r="E18" s="17">
        <v>50</v>
      </c>
      <c r="F18" s="17">
        <v>50</v>
      </c>
      <c r="G18" s="17">
        <v>50</v>
      </c>
      <c r="H18" s="17">
        <v>50</v>
      </c>
      <c r="I18" s="17">
        <v>50</v>
      </c>
      <c r="J18" s="17">
        <v>50</v>
      </c>
      <c r="K18" s="17">
        <v>50</v>
      </c>
      <c r="L18" s="17">
        <v>50</v>
      </c>
      <c r="M18" s="17"/>
      <c r="N18" s="17"/>
      <c r="O18" s="17">
        <f>SUM(tblUtgifter[[#This Row],[JAN]:[DES]])</f>
        <v>500</v>
      </c>
      <c r="P18" s="17"/>
    </row>
    <row r="19" spans="1:16" s="21" customFormat="1" ht="21" customHeight="1" x14ac:dyDescent="0.2">
      <c r="A19" s="19"/>
      <c r="B19" s="16" t="s">
        <v>15</v>
      </c>
      <c r="C19" s="17">
        <v>72</v>
      </c>
      <c r="D19" s="17">
        <v>70</v>
      </c>
      <c r="E19" s="17">
        <v>80</v>
      </c>
      <c r="F19" s="17">
        <v>70</v>
      </c>
      <c r="G19" s="17">
        <v>75</v>
      </c>
      <c r="H19" s="17">
        <v>80</v>
      </c>
      <c r="I19" s="17">
        <v>90</v>
      </c>
      <c r="J19" s="17">
        <v>73</v>
      </c>
      <c r="K19" s="17">
        <v>75</v>
      </c>
      <c r="L19" s="17">
        <v>70</v>
      </c>
      <c r="M19" s="17"/>
      <c r="N19" s="17"/>
      <c r="O19" s="17">
        <f>SUM(tblUtgifter[[#This Row],[JAN]:[DES]])</f>
        <v>755</v>
      </c>
      <c r="P19" s="17"/>
    </row>
    <row r="20" spans="1:16" s="21" customFormat="1" ht="21" customHeight="1" x14ac:dyDescent="0.2">
      <c r="A20" s="19"/>
      <c r="B20" s="16" t="s">
        <v>7</v>
      </c>
      <c r="C20" s="17">
        <v>60</v>
      </c>
      <c r="D20" s="17">
        <v>63</v>
      </c>
      <c r="E20" s="17">
        <v>65</v>
      </c>
      <c r="F20" s="17">
        <v>60</v>
      </c>
      <c r="G20" s="17">
        <v>65</v>
      </c>
      <c r="H20" s="17">
        <v>60</v>
      </c>
      <c r="I20" s="17">
        <v>63</v>
      </c>
      <c r="J20" s="17">
        <v>60</v>
      </c>
      <c r="K20" s="17">
        <v>63</v>
      </c>
      <c r="L20" s="17">
        <v>60</v>
      </c>
      <c r="M20" s="17"/>
      <c r="N20" s="17"/>
      <c r="O20" s="17">
        <f>SUM(tblUtgifter[[#This Row],[JAN]:[DES]])</f>
        <v>619</v>
      </c>
      <c r="P20" s="17"/>
    </row>
    <row r="21" spans="1:16" s="21" customFormat="1" ht="21" customHeight="1" x14ac:dyDescent="0.2">
      <c r="A21" s="19"/>
      <c r="B21" s="16" t="s">
        <v>8</v>
      </c>
      <c r="C21" s="17">
        <v>45</v>
      </c>
      <c r="D21" s="17">
        <v>45</v>
      </c>
      <c r="E21" s="17">
        <v>45</v>
      </c>
      <c r="F21" s="17">
        <v>45</v>
      </c>
      <c r="G21" s="17">
        <v>45</v>
      </c>
      <c r="H21" s="17">
        <v>45</v>
      </c>
      <c r="I21" s="17">
        <v>45</v>
      </c>
      <c r="J21" s="17">
        <v>45</v>
      </c>
      <c r="K21" s="17">
        <v>45</v>
      </c>
      <c r="L21" s="17">
        <v>45</v>
      </c>
      <c r="M21" s="17"/>
      <c r="N21" s="17"/>
      <c r="O21" s="17">
        <f>SUM(tblUtgifter[[#This Row],[JAN]:[DES]])</f>
        <v>450</v>
      </c>
      <c r="P21" s="17"/>
    </row>
    <row r="22" spans="1:16" s="21" customFormat="1" ht="21" customHeight="1" x14ac:dyDescent="0.2">
      <c r="A22" s="19"/>
      <c r="B22" s="16" t="s">
        <v>3</v>
      </c>
      <c r="C22" s="17">
        <v>155</v>
      </c>
      <c r="D22" s="17">
        <v>155</v>
      </c>
      <c r="E22" s="17">
        <v>158</v>
      </c>
      <c r="F22" s="17">
        <v>160</v>
      </c>
      <c r="G22" s="17">
        <v>165</v>
      </c>
      <c r="H22" s="17">
        <v>200</v>
      </c>
      <c r="I22" s="17">
        <v>340</v>
      </c>
      <c r="J22" s="17">
        <v>350</v>
      </c>
      <c r="K22" s="17">
        <v>240</v>
      </c>
      <c r="L22" s="17">
        <v>180</v>
      </c>
      <c r="M22" s="17"/>
      <c r="N22" s="17"/>
      <c r="O22" s="17">
        <f>SUM(tblUtgifter[[#This Row],[JAN]:[DES]])</f>
        <v>2103</v>
      </c>
      <c r="P22" s="17"/>
    </row>
    <row r="23" spans="1:16" s="21" customFormat="1" ht="21" customHeight="1" x14ac:dyDescent="0.2">
      <c r="A23" s="19"/>
      <c r="B23" s="16" t="s">
        <v>4</v>
      </c>
      <c r="C23" s="17">
        <v>35</v>
      </c>
      <c r="D23" s="17">
        <v>35</v>
      </c>
      <c r="E23" s="17">
        <v>37</v>
      </c>
      <c r="F23" s="17">
        <v>39</v>
      </c>
      <c r="G23" s="17">
        <v>45</v>
      </c>
      <c r="H23" s="17">
        <v>42</v>
      </c>
      <c r="I23" s="17">
        <v>42</v>
      </c>
      <c r="J23" s="17">
        <v>36</v>
      </c>
      <c r="K23" s="17">
        <v>38</v>
      </c>
      <c r="L23" s="17">
        <v>40</v>
      </c>
      <c r="M23" s="17"/>
      <c r="N23" s="17"/>
      <c r="O23" s="17">
        <f>SUM(tblUtgifter[[#This Row],[JAN]:[DES]])</f>
        <v>389</v>
      </c>
      <c r="P23" s="17"/>
    </row>
    <row r="24" spans="1:16" s="21" customFormat="1" ht="21" customHeight="1" x14ac:dyDescent="0.2">
      <c r="A24" s="19"/>
      <c r="B24" s="16" t="s">
        <v>5</v>
      </c>
      <c r="C24" s="17">
        <v>50</v>
      </c>
      <c r="D24" s="17">
        <v>45</v>
      </c>
      <c r="E24" s="17">
        <v>40</v>
      </c>
      <c r="F24" s="17">
        <v>40</v>
      </c>
      <c r="G24" s="17">
        <v>42</v>
      </c>
      <c r="H24" s="17">
        <v>50</v>
      </c>
      <c r="I24" s="17">
        <v>55</v>
      </c>
      <c r="J24" s="17">
        <v>40</v>
      </c>
      <c r="K24" s="17">
        <v>43</v>
      </c>
      <c r="L24" s="17">
        <v>30</v>
      </c>
      <c r="M24" s="17"/>
      <c r="N24" s="17"/>
      <c r="O24" s="17">
        <f>SUM(tblUtgifter[[#This Row],[JAN]:[DES]])</f>
        <v>435</v>
      </c>
      <c r="P24" s="17"/>
    </row>
    <row r="25" spans="1:16" s="21" customFormat="1" ht="21" customHeight="1" x14ac:dyDescent="0.2">
      <c r="A25" s="19"/>
      <c r="B25" s="16" t="s">
        <v>9</v>
      </c>
      <c r="C25" s="17">
        <v>123</v>
      </c>
      <c r="D25" s="17">
        <v>92</v>
      </c>
      <c r="E25" s="17">
        <v>58</v>
      </c>
      <c r="F25" s="17">
        <v>131</v>
      </c>
      <c r="G25" s="17">
        <v>46</v>
      </c>
      <c r="H25" s="17">
        <v>105</v>
      </c>
      <c r="I25" s="17">
        <v>84</v>
      </c>
      <c r="J25" s="17">
        <v>108</v>
      </c>
      <c r="K25" s="17">
        <v>132</v>
      </c>
      <c r="L25" s="17">
        <v>136</v>
      </c>
      <c r="M25" s="17"/>
      <c r="N25" s="17"/>
      <c r="O25" s="17">
        <f>SUM(tblUtgifter[[#This Row],[JAN]:[DES]])</f>
        <v>1015</v>
      </c>
      <c r="P25" s="17"/>
    </row>
    <row r="26" spans="1:16" s="20" customFormat="1" ht="21" customHeight="1" x14ac:dyDescent="0.2">
      <c r="B26" s="16" t="s">
        <v>6</v>
      </c>
      <c r="C26" s="17">
        <v>550</v>
      </c>
      <c r="D26" s="17">
        <v>550</v>
      </c>
      <c r="E26" s="17">
        <v>550</v>
      </c>
      <c r="F26" s="17">
        <v>550</v>
      </c>
      <c r="G26" s="17">
        <v>550</v>
      </c>
      <c r="H26" s="17">
        <v>550</v>
      </c>
      <c r="I26" s="17">
        <v>550</v>
      </c>
      <c r="J26" s="17">
        <v>550</v>
      </c>
      <c r="K26" s="17">
        <v>550</v>
      </c>
      <c r="L26" s="17">
        <v>550</v>
      </c>
      <c r="M26" s="17"/>
      <c r="N26" s="17"/>
      <c r="O26" s="17">
        <f>SUM(tblUtgifter[[#This Row],[JAN]:[DES]])</f>
        <v>5500</v>
      </c>
      <c r="P26" s="17"/>
    </row>
    <row r="27" spans="1:16" s="21" customFormat="1" ht="21" customHeight="1" x14ac:dyDescent="0.2">
      <c r="A27" s="19"/>
      <c r="B27" s="16" t="s">
        <v>17</v>
      </c>
      <c r="C27" s="17">
        <v>200</v>
      </c>
      <c r="D27" s="17">
        <v>225</v>
      </c>
      <c r="E27" s="17">
        <v>300</v>
      </c>
      <c r="F27" s="17">
        <v>200</v>
      </c>
      <c r="G27" s="17">
        <v>200</v>
      </c>
      <c r="H27" s="17">
        <v>200</v>
      </c>
      <c r="I27" s="17">
        <v>250</v>
      </c>
      <c r="J27" s="17">
        <v>325</v>
      </c>
      <c r="K27" s="17">
        <v>200</v>
      </c>
      <c r="L27" s="17">
        <v>200</v>
      </c>
      <c r="M27" s="17"/>
      <c r="N27" s="17"/>
      <c r="O27" s="17">
        <f>SUM(tblUtgifter[[#This Row],[JAN]:[DES]])</f>
        <v>2300</v>
      </c>
      <c r="P27" s="17"/>
    </row>
    <row r="28" spans="1:16" s="22" customFormat="1" ht="21" customHeight="1" x14ac:dyDescent="0.2">
      <c r="B28" s="16" t="s">
        <v>35</v>
      </c>
      <c r="C28" s="24">
        <f>SUBTOTAL(109,tblUtgifter[JAN])</f>
        <v>3555</v>
      </c>
      <c r="D28" s="24">
        <f>SUBTOTAL(109,tblUtgifter[FEB])</f>
        <v>3626</v>
      </c>
      <c r="E28" s="24">
        <f>SUBTOTAL(109,tblUtgifter[MAR])</f>
        <v>3647</v>
      </c>
      <c r="F28" s="24">
        <f>SUBTOTAL(109,tblUtgifter[APR])</f>
        <v>3643</v>
      </c>
      <c r="G28" s="24">
        <f>SUBTOTAL(109,tblUtgifter[MAI])</f>
        <v>3572</v>
      </c>
      <c r="H28" s="24">
        <f>SUBTOTAL(109,tblUtgifter[JUN])</f>
        <v>3660</v>
      </c>
      <c r="I28" s="24">
        <f>SUBTOTAL(109,tblUtgifter[JUL])</f>
        <v>3872</v>
      </c>
      <c r="J28" s="24">
        <f>SUBTOTAL(109,tblUtgifter[AUG])</f>
        <v>3827</v>
      </c>
      <c r="K28" s="24">
        <f>SUBTOTAL(109,tblUtgifter[SEP])</f>
        <v>3659</v>
      </c>
      <c r="L28" s="24">
        <f>SUBTOTAL(109,tblUtgifter[OKT])</f>
        <v>3648</v>
      </c>
      <c r="M28" s="24">
        <f>SUBTOTAL(109,tblUtgifter[NOV])</f>
        <v>0</v>
      </c>
      <c r="N28" s="24">
        <f>SUBTOTAL(109,tblUtgifter[DES])</f>
        <v>0</v>
      </c>
      <c r="O28" s="24">
        <f>SUBTOTAL(109,tblUtgifter[TOTALT HITTIL I ÅR])</f>
        <v>36709</v>
      </c>
      <c r="P28" s="20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rgb="FFFF0000"/>
          <x14:colorLow theme="5" tint="-0.249977111117893"/>
          <x14:sparklines>
            <x14:sparkline>
              <xm:f>Familiebudsjett!C28:N28</xm:f>
              <xm:sqref>P28</xm:sqref>
            </x14:sparkline>
          </x14:sparklines>
        </x14:sparklineGroup>
        <x14:sparklineGroup type="column" displayEmptyCellsAs="gap" high="1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rgb="FFFF0000"/>
          <x14:colorLow theme="5" tint="-0.249977111117893"/>
          <x14:sparklines>
            <x14:sparkline>
              <xm:f>Familiebudsjett!C11:N11</xm:f>
              <xm:sqref>P11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Familiebudsjett!C5:N5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Familiebudsjett!C8:N8</xm:f>
              <xm:sqref>P8</xm:sqref>
            </x14:sparkline>
            <x14:sparkline>
              <xm:f>Familiebudsjett!C9:N9</xm:f>
              <xm:sqref>P9</xm:sqref>
            </x14:sparkline>
            <x14:sparkline>
              <xm:f>Familiebudsjett!C10:N10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Familiebudsjett!C14:N14</xm:f>
              <xm:sqref>P14</xm:sqref>
            </x14:sparkline>
            <x14:sparkline>
              <xm:f>Familiebudsjett!C15:N15</xm:f>
              <xm:sqref>P15</xm:sqref>
            </x14:sparkline>
            <x14:sparkline>
              <xm:f>Familiebudsjett!C16:N16</xm:f>
              <xm:sqref>P16</xm:sqref>
            </x14:sparkline>
            <x14:sparkline>
              <xm:f>Familiebudsjett!C17:N17</xm:f>
              <xm:sqref>P17</xm:sqref>
            </x14:sparkline>
            <x14:sparkline>
              <xm:f>Familiebudsjett!C18:N18</xm:f>
              <xm:sqref>P18</xm:sqref>
            </x14:sparkline>
            <x14:sparkline>
              <xm:f>Familiebudsjett!C19:N19</xm:f>
              <xm:sqref>P19</xm:sqref>
            </x14:sparkline>
            <x14:sparkline>
              <xm:f>Familiebudsjett!C20:N20</xm:f>
              <xm:sqref>P20</xm:sqref>
            </x14:sparkline>
            <x14:sparkline>
              <xm:f>Familiebudsjett!C21:N21</xm:f>
              <xm:sqref>P21</xm:sqref>
            </x14:sparkline>
            <x14:sparkline>
              <xm:f>Familiebudsjett!C22:N22</xm:f>
              <xm:sqref>P22</xm:sqref>
            </x14:sparkline>
            <x14:sparkline>
              <xm:f>Familiebudsjett!C23:N23</xm:f>
              <xm:sqref>P23</xm:sqref>
            </x14:sparkline>
            <x14:sparkline>
              <xm:f>Familiebudsjett!C24:N24</xm:f>
              <xm:sqref>P24</xm:sqref>
            </x14:sparkline>
            <x14:sparkline>
              <xm:f>Familiebudsjett!C25:N25</xm:f>
              <xm:sqref>P25</xm:sqref>
            </x14:sparkline>
            <x14:sparkline>
              <xm:f>Familiebudsjett!C26:N26</xm:f>
              <xm:sqref>P26</xm:sqref>
            </x14:sparkline>
            <x14:sparkline>
              <xm:f>Familiebudsjett!C27:N27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845871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2012-06-28T22:26:37+00:00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330127</Value>
    </PublishStatusLookup>
    <APAuthor xmlns="e3770583-0a95-488a-909d-acf753acc1f4">
      <UserInfo>
        <DisplayName/>
        <AccountId>2566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 xsi:nil="true"/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false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TP102929965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02AAB2-3A3B-40A0-A049-C7A681733704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Familiebudsjett</vt:lpstr>
      <vt:lpstr>Budsjettår</vt:lpstr>
      <vt:lpstr>Familiebudsjett!Utskriftstitler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2012-09-14T09:34:51Z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