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413_AccessibilityQ4\04_from_finalchecks\01_Templates\lt-LT\target\"/>
    </mc:Choice>
  </mc:AlternateContent>
  <bookViews>
    <workbookView xWindow="0" yWindow="0" windowWidth="21600" windowHeight="9510"/>
  </bookViews>
  <sheets>
    <sheet name="TIKSLAI" sheetId="1" r:id="rId1"/>
    <sheet name="MITYBA" sheetId="2" r:id="rId2"/>
    <sheet name="SPORTAS" sheetId="3" r:id="rId3"/>
    <sheet name="Diagramos skaičiavimai" sheetId="4" state="hidden" r:id="rId4"/>
  </sheets>
  <definedNames>
    <definedName name="GalutinisSvoris">TIKSLAI!$B$8</definedName>
    <definedName name="MitybosEilutėPradžia">'Diagramos skaičiavimai'!$C$4</definedName>
    <definedName name="MitybosPaskutinėPabaiga">'Diagramos skaičiavimai'!$C$5</definedName>
    <definedName name="MitybosPeriodas">Mityba[DATA]</definedName>
    <definedName name="NumestiPerDieną">TIKSLAI!$B$15</definedName>
    <definedName name="Paantraštė">TIKSLAI!$C$2</definedName>
    <definedName name="PabaigosData">TIKSLAI!$B$3</definedName>
    <definedName name="PlanuojamosDienos">TIKSLAI!$B$13</definedName>
    <definedName name="PradinisSvoris">TIKSLAI!$B$6</definedName>
    <definedName name="PradžiosData">TIKSLAI!$B$1</definedName>
    <definedName name="_xlnm.Print_Titles" localSheetId="1">MITYBA!$3:$3</definedName>
    <definedName name="_xlnm.Print_Titles" localSheetId="2">SPORTAS!$3:$3</definedName>
    <definedName name="SportoDatųIntervalas">'Diagramos skaičiavimai'!$D$23:$D$36</definedName>
    <definedName name="SportoEilutėPradžia">'Diagramos skaičiavimai'!$C$22</definedName>
    <definedName name="SportoPaskutinėPabaiga">'Diagramos skaičiavimai'!$C$23</definedName>
    <definedName name="SportoPeriodas">Sportas[DATA]</definedName>
    <definedName name="StulpelioPavadinimas2">Mityba[[#Headers],[DATA]]</definedName>
    <definedName name="StulpelioPavadinimas3">Sportas[[#Headers],[DATA]]</definedName>
    <definedName name="TikslinisSvoris">TIKSLAI!$B$11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B2" i="2"/>
  <c r="B11" i="1"/>
  <c r="C22" i="4"/>
  <c r="C4" i="4"/>
  <c r="B1" i="1" l="1"/>
  <c r="B4" i="3" l="1"/>
  <c r="B5" i="3" s="1"/>
  <c r="B6" i="3" s="1"/>
  <c r="B7" i="3" s="1"/>
  <c r="B8" i="3" s="1"/>
  <c r="B9" i="3" s="1"/>
  <c r="B10" i="3" s="1"/>
  <c r="B11" i="3" s="1"/>
  <c r="B12" i="3" s="1"/>
  <c r="B18" i="2"/>
  <c r="B16" i="2"/>
  <c r="B14" i="2"/>
  <c r="B12" i="2"/>
  <c r="B10" i="2"/>
  <c r="B8" i="2"/>
  <c r="B6" i="2"/>
  <c r="B4" i="2"/>
  <c r="B3" i="1"/>
  <c r="B13" i="1" s="1"/>
  <c r="B15" i="1" s="1"/>
  <c r="B19" i="2"/>
  <c r="B17" i="2"/>
  <c r="B15" i="2"/>
  <c r="B13" i="2"/>
  <c r="B11" i="2"/>
  <c r="B9" i="2"/>
  <c r="B7" i="2"/>
  <c r="B5" i="2"/>
  <c r="C5" i="4" l="1"/>
  <c r="B13" i="3"/>
  <c r="B14" i="3" s="1"/>
  <c r="B15" i="3" s="1"/>
  <c r="B16" i="3" s="1"/>
  <c r="B17" i="3" s="1"/>
  <c r="B18" i="3" s="1"/>
  <c r="B19" i="3" s="1"/>
  <c r="B20" i="3" s="1"/>
  <c r="I18" i="4" l="1"/>
  <c r="G18" i="4"/>
  <c r="D18" i="4"/>
  <c r="H17" i="4"/>
  <c r="F17" i="4"/>
  <c r="I16" i="4"/>
  <c r="G16" i="4"/>
  <c r="D16" i="4"/>
  <c r="H15" i="4"/>
  <c r="F15" i="4"/>
  <c r="I14" i="4"/>
  <c r="G14" i="4"/>
  <c r="D14" i="4"/>
  <c r="H13" i="4"/>
  <c r="F13" i="4"/>
  <c r="I12" i="4"/>
  <c r="G12" i="4"/>
  <c r="D12" i="4"/>
  <c r="H11" i="4"/>
  <c r="F11" i="4"/>
  <c r="I10" i="4"/>
  <c r="G10" i="4"/>
  <c r="D10" i="4"/>
  <c r="H9" i="4"/>
  <c r="F9" i="4"/>
  <c r="I8" i="4"/>
  <c r="G8" i="4"/>
  <c r="D8" i="4"/>
  <c r="H7" i="4"/>
  <c r="F7" i="4"/>
  <c r="I6" i="4"/>
  <c r="G6" i="4"/>
  <c r="D6" i="4"/>
  <c r="H5" i="4"/>
  <c r="F5" i="4"/>
  <c r="H18" i="4"/>
  <c r="F18" i="4"/>
  <c r="I17" i="4"/>
  <c r="G17" i="4"/>
  <c r="D17" i="4"/>
  <c r="H16" i="4"/>
  <c r="F16" i="4"/>
  <c r="I15" i="4"/>
  <c r="G15" i="4"/>
  <c r="D15" i="4"/>
  <c r="H14" i="4"/>
  <c r="F14" i="4"/>
  <c r="I13" i="4"/>
  <c r="G13" i="4"/>
  <c r="D13" i="4"/>
  <c r="H12" i="4"/>
  <c r="F12" i="4"/>
  <c r="I11" i="4"/>
  <c r="G11" i="4"/>
  <c r="D11" i="4"/>
  <c r="H10" i="4"/>
  <c r="F10" i="4"/>
  <c r="I9" i="4"/>
  <c r="G9" i="4"/>
  <c r="D9" i="4"/>
  <c r="H8" i="4"/>
  <c r="F8" i="4"/>
  <c r="I7" i="4"/>
  <c r="G7" i="4"/>
  <c r="D7" i="4"/>
  <c r="H6" i="4"/>
  <c r="F6" i="4"/>
  <c r="I5" i="4"/>
  <c r="G5" i="4"/>
  <c r="D5" i="4"/>
  <c r="C23" i="4"/>
  <c r="F36" i="4" l="1"/>
  <c r="G35" i="4"/>
  <c r="D35" i="4"/>
  <c r="E35" i="4" s="1"/>
  <c r="F34" i="4"/>
  <c r="G33" i="4"/>
  <c r="D33" i="4"/>
  <c r="E33" i="4" s="1"/>
  <c r="F32" i="4"/>
  <c r="G31" i="4"/>
  <c r="D31" i="4"/>
  <c r="E31" i="4" s="1"/>
  <c r="F30" i="4"/>
  <c r="G29" i="4"/>
  <c r="D29" i="4"/>
  <c r="E29" i="4" s="1"/>
  <c r="F28" i="4"/>
  <c r="G27" i="4"/>
  <c r="D27" i="4"/>
  <c r="E27" i="4" s="1"/>
  <c r="F26" i="4"/>
  <c r="G25" i="4"/>
  <c r="D25" i="4"/>
  <c r="E25" i="4" s="1"/>
  <c r="F24" i="4"/>
  <c r="G23" i="4"/>
  <c r="D23" i="4"/>
  <c r="G36" i="4"/>
  <c r="D36" i="4"/>
  <c r="E36" i="4" s="1"/>
  <c r="F35" i="4"/>
  <c r="G34" i="4"/>
  <c r="D34" i="4"/>
  <c r="E34" i="4" s="1"/>
  <c r="F33" i="4"/>
  <c r="G32" i="4"/>
  <c r="D32" i="4"/>
  <c r="E32" i="4" s="1"/>
  <c r="F31" i="4"/>
  <c r="G30" i="4"/>
  <c r="D30" i="4"/>
  <c r="E30" i="4" s="1"/>
  <c r="F29" i="4"/>
  <c r="G28" i="4"/>
  <c r="D28" i="4"/>
  <c r="E28" i="4" s="1"/>
  <c r="F27" i="4"/>
  <c r="G26" i="4"/>
  <c r="D26" i="4"/>
  <c r="E26" i="4" s="1"/>
  <c r="F25" i="4"/>
  <c r="G24" i="4"/>
  <c r="D24" i="4"/>
  <c r="E24" i="4" s="1"/>
  <c r="F23" i="4"/>
  <c r="E15" i="4"/>
  <c r="E11" i="4"/>
  <c r="E7" i="4"/>
  <c r="E12" i="4"/>
  <c r="E14" i="4"/>
  <c r="E10" i="4"/>
  <c r="E6" i="4"/>
  <c r="E13" i="4"/>
  <c r="E9" i="4"/>
  <c r="E5" i="4"/>
  <c r="E8" i="4"/>
  <c r="E18" i="4"/>
  <c r="E16" i="4"/>
  <c r="E17" i="4"/>
  <c r="E23" i="4" l="1"/>
</calcChain>
</file>

<file path=xl/sharedStrings.xml><?xml version="1.0" encoding="utf-8"?>
<sst xmlns="http://schemas.openxmlformats.org/spreadsheetml/2006/main" count="98" uniqueCount="49">
  <si>
    <t>PRADŽIOS DATA</t>
  </si>
  <si>
    <t>PABAIGOS DATA</t>
  </si>
  <si>
    <t>PRADINIS SVORIS</t>
  </si>
  <si>
    <t>GALUTINIS SVORIS</t>
  </si>
  <si>
    <t>KIEK REIKIA NUMESTI</t>
  </si>
  <si>
    <t>PER KIEK DIENŲ</t>
  </si>
  <si>
    <t>KIEK NUMESTI PER DIENĄ</t>
  </si>
  <si>
    <t>TIKSLAI</t>
  </si>
  <si>
    <t>MITYBOS IR SPORTO ŽURNALAS</t>
  </si>
  <si>
    <t>MITYBOS ANALIZĖ</t>
  </si>
  <si>
    <t>SPORTO ANALIZĖ</t>
  </si>
  <si>
    <t>Sportas</t>
  </si>
  <si>
    <t>Mityba</t>
  </si>
  <si>
    <t>MITYBA</t>
  </si>
  <si>
    <t>DATA</t>
  </si>
  <si>
    <t>LAIKAS</t>
  </si>
  <si>
    <t>APRAŠAS</t>
  </si>
  <si>
    <t>Kava</t>
  </si>
  <si>
    <t>Riestainis</t>
  </si>
  <si>
    <t>Pietūs</t>
  </si>
  <si>
    <t>Vakarienė</t>
  </si>
  <si>
    <t>Skrebutis</t>
  </si>
  <si>
    <t>KALORIJOS</t>
  </si>
  <si>
    <t>ANGLIAVANDENIAI</t>
  </si>
  <si>
    <t>Tikslai</t>
  </si>
  <si>
    <t>BALTYMAI</t>
  </si>
  <si>
    <t>RIEBALAI</t>
  </si>
  <si>
    <t>PASTABOS</t>
  </si>
  <si>
    <t>Ryto kava</t>
  </si>
  <si>
    <t>Lengvi pusryčiai</t>
  </si>
  <si>
    <t>Sumuštinis su kalakutiena</t>
  </si>
  <si>
    <t>Bulvių apkepas</t>
  </si>
  <si>
    <t>Sumuštinis</t>
  </si>
  <si>
    <t>Salotos</t>
  </si>
  <si>
    <t>Latė kava</t>
  </si>
  <si>
    <t>SPORTAS</t>
  </si>
  <si>
    <t>TRUKMĖ (MIN.)</t>
  </si>
  <si>
    <t>SUDEGINTOS KALORIJOS</t>
  </si>
  <si>
    <t>Bėgimo treniruotė</t>
  </si>
  <si>
    <t>Lengva aerobika</t>
  </si>
  <si>
    <t>Didelio krūvio treniruotė</t>
  </si>
  <si>
    <t>Bėgimas</t>
  </si>
  <si>
    <t>MITYBOS ANALIZĖS DIAGRAMOS DUOMENYS</t>
  </si>
  <si>
    <t>Pradinė eilutė</t>
  </si>
  <si>
    <t>Paskutinis mitybos įrašas</t>
  </si>
  <si>
    <t>SPORTO ANALIZĖS DIAGRAMOS DUOMENYS</t>
  </si>
  <si>
    <t>Paskutinis sporto įrašas</t>
  </si>
  <si>
    <t>DIENA</t>
  </si>
  <si>
    <t>Skaič.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</si>
</sst>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400]h:mm:ss\ AM/PM"/>
    <numFmt numFmtId="165" formatCode="#,#00;;;"/>
    <numFmt numFmtId="166" formatCode="hh:mm;@"/>
  </numFmts>
  <fonts count="12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4"/>
      <color theme="1" tint="0.24994659260841701"/>
      <name val="Arial Black"/>
      <family val="2"/>
      <scheme val="major"/>
    </font>
    <font>
      <sz val="12"/>
      <color theme="1" tint="0.24994659260841701"/>
      <name val="Arial"/>
      <family val="2"/>
      <scheme val="minor"/>
    </font>
    <font>
      <sz val="14"/>
      <color theme="0"/>
      <name val="Arial Black"/>
      <family val="2"/>
      <scheme val="major"/>
    </font>
    <font>
      <sz val="18"/>
      <color theme="0"/>
      <name val="Arial Black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8"/>
      <name val="Arial"/>
      <family val="2"/>
      <scheme val="minor"/>
    </font>
    <font>
      <sz val="10"/>
      <color theme="0"/>
      <name val="Arial Black"/>
      <family val="2"/>
      <scheme val="major"/>
    </font>
    <font>
      <sz val="11"/>
      <color theme="1"/>
      <name val="Arial"/>
      <family val="2"/>
      <scheme val="minor"/>
    </font>
    <font>
      <sz val="18"/>
      <color theme="1"/>
      <name val="Arial Black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n">
        <color theme="0"/>
      </top>
      <bottom/>
      <diagonal/>
    </border>
  </borders>
  <cellStyleXfs count="19"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3" fillId="0" borderId="0" applyNumberFormat="0" applyFill="0" applyProtection="0">
      <alignment vertical="center"/>
    </xf>
    <xf numFmtId="0" fontId="4" fillId="5" borderId="0" applyNumberFormat="0" applyProtection="0">
      <alignment horizontal="left" vertical="center" indent="1"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4" fontId="5" fillId="3" borderId="6">
      <alignment horizontal="center"/>
    </xf>
    <xf numFmtId="0" fontId="5" fillId="4" borderId="6" applyNumberFormat="0">
      <alignment horizontal="center"/>
    </xf>
    <xf numFmtId="1" fontId="5" fillId="5" borderId="6">
      <alignment horizontal="center"/>
    </xf>
    <xf numFmtId="0" fontId="9" fillId="5" borderId="0" applyNumberFormat="0" applyBorder="0" applyProtection="0">
      <alignment vertical="center"/>
    </xf>
    <xf numFmtId="0" fontId="1" fillId="0" borderId="1" applyNumberFormat="0" applyFill="0" applyProtection="0">
      <alignment horizontal="center" vertical="center"/>
    </xf>
    <xf numFmtId="0" fontId="1" fillId="0" borderId="1" applyNumberFormat="0" applyFill="0" applyProtection="0">
      <alignment horizontal="center" vertical="center"/>
    </xf>
    <xf numFmtId="14" fontId="6" fillId="0" borderId="5" applyNumberFormat="0" applyFont="0" applyFill="0" applyAlignment="0">
      <alignment horizontal="center"/>
    </xf>
    <xf numFmtId="14" fontId="10" fillId="0" borderId="2" applyFont="0" applyFill="0" applyBorder="0" applyAlignment="0">
      <alignment horizontal="center"/>
    </xf>
    <xf numFmtId="2" fontId="10" fillId="0" borderId="0" applyFont="0" applyFill="0" applyBorder="0" applyAlignment="0">
      <alignment vertical="center"/>
    </xf>
    <xf numFmtId="1" fontId="10" fillId="5" borderId="2" applyFont="0" applyFill="0" applyBorder="0" applyAlignment="0">
      <alignment horizontal="center"/>
    </xf>
    <xf numFmtId="166" fontId="10" fillId="0" borderId="0" applyFont="0" applyFill="0" applyBorder="0" applyAlignment="0">
      <alignment horizontal="left" vertical="center"/>
    </xf>
    <xf numFmtId="0" fontId="2" fillId="0" borderId="1" applyNumberFormat="0" applyFill="0" applyProtection="0"/>
  </cellStyleXfs>
  <cellXfs count="42">
    <xf numFmtId="0" fontId="0" fillId="0" borderId="0" xfId="0">
      <alignment vertical="center"/>
    </xf>
    <xf numFmtId="0" fontId="3" fillId="0" borderId="0" xfId="2">
      <alignment vertical="center"/>
    </xf>
    <xf numFmtId="0" fontId="6" fillId="2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7" fillId="0" borderId="3" xfId="0" applyFont="1" applyFill="1" applyBorder="1">
      <alignment vertical="center"/>
    </xf>
    <xf numFmtId="14" fontId="8" fillId="0" borderId="3" xfId="0" applyNumberFormat="1" applyFont="1" applyFill="1" applyBorder="1">
      <alignment vertical="center"/>
    </xf>
    <xf numFmtId="0" fontId="8" fillId="0" borderId="3" xfId="0" applyFont="1" applyFill="1" applyBorder="1">
      <alignment vertical="center"/>
    </xf>
    <xf numFmtId="14" fontId="8" fillId="0" borderId="4" xfId="0" applyNumberFormat="1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3" xfId="0" applyNumberFormat="1" applyFont="1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Fill="1">
      <alignment vertical="center"/>
    </xf>
    <xf numFmtId="14" fontId="9" fillId="5" borderId="0" xfId="10" applyNumberFormat="1" applyBorder="1">
      <alignment vertical="center"/>
    </xf>
    <xf numFmtId="164" fontId="9" fillId="5" borderId="0" xfId="10" applyNumberFormat="1" applyBorder="1">
      <alignment vertical="center"/>
    </xf>
    <xf numFmtId="0" fontId="9" fillId="5" borderId="0" xfId="10" applyBorder="1">
      <alignment vertical="center"/>
    </xf>
    <xf numFmtId="1" fontId="9" fillId="5" borderId="0" xfId="10" applyNumberFormat="1" applyBorder="1">
      <alignment vertical="center"/>
    </xf>
    <xf numFmtId="14" fontId="9" fillId="0" borderId="0" xfId="10" applyNumberFormat="1" applyFill="1" applyBorder="1">
      <alignment vertical="center"/>
    </xf>
    <xf numFmtId="1" fontId="9" fillId="0" borderId="0" xfId="10" applyNumberFormat="1" applyFill="1" applyBorder="1">
      <alignment vertical="center"/>
    </xf>
    <xf numFmtId="0" fontId="9" fillId="0" borderId="0" xfId="10" applyFill="1" applyBorder="1">
      <alignment vertical="center"/>
    </xf>
    <xf numFmtId="0" fontId="3" fillId="0" borderId="0" xfId="2" applyAlignment="1">
      <alignment vertical="top"/>
    </xf>
    <xf numFmtId="165" fontId="8" fillId="0" borderId="3" xfId="0" applyNumberFormat="1" applyFont="1" applyFill="1" applyBorder="1">
      <alignment vertical="center"/>
    </xf>
    <xf numFmtId="0" fontId="4" fillId="5" borderId="0" xfId="3">
      <alignment horizontal="left" vertical="center" indent="1"/>
    </xf>
    <xf numFmtId="0" fontId="4" fillId="5" borderId="0" xfId="3" applyAlignment="1">
      <alignment horizontal="left" vertical="center" indent="1"/>
    </xf>
    <xf numFmtId="0" fontId="1" fillId="0" borderId="1" xfId="11">
      <alignment horizontal="center" vertical="center"/>
    </xf>
    <xf numFmtId="14" fontId="5" fillId="3" borderId="5" xfId="14" applyFont="1" applyFill="1" applyBorder="1">
      <alignment horizontal="center"/>
    </xf>
    <xf numFmtId="0" fontId="1" fillId="3" borderId="5" xfId="4" applyNumberFormat="1" applyBorder="1" applyAlignment="1">
      <alignment horizontal="center" vertical="top"/>
    </xf>
    <xf numFmtId="0" fontId="1" fillId="4" borderId="5" xfId="5" applyNumberFormat="1" applyBorder="1" applyAlignment="1">
      <alignment horizontal="center" vertical="top"/>
    </xf>
    <xf numFmtId="0" fontId="1" fillId="5" borderId="5" xfId="6" applyNumberFormat="1" applyBorder="1" applyAlignment="1">
      <alignment horizontal="center" vertical="top"/>
    </xf>
    <xf numFmtId="2" fontId="5" fillId="4" borderId="6" xfId="15" applyFont="1" applyFill="1" applyBorder="1" applyAlignment="1">
      <alignment horizontal="center"/>
    </xf>
    <xf numFmtId="1" fontId="5" fillId="5" borderId="6" xfId="16" applyFont="1" applyBorder="1">
      <alignment horizontal="center"/>
    </xf>
    <xf numFmtId="2" fontId="5" fillId="5" borderId="6" xfId="15" applyFont="1" applyFill="1" applyBorder="1" applyAlignment="1">
      <alignment horizontal="center"/>
    </xf>
    <xf numFmtId="0" fontId="2" fillId="0" borderId="1" xfId="18"/>
    <xf numFmtId="14" fontId="10" fillId="0" borderId="0" xfId="14" applyFont="1" applyFill="1" applyBorder="1" applyAlignment="1">
      <alignment horizontal="left" vertical="center"/>
    </xf>
    <xf numFmtId="1" fontId="10" fillId="0" borderId="0" xfId="16" applyFont="1" applyFill="1" applyBorder="1" applyAlignment="1">
      <alignment horizontal="left" vertical="center"/>
    </xf>
    <xf numFmtId="166" fontId="10" fillId="0" borderId="0" xfId="17" applyFont="1" applyFill="1" applyBorder="1" applyAlignment="1">
      <alignment horizontal="left" vertical="center"/>
    </xf>
    <xf numFmtId="14" fontId="10" fillId="0" borderId="0" xfId="14" applyFont="1" applyBorder="1" applyAlignment="1">
      <alignment horizontal="left" vertical="center"/>
    </xf>
    <xf numFmtId="166" fontId="10" fillId="0" borderId="0" xfId="17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4" fontId="5" fillId="3" borderId="6" xfId="14" applyFont="1" applyFill="1" applyBorder="1">
      <alignment horizontal="center"/>
    </xf>
    <xf numFmtId="2" fontId="5" fillId="4" borderId="6" xfId="15" applyFont="1" applyFill="1" applyBorder="1" applyAlignment="1">
      <alignment horizontal="center"/>
    </xf>
    <xf numFmtId="0" fontId="11" fillId="0" borderId="1" xfId="1" applyFill="1" applyBorder="1"/>
  </cellXfs>
  <cellStyles count="19">
    <cellStyle name="1 antraštė" xfId="1" builtinId="16" customBuiltin="1"/>
    <cellStyle name="2 antraštė" xfId="2" builtinId="17" customBuiltin="1"/>
    <cellStyle name="3 antraštė" xfId="3" builtinId="18" customBuiltin="1"/>
    <cellStyle name="4 antraštė" xfId="10" builtinId="19" customBuiltin="1"/>
    <cellStyle name="Aplankytas hipersaitas" xfId="12" builtinId="9" customBuiltin="1"/>
    <cellStyle name="Balta kraštinė" xfId="13"/>
    <cellStyle name="Data" xfId="14"/>
    <cellStyle name="Hipersaitas" xfId="11" builtinId="8" customBuiltin="1"/>
    <cellStyle name="Įprastas" xfId="0" builtinId="0" customBuiltin="1"/>
    <cellStyle name="Laikas" xfId="17"/>
    <cellStyle name="Paryškinimas 1" xfId="4" builtinId="29" customBuiltin="1"/>
    <cellStyle name="Paryškinimas 2" xfId="5" builtinId="33" customBuiltin="1"/>
    <cellStyle name="Paryškinimas 3" xfId="6" builtinId="37" customBuiltin="1"/>
    <cellStyle name="Pavadinimas" xfId="18" builtinId="15" customBuiltin="1"/>
    <cellStyle name="Skaičius" xfId="16"/>
    <cellStyle name="Svoris" xfId="15"/>
    <cellStyle name="Šoninės juostos antraštė 1" xfId="7"/>
    <cellStyle name="Šoninės juostos antraštė 2" xfId="8"/>
    <cellStyle name="Šoninės juostos antraštė 3" xfId="9"/>
  </cellStyles>
  <dxfs count="19"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color theme="1" tint="0.24994659260841701"/>
      </font>
      <fill>
        <patternFill patternType="solid">
          <fgColor theme="6" tint="0.79995117038483843"/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double">
          <color theme="6"/>
        </top>
        <bottom style="thin">
          <color theme="6"/>
        </bottom>
      </border>
    </dxf>
    <dxf>
      <font>
        <b/>
        <i val="0"/>
        <color theme="0"/>
      </font>
      <fill>
        <patternFill patternType="solid">
          <fgColor theme="6"/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/>
      </border>
    </dxf>
  </dxfs>
  <tableStyles count="1" defaultTableStyle="Mitybos ir sporto žurnalo lentelė" defaultPivotStyle="PivotStyleMedium11">
    <tableStyle name="Mitybos ir sporto žurnalo lentelė" pivot="0" count="5">
      <tableStyleElement type="wholeTable" dxfId="18"/>
      <tableStyleElement type="headerRow" dxfId="17"/>
      <tableStyleElement type="totalRow" dxfId="16"/>
      <tableStyleElement type="firstColumn" dxfId="15"/>
      <tableStyleElement type="first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268016215664378E-2"/>
          <c:y val="4.5576902887139108E-2"/>
          <c:w val="0.71490476048627594"/>
          <c:h val="0.7841917760279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'Diagramos skaičiavimai'!$I$4</c:f>
              <c:strCache>
                <c:ptCount val="1"/>
                <c:pt idx="0">
                  <c:v>KALORIJOS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'Diagramos skaičiavimai'!$E$5:$E$18</c:f>
              <c:strCache>
                <c:ptCount val="14"/>
                <c:pt idx="0">
                  <c:v>TR</c:v>
                </c:pt>
                <c:pt idx="1">
                  <c:v>TR</c:v>
                </c:pt>
                <c:pt idx="2">
                  <c:v>KT</c:v>
                </c:pt>
                <c:pt idx="3">
                  <c:v>KT</c:v>
                </c:pt>
                <c:pt idx="4">
                  <c:v>KT</c:v>
                </c:pt>
                <c:pt idx="5">
                  <c:v>KT</c:v>
                </c:pt>
                <c:pt idx="6">
                  <c:v>PN</c:v>
                </c:pt>
                <c:pt idx="7">
                  <c:v>PN</c:v>
                </c:pt>
                <c:pt idx="8">
                  <c:v>PN</c:v>
                </c:pt>
                <c:pt idx="9">
                  <c:v>PN</c:v>
                </c:pt>
                <c:pt idx="10">
                  <c:v>ŠT</c:v>
                </c:pt>
                <c:pt idx="11">
                  <c:v>ŠT</c:v>
                </c:pt>
                <c:pt idx="12">
                  <c:v>ŠT</c:v>
                </c:pt>
                <c:pt idx="13">
                  <c:v>PR</c:v>
                </c:pt>
              </c:strCache>
            </c:strRef>
          </c:cat>
          <c:val>
            <c:numRef>
              <c:f>'Diagramos skaičiavimai'!$I$5:$I$18</c:f>
              <c:numCache>
                <c:formatCode>General</c:formatCode>
                <c:ptCount val="14"/>
                <c:pt idx="0">
                  <c:v>283</c:v>
                </c:pt>
                <c:pt idx="1">
                  <c:v>500</c:v>
                </c:pt>
                <c:pt idx="2">
                  <c:v>1</c:v>
                </c:pt>
                <c:pt idx="3">
                  <c:v>10</c:v>
                </c:pt>
                <c:pt idx="4">
                  <c:v>189</c:v>
                </c:pt>
                <c:pt idx="5">
                  <c:v>477</c:v>
                </c:pt>
                <c:pt idx="6">
                  <c:v>1</c:v>
                </c:pt>
                <c:pt idx="7">
                  <c:v>245</c:v>
                </c:pt>
                <c:pt idx="8">
                  <c:v>247</c:v>
                </c:pt>
                <c:pt idx="9">
                  <c:v>456</c:v>
                </c:pt>
                <c:pt idx="10">
                  <c:v>10</c:v>
                </c:pt>
                <c:pt idx="11">
                  <c:v>135</c:v>
                </c:pt>
                <c:pt idx="12">
                  <c:v>184</c:v>
                </c:pt>
                <c:pt idx="13">
                  <c:v>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1-4B2A-858B-F364BF799365}"/>
            </c:ext>
          </c:extLst>
        </c:ser>
        <c:ser>
          <c:idx val="1"/>
          <c:order val="1"/>
          <c:tx>
            <c:strRef>
              <c:f>'Diagramos skaičiavimai'!$H$4</c:f>
              <c:strCache>
                <c:ptCount val="1"/>
                <c:pt idx="0">
                  <c:v>ANGLIAVANDENIAI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'Diagramos skaičiavimai'!$E$5:$E$18</c:f>
              <c:strCache>
                <c:ptCount val="14"/>
                <c:pt idx="0">
                  <c:v>TR</c:v>
                </c:pt>
                <c:pt idx="1">
                  <c:v>TR</c:v>
                </c:pt>
                <c:pt idx="2">
                  <c:v>KT</c:v>
                </c:pt>
                <c:pt idx="3">
                  <c:v>KT</c:v>
                </c:pt>
                <c:pt idx="4">
                  <c:v>KT</c:v>
                </c:pt>
                <c:pt idx="5">
                  <c:v>KT</c:v>
                </c:pt>
                <c:pt idx="6">
                  <c:v>PN</c:v>
                </c:pt>
                <c:pt idx="7">
                  <c:v>PN</c:v>
                </c:pt>
                <c:pt idx="8">
                  <c:v>PN</c:v>
                </c:pt>
                <c:pt idx="9">
                  <c:v>PN</c:v>
                </c:pt>
                <c:pt idx="10">
                  <c:v>ŠT</c:v>
                </c:pt>
                <c:pt idx="11">
                  <c:v>ŠT</c:v>
                </c:pt>
                <c:pt idx="12">
                  <c:v>ŠT</c:v>
                </c:pt>
                <c:pt idx="13">
                  <c:v>PR</c:v>
                </c:pt>
              </c:strCache>
            </c:strRef>
          </c:cat>
          <c:val>
            <c:numRef>
              <c:f>'Diagramos skaičiavimai'!$H$5:$H$18</c:f>
              <c:numCache>
                <c:formatCode>General</c:formatCode>
                <c:ptCount val="14"/>
                <c:pt idx="0">
                  <c:v>46</c:v>
                </c:pt>
                <c:pt idx="1">
                  <c:v>42</c:v>
                </c:pt>
                <c:pt idx="2">
                  <c:v>0</c:v>
                </c:pt>
                <c:pt idx="3">
                  <c:v>10</c:v>
                </c:pt>
                <c:pt idx="4">
                  <c:v>26</c:v>
                </c:pt>
                <c:pt idx="5">
                  <c:v>62</c:v>
                </c:pt>
                <c:pt idx="6">
                  <c:v>0</c:v>
                </c:pt>
                <c:pt idx="7">
                  <c:v>48</c:v>
                </c:pt>
                <c:pt idx="8">
                  <c:v>11</c:v>
                </c:pt>
                <c:pt idx="9">
                  <c:v>64</c:v>
                </c:pt>
                <c:pt idx="10">
                  <c:v>10</c:v>
                </c:pt>
                <c:pt idx="11">
                  <c:v>12.36</c:v>
                </c:pt>
                <c:pt idx="12">
                  <c:v>7</c:v>
                </c:pt>
                <c:pt idx="13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91-4B2A-858B-F364BF799365}"/>
            </c:ext>
          </c:extLst>
        </c:ser>
        <c:ser>
          <c:idx val="2"/>
          <c:order val="2"/>
          <c:tx>
            <c:strRef>
              <c:f>'Diagramos skaičiavimai'!$G$4</c:f>
              <c:strCache>
                <c:ptCount val="1"/>
                <c:pt idx="0">
                  <c:v>BALTYMAI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'Diagramos skaičiavimai'!$E$5:$E$18</c:f>
              <c:strCache>
                <c:ptCount val="14"/>
                <c:pt idx="0">
                  <c:v>TR</c:v>
                </c:pt>
                <c:pt idx="1">
                  <c:v>TR</c:v>
                </c:pt>
                <c:pt idx="2">
                  <c:v>KT</c:v>
                </c:pt>
                <c:pt idx="3">
                  <c:v>KT</c:v>
                </c:pt>
                <c:pt idx="4">
                  <c:v>KT</c:v>
                </c:pt>
                <c:pt idx="5">
                  <c:v>KT</c:v>
                </c:pt>
                <c:pt idx="6">
                  <c:v>PN</c:v>
                </c:pt>
                <c:pt idx="7">
                  <c:v>PN</c:v>
                </c:pt>
                <c:pt idx="8">
                  <c:v>PN</c:v>
                </c:pt>
                <c:pt idx="9">
                  <c:v>PN</c:v>
                </c:pt>
                <c:pt idx="10">
                  <c:v>ŠT</c:v>
                </c:pt>
                <c:pt idx="11">
                  <c:v>ŠT</c:v>
                </c:pt>
                <c:pt idx="12">
                  <c:v>ŠT</c:v>
                </c:pt>
                <c:pt idx="13">
                  <c:v>PR</c:v>
                </c:pt>
              </c:strCache>
            </c:strRef>
          </c:cat>
          <c:val>
            <c:numRef>
              <c:f>'Diagramos skaičiavimai'!$G$5:$G$18</c:f>
              <c:numCache>
                <c:formatCode>General</c:formatCode>
                <c:ptCount val="14"/>
                <c:pt idx="0">
                  <c:v>18</c:v>
                </c:pt>
                <c:pt idx="1">
                  <c:v>35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13.5</c:v>
                </c:pt>
                <c:pt idx="6">
                  <c:v>0</c:v>
                </c:pt>
                <c:pt idx="7">
                  <c:v>10</c:v>
                </c:pt>
                <c:pt idx="8">
                  <c:v>43</c:v>
                </c:pt>
                <c:pt idx="9">
                  <c:v>32</c:v>
                </c:pt>
                <c:pt idx="10">
                  <c:v>2</c:v>
                </c:pt>
                <c:pt idx="11">
                  <c:v>8.81</c:v>
                </c:pt>
                <c:pt idx="12">
                  <c:v>5.43</c:v>
                </c:pt>
                <c:pt idx="13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91-4B2A-858B-F364BF799365}"/>
            </c:ext>
          </c:extLst>
        </c:ser>
        <c:ser>
          <c:idx val="3"/>
          <c:order val="3"/>
          <c:tx>
            <c:strRef>
              <c:f>'Diagramos skaičiavimai'!$F$4</c:f>
              <c:strCache>
                <c:ptCount val="1"/>
                <c:pt idx="0">
                  <c:v>RIEBALAI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'Diagramos skaičiavimai'!$E$5:$E$18</c:f>
              <c:strCache>
                <c:ptCount val="14"/>
                <c:pt idx="0">
                  <c:v>TR</c:v>
                </c:pt>
                <c:pt idx="1">
                  <c:v>TR</c:v>
                </c:pt>
                <c:pt idx="2">
                  <c:v>KT</c:v>
                </c:pt>
                <c:pt idx="3">
                  <c:v>KT</c:v>
                </c:pt>
                <c:pt idx="4">
                  <c:v>KT</c:v>
                </c:pt>
                <c:pt idx="5">
                  <c:v>KT</c:v>
                </c:pt>
                <c:pt idx="6">
                  <c:v>PN</c:v>
                </c:pt>
                <c:pt idx="7">
                  <c:v>PN</c:v>
                </c:pt>
                <c:pt idx="8">
                  <c:v>PN</c:v>
                </c:pt>
                <c:pt idx="9">
                  <c:v>PN</c:v>
                </c:pt>
                <c:pt idx="10">
                  <c:v>ŠT</c:v>
                </c:pt>
                <c:pt idx="11">
                  <c:v>ŠT</c:v>
                </c:pt>
                <c:pt idx="12">
                  <c:v>ŠT</c:v>
                </c:pt>
                <c:pt idx="13">
                  <c:v>PR</c:v>
                </c:pt>
              </c:strCache>
            </c:strRef>
          </c:cat>
          <c:val>
            <c:numRef>
              <c:f>'Diagramos skaičiavimai'!$F$5:$F$18</c:f>
              <c:numCache>
                <c:formatCode>General</c:formatCode>
                <c:ptCount val="14"/>
                <c:pt idx="0">
                  <c:v>3.5</c:v>
                </c:pt>
                <c:pt idx="1">
                  <c:v>25</c:v>
                </c:pt>
                <c:pt idx="2">
                  <c:v>0</c:v>
                </c:pt>
                <c:pt idx="3">
                  <c:v>10</c:v>
                </c:pt>
                <c:pt idx="4">
                  <c:v>8</c:v>
                </c:pt>
                <c:pt idx="5">
                  <c:v>21</c:v>
                </c:pt>
                <c:pt idx="6">
                  <c:v>0</c:v>
                </c:pt>
                <c:pt idx="7">
                  <c:v>1.5</c:v>
                </c:pt>
                <c:pt idx="8">
                  <c:v>5</c:v>
                </c:pt>
                <c:pt idx="9">
                  <c:v>22</c:v>
                </c:pt>
                <c:pt idx="10">
                  <c:v>10</c:v>
                </c:pt>
                <c:pt idx="11">
                  <c:v>5.51</c:v>
                </c:pt>
                <c:pt idx="12">
                  <c:v>15</c:v>
                </c:pt>
                <c:pt idx="1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91-4B2A-858B-F364BF799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92222544"/>
        <c:axId val="492218624"/>
      </c:barChart>
      <c:catAx>
        <c:axId val="49222254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92218624"/>
        <c:crosses val="autoZero"/>
        <c:auto val="1"/>
        <c:lblAlgn val="ctr"/>
        <c:lblOffset val="100"/>
        <c:noMultiLvlLbl val="0"/>
      </c:catAx>
      <c:valAx>
        <c:axId val="49221862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%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92222544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980578089781651"/>
          <c:y val="0"/>
          <c:w val="0.19015652047277193"/>
          <c:h val="0.984872090988626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586106384943088E-2"/>
          <c:y val="7.8232908052268874E-2"/>
          <c:w val="0.67072706181363906"/>
          <c:h val="0.756960714135332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'Diagramos skaičiavimai'!$G$22</c:f>
              <c:strCache>
                <c:ptCount val="1"/>
                <c:pt idx="0">
                  <c:v>SUDEGINTOS KALORIJOS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4.43213296398892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5C-425B-96CA-1DB742A398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'Diagramos skaičiavimai'!$D$23:$D$36</c:f>
              <c:numCache>
                <c:formatCode>m/d/yyyy</c:formatCode>
                <c:ptCount val="14"/>
                <c:pt idx="0">
                  <c:v>42878</c:v>
                </c:pt>
                <c:pt idx="1">
                  <c:v>42877</c:v>
                </c:pt>
                <c:pt idx="2">
                  <c:v>42876</c:v>
                </c:pt>
                <c:pt idx="3">
                  <c:v>42875</c:v>
                </c:pt>
                <c:pt idx="4">
                  <c:v>42874</c:v>
                </c:pt>
                <c:pt idx="5">
                  <c:v>42873</c:v>
                </c:pt>
                <c:pt idx="6">
                  <c:v>42872</c:v>
                </c:pt>
                <c:pt idx="7">
                  <c:v>42871</c:v>
                </c:pt>
                <c:pt idx="8">
                  <c:v>42870</c:v>
                </c:pt>
                <c:pt idx="9">
                  <c:v>42869</c:v>
                </c:pt>
                <c:pt idx="10">
                  <c:v>42868</c:v>
                </c:pt>
                <c:pt idx="11">
                  <c:v>42867</c:v>
                </c:pt>
                <c:pt idx="12">
                  <c:v>42866</c:v>
                </c:pt>
                <c:pt idx="13">
                  <c:v>42865</c:v>
                </c:pt>
              </c:numCache>
            </c:numRef>
          </c:cat>
          <c:val>
            <c:numRef>
              <c:f>'Diagramos skaičiavimai'!$G$23:$G$36</c:f>
              <c:numCache>
                <c:formatCode>#\ #00;;;</c:formatCode>
                <c:ptCount val="14"/>
                <c:pt idx="0">
                  <c:v>195</c:v>
                </c:pt>
                <c:pt idx="1">
                  <c:v>265</c:v>
                </c:pt>
                <c:pt idx="2">
                  <c:v>290</c:v>
                </c:pt>
                <c:pt idx="3">
                  <c:v>320</c:v>
                </c:pt>
                <c:pt idx="4">
                  <c:v>350</c:v>
                </c:pt>
                <c:pt idx="5">
                  <c:v>295</c:v>
                </c:pt>
                <c:pt idx="6">
                  <c:v>270</c:v>
                </c:pt>
                <c:pt idx="7">
                  <c:v>325</c:v>
                </c:pt>
                <c:pt idx="8">
                  <c:v>175</c:v>
                </c:pt>
                <c:pt idx="9">
                  <c:v>335</c:v>
                </c:pt>
                <c:pt idx="10">
                  <c:v>205</c:v>
                </c:pt>
                <c:pt idx="11">
                  <c:v>285</c:v>
                </c:pt>
                <c:pt idx="12">
                  <c:v>125</c:v>
                </c:pt>
                <c:pt idx="13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C-425B-96CA-1DB742A3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92224112"/>
        <c:axId val="492219016"/>
      </c:barChart>
      <c:lineChart>
        <c:grouping val="standard"/>
        <c:varyColors val="0"/>
        <c:ser>
          <c:idx val="1"/>
          <c:order val="1"/>
          <c:tx>
            <c:strRef>
              <c:f>'Diagramos skaičiavimai'!$F$22</c:f>
              <c:strCache>
                <c:ptCount val="1"/>
                <c:pt idx="0">
                  <c:v>TRUKMĖ (MIN.)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'Diagramos skaičiavimai'!$D$23:$E$36</c:f>
              <c:multiLvlStrCache>
                <c:ptCount val="14"/>
                <c:lvl>
                  <c:pt idx="0">
                    <c:v>AN</c:v>
                  </c:pt>
                  <c:pt idx="1">
                    <c:v>PR</c:v>
                  </c:pt>
                  <c:pt idx="2">
                    <c:v>SK</c:v>
                  </c:pt>
                  <c:pt idx="3">
                    <c:v>ŠT</c:v>
                  </c:pt>
                  <c:pt idx="4">
                    <c:v>PN</c:v>
                  </c:pt>
                  <c:pt idx="5">
                    <c:v>KT</c:v>
                  </c:pt>
                  <c:pt idx="6">
                    <c:v>TR</c:v>
                  </c:pt>
                  <c:pt idx="7">
                    <c:v>AN</c:v>
                  </c:pt>
                  <c:pt idx="8">
                    <c:v>PR</c:v>
                  </c:pt>
                  <c:pt idx="9">
                    <c:v>SK</c:v>
                  </c:pt>
                  <c:pt idx="10">
                    <c:v>ŠT</c:v>
                  </c:pt>
                  <c:pt idx="11">
                    <c:v>PN</c:v>
                  </c:pt>
                  <c:pt idx="12">
                    <c:v>KT</c:v>
                  </c:pt>
                  <c:pt idx="13">
                    <c:v>TR</c:v>
                  </c:pt>
                </c:lvl>
                <c:lvl>
                  <c:pt idx="0">
                    <c:v>2017-05-23</c:v>
                  </c:pt>
                  <c:pt idx="1">
                    <c:v>2017-05-22</c:v>
                  </c:pt>
                  <c:pt idx="2">
                    <c:v>2017-05-21</c:v>
                  </c:pt>
                  <c:pt idx="3">
                    <c:v>2017-05-20</c:v>
                  </c:pt>
                  <c:pt idx="4">
                    <c:v>2017-05-19</c:v>
                  </c:pt>
                  <c:pt idx="5">
                    <c:v>2017-05-18</c:v>
                  </c:pt>
                  <c:pt idx="6">
                    <c:v>2017-05-17</c:v>
                  </c:pt>
                  <c:pt idx="7">
                    <c:v>2017-05-16</c:v>
                  </c:pt>
                  <c:pt idx="8">
                    <c:v>2017-05-15</c:v>
                  </c:pt>
                  <c:pt idx="9">
                    <c:v>2017-05-14</c:v>
                  </c:pt>
                  <c:pt idx="10">
                    <c:v>2017-05-13</c:v>
                  </c:pt>
                  <c:pt idx="11">
                    <c:v>2017-05-12</c:v>
                  </c:pt>
                  <c:pt idx="12">
                    <c:v>2017-05-11</c:v>
                  </c:pt>
                  <c:pt idx="13">
                    <c:v>2017-05-10</c:v>
                  </c:pt>
                </c:lvl>
              </c:multiLvlStrCache>
            </c:multiLvlStrRef>
          </c:cat>
          <c:val>
            <c:numRef>
              <c:f>'Diagramos skaičiavimai'!$F$23:$F$36</c:f>
              <c:numCache>
                <c:formatCode>#\ #00;;;</c:formatCode>
                <c:ptCount val="14"/>
                <c:pt idx="0">
                  <c:v>20</c:v>
                </c:pt>
                <c:pt idx="1">
                  <c:v>25</c:v>
                </c:pt>
                <c:pt idx="2">
                  <c:v>40</c:v>
                </c:pt>
                <c:pt idx="3">
                  <c:v>35</c:v>
                </c:pt>
                <c:pt idx="4">
                  <c:v>45</c:v>
                </c:pt>
                <c:pt idx="5">
                  <c:v>20</c:v>
                </c:pt>
                <c:pt idx="6">
                  <c:v>40</c:v>
                </c:pt>
                <c:pt idx="7">
                  <c:v>45</c:v>
                </c:pt>
                <c:pt idx="8">
                  <c:v>40</c:v>
                </c:pt>
                <c:pt idx="9">
                  <c:v>30</c:v>
                </c:pt>
                <c:pt idx="10">
                  <c:v>40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5C-425B-96CA-1DB742A3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224112"/>
        <c:axId val="492219016"/>
      </c:lineChart>
      <c:catAx>
        <c:axId val="49222411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92219016"/>
        <c:crosses val="autoZero"/>
        <c:auto val="0"/>
        <c:lblAlgn val="ctr"/>
        <c:lblOffset val="100"/>
        <c:noMultiLvlLbl val="1"/>
      </c:catAx>
      <c:valAx>
        <c:axId val="49221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numFmt formatCode="#\ #00;;;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9222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4626001175409928"/>
          <c:y val="7.6196618938165192E-2"/>
          <c:w val="0.24869803349610606"/>
          <c:h val="0.196089386561005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MITYBA!A1"/><Relationship Id="rId1" Type="http://schemas.openxmlformats.org/officeDocument/2006/relationships/hyperlink" Target="#SPORTAS!A1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SPORTAS!A1"/><Relationship Id="rId1" Type="http://schemas.openxmlformats.org/officeDocument/2006/relationships/hyperlink" Target="#TIKSLAI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TIKSLAI!A1"/><Relationship Id="rId1" Type="http://schemas.openxmlformats.org/officeDocument/2006/relationships/hyperlink" Target="#MITYB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0</xdr:row>
      <xdr:rowOff>85725</xdr:rowOff>
    </xdr:from>
    <xdr:to>
      <xdr:col>9</xdr:col>
      <xdr:colOff>657225</xdr:colOff>
      <xdr:row>0</xdr:row>
      <xdr:rowOff>390524</xdr:rowOff>
    </xdr:to>
    <xdr:sp macro="" textlink="">
      <xdr:nvSpPr>
        <xdr:cNvPr id="2" name="Sportas" descr="Sporto naršymo mygtukas">
          <a:hlinkClick xmlns:r="http://schemas.openxmlformats.org/officeDocument/2006/relationships" r:id="rId1" tooltip="Pasirinkite norėdami peržiūrėti darbalapį Sportas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077200" y="8572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lt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10</xdr:col>
      <xdr:colOff>180975</xdr:colOff>
      <xdr:row>0</xdr:row>
      <xdr:rowOff>85725</xdr:rowOff>
    </xdr:from>
    <xdr:to>
      <xdr:col>10</xdr:col>
      <xdr:colOff>638175</xdr:colOff>
      <xdr:row>0</xdr:row>
      <xdr:rowOff>390524</xdr:rowOff>
    </xdr:to>
    <xdr:sp macro="" textlink="">
      <xdr:nvSpPr>
        <xdr:cNvPr id="3" name="Mityba" descr="Mitybos naršymo mygtukas">
          <a:hlinkClick xmlns:r="http://schemas.openxmlformats.org/officeDocument/2006/relationships" r:id="rId2" tooltip="Pasirinkite norėdami peržiūrėti darbalapį Mityba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867775" y="8572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lt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  <xdr:twoCellAnchor editAs="oneCell">
    <xdr:from>
      <xdr:col>2</xdr:col>
      <xdr:colOff>28575</xdr:colOff>
      <xdr:row>3</xdr:row>
      <xdr:rowOff>47625</xdr:rowOff>
    </xdr:from>
    <xdr:to>
      <xdr:col>11</xdr:col>
      <xdr:colOff>0</xdr:colOff>
      <xdr:row>6</xdr:row>
      <xdr:rowOff>342901</xdr:rowOff>
    </xdr:to>
    <xdr:graphicFrame macro="">
      <xdr:nvGraphicFramePr>
        <xdr:cNvPr id="19" name="dgrMitybosAnalizė" descr="100 % sudėtinė juostinė diagrama rodo paskutinės 14 mitybos įrašų dienų, įskaitant riebalus, baltymus, angliavandenius ir kalorijas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28575</xdr:colOff>
      <xdr:row>8</xdr:row>
      <xdr:rowOff>47624</xdr:rowOff>
    </xdr:from>
    <xdr:to>
      <xdr:col>11</xdr:col>
      <xdr:colOff>133350</xdr:colOff>
      <xdr:row>15</xdr:row>
      <xdr:rowOff>323849</xdr:rowOff>
    </xdr:to>
    <xdr:graphicFrame macro="">
      <xdr:nvGraphicFramePr>
        <xdr:cNvPr id="21" name="dgrSportoAnalizė" descr="Jungtinė stulpelinė ir linijinė diagrama, rodanti paskutinių 14 sporto įrašų sudegintas kalorijas ir trukmę minutėmis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0</xdr:row>
      <xdr:rowOff>66675</xdr:rowOff>
    </xdr:from>
    <xdr:to>
      <xdr:col>6</xdr:col>
      <xdr:colOff>752475</xdr:colOff>
      <xdr:row>0</xdr:row>
      <xdr:rowOff>371474</xdr:rowOff>
    </xdr:to>
    <xdr:sp macro="" textlink="">
      <xdr:nvSpPr>
        <xdr:cNvPr id="2" name="Tikslai" descr="Tikslų naršymo mygtukas">
          <a:hlinkClick xmlns:r="http://schemas.openxmlformats.org/officeDocument/2006/relationships" r:id="rId1" tooltip="Pasirinkite norėdami peržiūrėti darbalapį Tikslai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953125" y="6667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lt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7</xdr:col>
      <xdr:colOff>276225</xdr:colOff>
      <xdr:row>0</xdr:row>
      <xdr:rowOff>66675</xdr:rowOff>
    </xdr:from>
    <xdr:to>
      <xdr:col>7</xdr:col>
      <xdr:colOff>733425</xdr:colOff>
      <xdr:row>0</xdr:row>
      <xdr:rowOff>371474</xdr:rowOff>
    </xdr:to>
    <xdr:sp macro="" textlink="">
      <xdr:nvSpPr>
        <xdr:cNvPr id="3" name="Sportas" descr="Sporto naršymo mygtukas">
          <a:hlinkClick xmlns:r="http://schemas.openxmlformats.org/officeDocument/2006/relationships" r:id="rId2" tooltip="Pasirinkite norėdami peržiūrėti darbalapį Sportas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896100" y="6667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lt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109538</xdr:rowOff>
    </xdr:from>
    <xdr:to>
      <xdr:col>5</xdr:col>
      <xdr:colOff>714375</xdr:colOff>
      <xdr:row>0</xdr:row>
      <xdr:rowOff>414337</xdr:rowOff>
    </xdr:to>
    <xdr:sp macro="" textlink="">
      <xdr:nvSpPr>
        <xdr:cNvPr id="2" name="Mityba" descr="Mitybos naršymo mygtukas">
          <a:hlinkClick xmlns:r="http://schemas.openxmlformats.org/officeDocument/2006/relationships" r:id="rId1" tooltip="Pasirinkite norėdami peržiūrėti darbalapį Mityba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48575" y="109538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lt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6</xdr:col>
      <xdr:colOff>276225</xdr:colOff>
      <xdr:row>0</xdr:row>
      <xdr:rowOff>109538</xdr:rowOff>
    </xdr:from>
    <xdr:to>
      <xdr:col>6</xdr:col>
      <xdr:colOff>733425</xdr:colOff>
      <xdr:row>0</xdr:row>
      <xdr:rowOff>414337</xdr:rowOff>
    </xdr:to>
    <xdr:sp macro="" textlink="">
      <xdr:nvSpPr>
        <xdr:cNvPr id="3" name="Tikslai" descr="Tikslų naršymo mygtukas">
          <a:hlinkClick xmlns:r="http://schemas.openxmlformats.org/officeDocument/2006/relationships" r:id="rId2" tooltip="Pasirinkite norėdami peržiūrėti darbalapį Tikslai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629650" y="109538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lt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Mityba" displayName="Mityba" ref="B3:I19" totalsRowShown="0" dataDxfId="13">
  <autoFilter ref="B3:I19"/>
  <tableColumns count="8">
    <tableColumn id="1" name="DATA" dataDxfId="12" dataCellStyle="Data"/>
    <tableColumn id="2" name="LAIKAS" dataDxfId="11" dataCellStyle="Laikas"/>
    <tableColumn id="3" name="APRAŠAS" dataDxfId="10" dataCellStyle="Įprastas"/>
    <tableColumn id="4" name="KALORIJOS" dataDxfId="9" dataCellStyle="Skaičius"/>
    <tableColumn id="5" name="ANGLIAVANDENIAI" dataDxfId="8" dataCellStyle="Skaičius"/>
    <tableColumn id="6" name="BALTYMAI" dataDxfId="7" dataCellStyle="Skaičius"/>
    <tableColumn id="7" name="RIEBALAI" dataDxfId="6" dataCellStyle="Skaičius"/>
    <tableColumn id="8" name="PASTABOS" dataDxfId="5" dataCellStyle="Įprastas"/>
  </tableColumns>
  <tableStyleInfo name="Mitybos ir sporto žurnalo lentelė" showFirstColumn="0" showLastColumn="0" showRowStripes="1" showColumnStripes="0"/>
  <extLst>
    <ext xmlns:x14="http://schemas.microsoft.com/office/spreadsheetml/2009/9/main" uri="{504A1905-F514-4f6f-8877-14C23A59335A}">
      <x14:table altTextSummary="Įveskite mitybos informaciją, pvz., datą, laiką, aprašą, kalorijas, angliavandenius, baltymus, riebalus ir kitas pastabas"/>
    </ext>
  </extLst>
</table>
</file>

<file path=xl/tables/table2.xml><?xml version="1.0" encoding="utf-8"?>
<table xmlns="http://schemas.openxmlformats.org/spreadsheetml/2006/main" id="2" name="Sportas" displayName="Sportas" ref="B3:E20" totalsRowShown="0" dataDxfId="4">
  <autoFilter ref="B3:E20"/>
  <tableColumns count="4">
    <tableColumn id="1" name="DATA" dataDxfId="3" dataCellStyle="Data"/>
    <tableColumn id="2" name="TRUKMĖ (MIN.)" dataDxfId="2" dataCellStyle="Skaičius"/>
    <tableColumn id="3" name="SUDEGINTOS KALORIJOS" dataDxfId="1" dataCellStyle="Skaičius"/>
    <tableColumn id="4" name="PASTABOS" dataDxfId="0" dataCellStyle="Įprastas"/>
  </tableColumns>
  <tableStyleInfo name="Mitybos ir sporto žurnalo lentelė" showFirstColumn="0" showLastColumn="0" showRowStripes="1" showColumnStripes="0"/>
  <extLst>
    <ext xmlns:x14="http://schemas.microsoft.com/office/spreadsheetml/2009/9/main" uri="{504A1905-F514-4f6f-8877-14C23A59335A}">
      <x14:table altTextSummary="Įveskite sporto informaciją, pvz., datą, trukmę, sudegintas kalorijas ir kitas pastabas"/>
    </ext>
  </extLst>
</table>
</file>

<file path=xl/theme/theme1.xml><?xml version="1.0" encoding="utf-8"?>
<a:theme xmlns:a="http://schemas.openxmlformats.org/drawingml/2006/main" name="Office Theme">
  <a:themeElements>
    <a:clrScheme name="Diet and exercise journal">
      <a:dk1>
        <a:srgbClr val="000000"/>
      </a:dk1>
      <a:lt1>
        <a:srgbClr val="FFFFFF"/>
      </a:lt1>
      <a:dk2>
        <a:srgbClr val="284C5F"/>
      </a:dk2>
      <a:lt2>
        <a:srgbClr val="F0F0F0"/>
      </a:lt2>
      <a:accent1>
        <a:srgbClr val="90CF47"/>
      </a:accent1>
      <a:accent2>
        <a:srgbClr val="1EAA91"/>
      </a:accent2>
      <a:accent3>
        <a:srgbClr val="1E8496"/>
      </a:accent3>
      <a:accent4>
        <a:srgbClr val="AD639E"/>
      </a:accent4>
      <a:accent5>
        <a:srgbClr val="CF5539"/>
      </a:accent5>
      <a:accent6>
        <a:srgbClr val="E9A339"/>
      </a:accent6>
      <a:hlink>
        <a:srgbClr val="1E8496"/>
      </a:hlink>
      <a:folHlink>
        <a:srgbClr val="AD639E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 fitToPage="1"/>
  </sheetPr>
  <dimension ref="B1:K16"/>
  <sheetViews>
    <sheetView showGridLines="0" tabSelected="1" zoomScaleNormal="100" workbookViewId="0"/>
  </sheetViews>
  <sheetFormatPr defaultRowHeight="14.25" x14ac:dyDescent="0.2"/>
  <cols>
    <col min="1" max="1" width="2.625" customWidth="1"/>
    <col min="2" max="2" width="26.125" customWidth="1"/>
    <col min="3" max="3" width="16.375" customWidth="1"/>
    <col min="4" max="9" width="10.375" customWidth="1"/>
    <col min="10" max="10" width="10.625" customWidth="1"/>
    <col min="11" max="11" width="16" customWidth="1"/>
    <col min="12" max="12" width="2.625" customWidth="1"/>
  </cols>
  <sheetData>
    <row r="1" spans="2:11" ht="36.75" x14ac:dyDescent="0.7">
      <c r="B1" s="25">
        <f ca="1">TODAY()</f>
        <v>42858</v>
      </c>
      <c r="C1" s="32" t="s">
        <v>7</v>
      </c>
      <c r="D1" s="32"/>
      <c r="E1" s="32"/>
      <c r="F1" s="32"/>
      <c r="G1" s="32"/>
      <c r="H1" s="32"/>
      <c r="I1" s="32"/>
      <c r="J1" s="24" t="s">
        <v>11</v>
      </c>
      <c r="K1" s="24" t="s">
        <v>12</v>
      </c>
    </row>
    <row r="2" spans="2:11" ht="45" customHeight="1" x14ac:dyDescent="0.2">
      <c r="B2" s="26" t="s">
        <v>0</v>
      </c>
      <c r="C2" s="1" t="s">
        <v>8</v>
      </c>
    </row>
    <row r="3" spans="2:11" ht="30" customHeight="1" x14ac:dyDescent="0.2">
      <c r="B3" s="39">
        <f ca="1">PradžiosData+121</f>
        <v>42979</v>
      </c>
      <c r="C3" s="23" t="s">
        <v>9</v>
      </c>
      <c r="D3" s="23"/>
      <c r="E3" s="23"/>
      <c r="F3" s="23"/>
      <c r="G3" s="23"/>
      <c r="H3" s="23"/>
      <c r="I3" s="23"/>
      <c r="J3" s="23"/>
      <c r="K3" s="23"/>
    </row>
    <row r="4" spans="2:11" ht="30" customHeight="1" x14ac:dyDescent="0.2">
      <c r="B4" s="39"/>
    </row>
    <row r="5" spans="2:11" ht="30" customHeight="1" x14ac:dyDescent="0.2">
      <c r="B5" s="26" t="s">
        <v>1</v>
      </c>
    </row>
    <row r="6" spans="2:11" ht="60" customHeight="1" x14ac:dyDescent="0.5">
      <c r="B6" s="29">
        <v>110</v>
      </c>
    </row>
    <row r="7" spans="2:11" ht="30" customHeight="1" x14ac:dyDescent="0.2">
      <c r="B7" s="27" t="s">
        <v>2</v>
      </c>
    </row>
    <row r="8" spans="2:11" ht="30" customHeight="1" x14ac:dyDescent="0.2">
      <c r="B8" s="40">
        <v>90</v>
      </c>
      <c r="C8" s="22" t="s">
        <v>10</v>
      </c>
      <c r="D8" s="22"/>
      <c r="E8" s="22"/>
      <c r="F8" s="22"/>
      <c r="G8" s="22"/>
      <c r="H8" s="22"/>
      <c r="I8" s="22"/>
      <c r="J8" s="22"/>
      <c r="K8" s="22"/>
    </row>
    <row r="9" spans="2:11" ht="30" customHeight="1" x14ac:dyDescent="0.2">
      <c r="B9" s="40"/>
    </row>
    <row r="10" spans="2:11" ht="30" customHeight="1" x14ac:dyDescent="0.2">
      <c r="B10" s="27" t="s">
        <v>3</v>
      </c>
    </row>
    <row r="11" spans="2:11" ht="60" customHeight="1" x14ac:dyDescent="0.5">
      <c r="B11" s="30">
        <f>PradinisSvoris-GalutinisSvoris</f>
        <v>20</v>
      </c>
    </row>
    <row r="12" spans="2:11" ht="30" customHeight="1" x14ac:dyDescent="0.2">
      <c r="B12" s="28" t="s">
        <v>4</v>
      </c>
    </row>
    <row r="13" spans="2:11" ht="60" customHeight="1" x14ac:dyDescent="0.5">
      <c r="B13" s="30">
        <f ca="1">PabaigosData-PradžiosData</f>
        <v>121</v>
      </c>
      <c r="J13" s="2"/>
      <c r="K13" s="2"/>
    </row>
    <row r="14" spans="2:11" ht="30" customHeight="1" x14ac:dyDescent="0.2">
      <c r="B14" s="28" t="s">
        <v>5</v>
      </c>
      <c r="J14" s="2"/>
      <c r="K14" s="2"/>
    </row>
    <row r="15" spans="2:11" ht="60" customHeight="1" x14ac:dyDescent="0.5">
      <c r="B15" s="31">
        <f ca="1">TikslinisSvoris/B13</f>
        <v>0.16528925619834711</v>
      </c>
      <c r="J15" s="2"/>
      <c r="K15" s="2"/>
    </row>
    <row r="16" spans="2:11" ht="30" customHeight="1" x14ac:dyDescent="0.2">
      <c r="B16" s="28" t="s">
        <v>6</v>
      </c>
    </row>
  </sheetData>
  <mergeCells count="2">
    <mergeCell ref="B3:B4"/>
    <mergeCell ref="B8:B9"/>
  </mergeCells>
  <dataValidations count="16">
    <dataValidation allowBlank="1" showInputMessage="1" showErrorMessage="1" prompt="Šiame langelyje įveskite pradžios datą. Tolesniuose langeliuose atnaujinkite pabaigos datą, pradinį svorį ir norimą galutinį svorį. Kiek reikia numesti, per kiek dienų ir kiek numesti per dieną apskaičiuojama automatiškai" sqref="B1"/>
    <dataValidation allowBlank="1" showInputMessage="1" showErrorMessage="1" prompt="Šioje darbaknygėje sukurkite mitybos ir sporto žurnalą. Įveskite pradinį svorį ir norimą galutinį svorį, kad šiame darbalapyje apskaičiuotumėte, kiek reikia numesti. Diagramose pateikti mitybos ir sporto rezultatai" sqref="A1"/>
    <dataValidation allowBlank="1" showInputMessage="1" showErrorMessage="1" prompt="Šiame langelyje įveskite pabaigos datą" sqref="B3:B4"/>
    <dataValidation allowBlank="1" showInputMessage="1" showErrorMessage="1" prompt="Šiame langelyje įveskite pradinį svorį" sqref="B6"/>
    <dataValidation allowBlank="1" showInputMessage="1" showErrorMessage="1" prompt="Šiame langelyje įveskite galutinį svorį" sqref="B8:B9"/>
    <dataValidation allowBlank="1" showInputMessage="1" showErrorMessage="1" prompt="Kiek reikia numesti, automatiškai apskaičiuojama šiame langelyje" sqref="B11"/>
    <dataValidation allowBlank="1" showInputMessage="1" showErrorMessage="1" prompt="Per kiek dienų, automatiškai apskaičiuojama šiame langelyje" sqref="B13"/>
    <dataValidation allowBlank="1" showInputMessage="1" showErrorMessage="1" prompt="Kiek numesti per dieną, automatiškai apskaičiuojama šiame langelyje" sqref="B15"/>
    <dataValidation allowBlank="1" showInputMessage="1" showErrorMessage="1" prompt="Darbalapio pavadinimas yra šiame langelyje. Pažymėkite langelį J1, norėdami eiti į darbalapį Sportas, ir langelį K1, norėdami eiti į darbalapį Mityba" sqref="C1"/>
    <dataValidation allowBlank="1" showInputMessage="1" showErrorMessage="1" prompt="Darbalapio Sportas naršymo saitas" sqref="J1"/>
    <dataValidation allowBlank="1" showInputMessage="1" showErrorMessage="1" prompt="Darbalapio Mityba naršymo saitas" sqref="K1"/>
    <dataValidation allowBlank="1" showInputMessage="1" showErrorMessage="1" prompt="Mitybos analizė pagrįsta įrašais iš mitybos darbalapio" sqref="C3"/>
    <dataValidation allowBlank="1" showInputMessage="1" showErrorMessage="1" prompt="Sporto analizė pagrįsta įrašais iš sporto darbalapio" sqref="C8"/>
    <dataValidation allowBlank="1" showInputMessage="1" showErrorMessage="1" prompt="Mitybos analizės sudėtinė juostinė diagrama yra langeliuose C4–K7" sqref="C4"/>
    <dataValidation allowBlank="1" showInputMessage="1" showErrorMessage="1" prompt="Sporto analizės jungtinė stulpelinė diagrama, rodanti sudegintas kalorijas ir persiklojanti linijinė diagrama, rodanti pratimų trukmę, yra langeliuose C9–K16." sqref="C9"/>
    <dataValidation allowBlank="1" showInputMessage="1" showErrorMessage="1" prompt="Darbalapio paantraštė yra šiame langelyje. Mitybos analizės diagramos pradžia yra langelyje C4. Sporto analizės diagramos pradžia yra langelyje C9" sqref="C2"/>
  </dataValidations>
  <hyperlinks>
    <hyperlink ref="J1" location="EXERCISE!A1" tooltip="Pasirinkite norėdami peržiūrėti darbalapį Sportas" display="Sportas"/>
    <hyperlink ref="K1" location="DIET!A1" tooltip="Pasirinkite norėdami peržiūrėti darbalapį Mityba" display="Mityba"/>
  </hyperlinks>
  <printOptions horizontalCentered="1"/>
  <pageMargins left="0.4" right="0.4" top="0.4" bottom="0.4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499984740745262"/>
    <pageSetUpPr autoPageBreaks="0" fitToPage="1"/>
  </sheetPr>
  <dimension ref="B1:I19"/>
  <sheetViews>
    <sheetView showGridLines="0" workbookViewId="0">
      <selection activeCell="B8" sqref="B8:B9"/>
    </sheetView>
  </sheetViews>
  <sheetFormatPr defaultRowHeight="32.25" customHeight="1" x14ac:dyDescent="0.2"/>
  <cols>
    <col min="1" max="1" width="2.625" customWidth="1"/>
    <col min="2" max="2" width="15.625" customWidth="1"/>
    <col min="3" max="3" width="12.5" customWidth="1"/>
    <col min="4" max="4" width="15.125" customWidth="1"/>
    <col min="5" max="5" width="17" customWidth="1"/>
    <col min="6" max="6" width="22.125" customWidth="1"/>
    <col min="7" max="7" width="14.25" customWidth="1"/>
    <col min="8" max="8" width="13.25" customWidth="1"/>
    <col min="9" max="9" width="25.375" customWidth="1"/>
    <col min="10" max="10" width="2.625" customWidth="1"/>
  </cols>
  <sheetData>
    <row r="1" spans="2:9" ht="37.5" customHeight="1" x14ac:dyDescent="0.7">
      <c r="B1" s="32" t="s">
        <v>13</v>
      </c>
      <c r="C1" s="32"/>
      <c r="D1" s="32"/>
      <c r="E1" s="32"/>
      <c r="F1" s="32"/>
      <c r="G1" s="24" t="s">
        <v>24</v>
      </c>
      <c r="H1" s="24" t="s">
        <v>11</v>
      </c>
      <c r="I1" s="32"/>
    </row>
    <row r="2" spans="2:9" ht="35.25" customHeight="1" x14ac:dyDescent="0.2">
      <c r="B2" s="20" t="str">
        <f>Paantraštė</f>
        <v>MITYBOS IR SPORTO ŽURNALAS</v>
      </c>
      <c r="C2" s="1"/>
      <c r="D2" s="1"/>
      <c r="E2" s="1"/>
      <c r="F2" s="1"/>
      <c r="G2" s="1"/>
      <c r="H2" s="1"/>
      <c r="I2" s="1"/>
    </row>
    <row r="3" spans="2:9" ht="21" customHeight="1" x14ac:dyDescent="0.2">
      <c r="B3" s="13" t="s">
        <v>14</v>
      </c>
      <c r="C3" s="14" t="s">
        <v>15</v>
      </c>
      <c r="D3" s="15" t="s">
        <v>16</v>
      </c>
      <c r="E3" s="16" t="s">
        <v>22</v>
      </c>
      <c r="F3" s="16" t="s">
        <v>23</v>
      </c>
      <c r="G3" s="16" t="s">
        <v>25</v>
      </c>
      <c r="H3" s="16" t="s">
        <v>26</v>
      </c>
      <c r="I3" s="15" t="s">
        <v>27</v>
      </c>
    </row>
    <row r="4" spans="2:9" ht="32.25" customHeight="1" x14ac:dyDescent="0.2">
      <c r="B4" s="33">
        <f ca="1">PradžiosData</f>
        <v>42858</v>
      </c>
      <c r="C4" s="35">
        <v>0.29166666666666669</v>
      </c>
      <c r="D4" s="38" t="s">
        <v>17</v>
      </c>
      <c r="E4" s="34">
        <v>1</v>
      </c>
      <c r="F4" s="34">
        <v>0</v>
      </c>
      <c r="G4" s="34">
        <v>0</v>
      </c>
      <c r="H4" s="34">
        <v>0</v>
      </c>
      <c r="I4" s="38" t="s">
        <v>28</v>
      </c>
    </row>
    <row r="5" spans="2:9" ht="32.25" customHeight="1" x14ac:dyDescent="0.2">
      <c r="B5" s="33">
        <f ca="1">PradžiosData</f>
        <v>42858</v>
      </c>
      <c r="C5" s="35">
        <v>0.33333333333333331</v>
      </c>
      <c r="D5" s="38" t="s">
        <v>18</v>
      </c>
      <c r="E5" s="34">
        <v>10</v>
      </c>
      <c r="F5" s="34">
        <v>10</v>
      </c>
      <c r="G5" s="34">
        <v>2</v>
      </c>
      <c r="H5" s="34">
        <v>10</v>
      </c>
      <c r="I5" s="38" t="s">
        <v>29</v>
      </c>
    </row>
    <row r="6" spans="2:9" ht="32.25" customHeight="1" x14ac:dyDescent="0.2">
      <c r="B6" s="33">
        <f ca="1">PradžiosData</f>
        <v>42858</v>
      </c>
      <c r="C6" s="35">
        <v>0.5</v>
      </c>
      <c r="D6" s="38" t="s">
        <v>19</v>
      </c>
      <c r="E6" s="34">
        <v>283</v>
      </c>
      <c r="F6" s="34">
        <v>46</v>
      </c>
      <c r="G6" s="34">
        <v>18</v>
      </c>
      <c r="H6" s="34">
        <v>3.5</v>
      </c>
      <c r="I6" s="38" t="s">
        <v>30</v>
      </c>
    </row>
    <row r="7" spans="2:9" ht="32.25" customHeight="1" x14ac:dyDescent="0.2">
      <c r="B7" s="33">
        <f ca="1">PradžiosData</f>
        <v>42858</v>
      </c>
      <c r="C7" s="35">
        <v>0.79166666666666663</v>
      </c>
      <c r="D7" s="38" t="s">
        <v>20</v>
      </c>
      <c r="E7" s="34">
        <v>500</v>
      </c>
      <c r="F7" s="34">
        <v>42</v>
      </c>
      <c r="G7" s="34">
        <v>35</v>
      </c>
      <c r="H7" s="34">
        <v>25</v>
      </c>
      <c r="I7" s="38" t="s">
        <v>31</v>
      </c>
    </row>
    <row r="8" spans="2:9" ht="32.25" customHeight="1" x14ac:dyDescent="0.2">
      <c r="B8" s="33">
        <f ca="1">PradžiosData+1</f>
        <v>42859</v>
      </c>
      <c r="C8" s="35">
        <v>0.29166666666666669</v>
      </c>
      <c r="D8" s="38" t="s">
        <v>17</v>
      </c>
      <c r="E8" s="34">
        <v>1</v>
      </c>
      <c r="F8" s="34">
        <v>0</v>
      </c>
      <c r="G8" s="34">
        <v>0</v>
      </c>
      <c r="H8" s="34">
        <v>0</v>
      </c>
      <c r="I8" s="38" t="s">
        <v>28</v>
      </c>
    </row>
    <row r="9" spans="2:9" ht="32.25" customHeight="1" x14ac:dyDescent="0.2">
      <c r="B9" s="33">
        <f ca="1">PradžiosData+1</f>
        <v>42859</v>
      </c>
      <c r="C9" s="35">
        <v>0.33333333333333331</v>
      </c>
      <c r="D9" s="38" t="s">
        <v>21</v>
      </c>
      <c r="E9" s="34">
        <v>10</v>
      </c>
      <c r="F9" s="34">
        <v>10</v>
      </c>
      <c r="G9" s="34">
        <v>2</v>
      </c>
      <c r="H9" s="34">
        <v>10</v>
      </c>
      <c r="I9" s="38" t="s">
        <v>29</v>
      </c>
    </row>
    <row r="10" spans="2:9" ht="32.25" customHeight="1" x14ac:dyDescent="0.2">
      <c r="B10" s="33">
        <f ca="1">PradžiosData+1</f>
        <v>42859</v>
      </c>
      <c r="C10" s="35">
        <v>0.5</v>
      </c>
      <c r="D10" s="38" t="s">
        <v>19</v>
      </c>
      <c r="E10" s="34">
        <v>189</v>
      </c>
      <c r="F10" s="34">
        <v>26</v>
      </c>
      <c r="G10" s="34">
        <v>3</v>
      </c>
      <c r="H10" s="34">
        <v>8</v>
      </c>
      <c r="I10" s="38" t="s">
        <v>32</v>
      </c>
    </row>
    <row r="11" spans="2:9" ht="32.25" customHeight="1" x14ac:dyDescent="0.2">
      <c r="B11" s="33">
        <f ca="1">PradžiosData+1</f>
        <v>42859</v>
      </c>
      <c r="C11" s="35">
        <v>0.79166666666666663</v>
      </c>
      <c r="D11" s="38" t="s">
        <v>20</v>
      </c>
      <c r="E11" s="34">
        <v>477</v>
      </c>
      <c r="F11" s="34">
        <v>62</v>
      </c>
      <c r="G11" s="34">
        <v>13.5</v>
      </c>
      <c r="H11" s="34">
        <v>21</v>
      </c>
      <c r="I11" s="38" t="s">
        <v>20</v>
      </c>
    </row>
    <row r="12" spans="2:9" ht="32.25" customHeight="1" x14ac:dyDescent="0.2">
      <c r="B12" s="33">
        <f ca="1">PradžiosData+2</f>
        <v>42860</v>
      </c>
      <c r="C12" s="35">
        <v>0.29166666666666669</v>
      </c>
      <c r="D12" s="38" t="s">
        <v>17</v>
      </c>
      <c r="E12" s="34">
        <v>1</v>
      </c>
      <c r="F12" s="34">
        <v>0</v>
      </c>
      <c r="G12" s="34">
        <v>0</v>
      </c>
      <c r="H12" s="34">
        <v>0</v>
      </c>
      <c r="I12" s="38" t="s">
        <v>28</v>
      </c>
    </row>
    <row r="13" spans="2:9" ht="32.25" customHeight="1" x14ac:dyDescent="0.2">
      <c r="B13" s="33">
        <f ca="1">PradžiosData+2</f>
        <v>42860</v>
      </c>
      <c r="C13" s="35">
        <v>0.33333333333333331</v>
      </c>
      <c r="D13" s="38" t="s">
        <v>18</v>
      </c>
      <c r="E13" s="34">
        <v>245</v>
      </c>
      <c r="F13" s="34">
        <v>48</v>
      </c>
      <c r="G13" s="34">
        <v>10</v>
      </c>
      <c r="H13" s="34">
        <v>1.5</v>
      </c>
      <c r="I13" s="38" t="s">
        <v>29</v>
      </c>
    </row>
    <row r="14" spans="2:9" ht="32.25" customHeight="1" x14ac:dyDescent="0.2">
      <c r="B14" s="33">
        <f ca="1">PradžiosData+2</f>
        <v>42860</v>
      </c>
      <c r="C14" s="35">
        <v>0.5</v>
      </c>
      <c r="D14" s="38" t="s">
        <v>19</v>
      </c>
      <c r="E14" s="34">
        <v>247</v>
      </c>
      <c r="F14" s="34">
        <v>11</v>
      </c>
      <c r="G14" s="34">
        <v>43</v>
      </c>
      <c r="H14" s="34">
        <v>5</v>
      </c>
      <c r="I14" s="38" t="s">
        <v>33</v>
      </c>
    </row>
    <row r="15" spans="2:9" ht="32.25" customHeight="1" x14ac:dyDescent="0.2">
      <c r="B15" s="33">
        <f ca="1">PradžiosData+2</f>
        <v>42860</v>
      </c>
      <c r="C15" s="35">
        <v>0.79166666666666663</v>
      </c>
      <c r="D15" s="38" t="s">
        <v>20</v>
      </c>
      <c r="E15" s="34">
        <v>456</v>
      </c>
      <c r="F15" s="34">
        <v>64</v>
      </c>
      <c r="G15" s="34">
        <v>32</v>
      </c>
      <c r="H15" s="34">
        <v>22</v>
      </c>
      <c r="I15" s="38" t="s">
        <v>20</v>
      </c>
    </row>
    <row r="16" spans="2:9" ht="32.25" customHeight="1" x14ac:dyDescent="0.2">
      <c r="B16" s="36">
        <f ca="1">PradžiosData+3</f>
        <v>42861</v>
      </c>
      <c r="C16" s="37">
        <v>0.29166666666666669</v>
      </c>
      <c r="D16" s="38" t="s">
        <v>21</v>
      </c>
      <c r="E16" s="34">
        <v>10</v>
      </c>
      <c r="F16" s="34">
        <v>10</v>
      </c>
      <c r="G16" s="34">
        <v>2</v>
      </c>
      <c r="H16" s="34">
        <v>10</v>
      </c>
      <c r="I16" s="38" t="s">
        <v>29</v>
      </c>
    </row>
    <row r="17" spans="2:9" ht="32.25" customHeight="1" x14ac:dyDescent="0.2">
      <c r="B17" s="36">
        <f ca="1">PradžiosData+3</f>
        <v>42861</v>
      </c>
      <c r="C17" s="37">
        <v>0.41666666666666669</v>
      </c>
      <c r="D17" s="38" t="s">
        <v>17</v>
      </c>
      <c r="E17" s="34">
        <v>135</v>
      </c>
      <c r="F17" s="34">
        <v>12.36</v>
      </c>
      <c r="G17" s="34">
        <v>8.81</v>
      </c>
      <c r="H17" s="34">
        <v>5.51</v>
      </c>
      <c r="I17" s="38" t="s">
        <v>34</v>
      </c>
    </row>
    <row r="18" spans="2:9" ht="32.25" customHeight="1" x14ac:dyDescent="0.2">
      <c r="B18" s="36">
        <f ca="1">PradžiosData+3</f>
        <v>42861</v>
      </c>
      <c r="C18" s="37">
        <v>0.51041666666666663</v>
      </c>
      <c r="D18" s="38" t="s">
        <v>19</v>
      </c>
      <c r="E18" s="34">
        <v>184</v>
      </c>
      <c r="F18" s="34">
        <v>7</v>
      </c>
      <c r="G18" s="34">
        <v>5.43</v>
      </c>
      <c r="H18" s="34">
        <v>15</v>
      </c>
      <c r="I18" s="38" t="s">
        <v>33</v>
      </c>
    </row>
    <row r="19" spans="2:9" ht="32.25" customHeight="1" x14ac:dyDescent="0.2">
      <c r="B19" s="33">
        <f ca="1">PradžiosData+5</f>
        <v>42863</v>
      </c>
      <c r="C19" s="37">
        <v>0.79166666666666663</v>
      </c>
      <c r="D19" s="38" t="s">
        <v>20</v>
      </c>
      <c r="E19" s="34">
        <v>477</v>
      </c>
      <c r="F19" s="34">
        <v>62</v>
      </c>
      <c r="G19" s="34">
        <v>13.5</v>
      </c>
      <c r="H19" s="34">
        <v>21</v>
      </c>
      <c r="I19" s="38" t="s">
        <v>20</v>
      </c>
    </row>
  </sheetData>
  <dataValidations count="13">
    <dataValidation allowBlank="1" showInputMessage="1" showErrorMessage="1" prompt="Darbalapio Tikslai naršymo saitas" sqref="G1"/>
    <dataValidation allowBlank="1" showInputMessage="1" showErrorMessage="1" prompt="Darbalapio Sportas naršymo saitas" sqref="H1"/>
    <dataValidation allowBlank="1" showInputMessage="1" showErrorMessage="1" prompt="Įveskite datą šiame stulpelyje po šia antrašte. Naudokite antraštės filtrus, kad rastumėte konkrečius įrašus" sqref="B3"/>
    <dataValidation allowBlank="1" showInputMessage="1" showErrorMessage="1" prompt="Įveskite laiką šiame stulpelyje po šia antrašte" sqref="C3"/>
    <dataValidation allowBlank="1" showInputMessage="1" showErrorMessage="1" prompt="Šiame stulpelyje po šia antrašte įveskite aprašą, pvz., Pusryčiai, Pietūs arba Vakarienė" sqref="D3"/>
    <dataValidation allowBlank="1" showInputMessage="1" showErrorMessage="1" prompt="Įveskite bendrą kalorijų skaičių šiame stulpelyje po šia antrašte" sqref="E3"/>
    <dataValidation allowBlank="1" showInputMessage="1" showErrorMessage="1" prompt="Įveskite bendrą angliavandenių kiekį šiame stulpelyje po šia antrašte" sqref="F3"/>
    <dataValidation allowBlank="1" showInputMessage="1" showErrorMessage="1" prompt="Įveskite bendrą baltymų kiekį šiame stulpelyje po šia antrašte" sqref="G3"/>
    <dataValidation allowBlank="1" showInputMessage="1" showErrorMessage="1" prompt="Įveskite bendrą riebalų kiekį šiame stulpelyje po šia antrašte" sqref="H3"/>
    <dataValidation allowBlank="1" showInputMessage="1" showErrorMessage="1" prompt="Įveskite pastabas šiame stulpelyje po šia antrašte" sqref="I3"/>
    <dataValidation allowBlank="1" showInputMessage="1" showErrorMessage="1" prompt="Šiame darbalapyje sekite mitybą. Mitybos lentelėje įveskite mitybos informaciją. Pastarųjų dviejų savaičių informacija bus rodoma mitybos analizės diagramoje, darbalapyje Tikslai" sqref="A1"/>
    <dataValidation allowBlank="1" showInputMessage="1" showErrorMessage="1" prompt="Darbalapio pavadinimas yra šiame langelyje. Pažymėkite langelį G1, norėdami eiti į darbalapį Tikslai, ir H1, norėdami eiti į darbalapį Sportas" sqref="B1"/>
    <dataValidation allowBlank="1" showInputMessage="1" showErrorMessage="1" prompt="Darbalapio paantraštė yra šiame langelyje. Tolesnėje lentelėje įveskite mitybos informaciją" sqref="B2"/>
  </dataValidations>
  <hyperlinks>
    <hyperlink ref="G1" location="GOALS!A1" tooltip="Pasirinkite norėdami peržiūrėti darbalapį Tikslai" display="Tikslai"/>
    <hyperlink ref="H1" location="EXERCISE!A1" tooltip="Pasirinkite norėdami peržiūrėti darbalapį Sportas" display="Sportas"/>
  </hyperlink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  <pageSetUpPr autoPageBreaks="0" fitToPage="1"/>
  </sheetPr>
  <dimension ref="B1:G20"/>
  <sheetViews>
    <sheetView showGridLines="0" topLeftCell="A10" workbookViewId="0">
      <selection activeCell="B8" sqref="B8:B9"/>
    </sheetView>
  </sheetViews>
  <sheetFormatPr defaultRowHeight="32.25" customHeight="1" x14ac:dyDescent="0.2"/>
  <cols>
    <col min="1" max="1" width="2.625" style="11" customWidth="1"/>
    <col min="2" max="2" width="13.75" style="11" customWidth="1"/>
    <col min="3" max="3" width="20.875" style="11" customWidth="1"/>
    <col min="4" max="4" width="27.25" style="11" customWidth="1"/>
    <col min="5" max="5" width="36.75" style="11" customWidth="1"/>
    <col min="6" max="7" width="12.625" style="11" customWidth="1"/>
    <col min="8" max="16384" width="9" style="11"/>
  </cols>
  <sheetData>
    <row r="1" spans="2:7" customFormat="1" ht="37.5" customHeight="1" x14ac:dyDescent="0.7">
      <c r="B1" s="32" t="s">
        <v>35</v>
      </c>
      <c r="C1" s="32"/>
      <c r="D1" s="32"/>
      <c r="E1" s="32"/>
      <c r="F1" s="24" t="s">
        <v>12</v>
      </c>
      <c r="G1" s="24" t="s">
        <v>24</v>
      </c>
    </row>
    <row r="2" spans="2:7" customFormat="1" ht="35.25" customHeight="1" x14ac:dyDescent="0.2">
      <c r="B2" s="20" t="str">
        <f>Paantraštė</f>
        <v>MITYBOS IR SPORTO ŽURNALAS</v>
      </c>
      <c r="F2" s="11"/>
      <c r="G2" s="11"/>
    </row>
    <row r="3" spans="2:7" ht="21" customHeight="1" x14ac:dyDescent="0.2">
      <c r="B3" s="17" t="s">
        <v>14</v>
      </c>
      <c r="C3" s="18" t="s">
        <v>36</v>
      </c>
      <c r="D3" s="18" t="s">
        <v>37</v>
      </c>
      <c r="E3" s="19" t="s">
        <v>27</v>
      </c>
    </row>
    <row r="4" spans="2:7" ht="32.25" customHeight="1" x14ac:dyDescent="0.2">
      <c r="B4" s="33">
        <f ca="1">PradžiosData+4</f>
        <v>42862</v>
      </c>
      <c r="C4" s="34">
        <v>30</v>
      </c>
      <c r="D4" s="34">
        <v>120</v>
      </c>
      <c r="E4" s="38" t="s">
        <v>38</v>
      </c>
    </row>
    <row r="5" spans="2:7" ht="32.25" customHeight="1" x14ac:dyDescent="0.2">
      <c r="B5" s="33">
        <f ca="1">B4+1</f>
        <v>42863</v>
      </c>
      <c r="C5" s="34">
        <v>60</v>
      </c>
      <c r="D5" s="34">
        <v>180</v>
      </c>
      <c r="E5" s="38" t="s">
        <v>39</v>
      </c>
    </row>
    <row r="6" spans="2:7" ht="32.25" customHeight="1" x14ac:dyDescent="0.2">
      <c r="B6" s="33">
        <f t="shared" ref="B6:B20" ca="1" si="0">B5+1</f>
        <v>42864</v>
      </c>
      <c r="C6" s="34">
        <v>60</v>
      </c>
      <c r="D6" s="34">
        <v>350</v>
      </c>
      <c r="E6" s="38" t="s">
        <v>40</v>
      </c>
    </row>
    <row r="7" spans="2:7" ht="32.25" customHeight="1" x14ac:dyDescent="0.2">
      <c r="B7" s="33">
        <f t="shared" ca="1" si="0"/>
        <v>42865</v>
      </c>
      <c r="C7" s="34">
        <v>30</v>
      </c>
      <c r="D7" s="34">
        <v>150</v>
      </c>
      <c r="E7" s="38" t="s">
        <v>38</v>
      </c>
    </row>
    <row r="8" spans="2:7" ht="32.25" customHeight="1" x14ac:dyDescent="0.2">
      <c r="B8" s="33">
        <f t="shared" ca="1" si="0"/>
        <v>42866</v>
      </c>
      <c r="C8" s="34">
        <v>25</v>
      </c>
      <c r="D8" s="34">
        <v>125</v>
      </c>
      <c r="E8" s="38" t="s">
        <v>41</v>
      </c>
    </row>
    <row r="9" spans="2:7" ht="32.25" customHeight="1" x14ac:dyDescent="0.2">
      <c r="B9" s="33">
        <f t="shared" ca="1" si="0"/>
        <v>42867</v>
      </c>
      <c r="C9" s="34">
        <v>20</v>
      </c>
      <c r="D9" s="34">
        <v>285</v>
      </c>
      <c r="E9" s="38" t="s">
        <v>38</v>
      </c>
    </row>
    <row r="10" spans="2:7" ht="32.25" customHeight="1" x14ac:dyDescent="0.2">
      <c r="B10" s="33">
        <f t="shared" ca="1" si="0"/>
        <v>42868</v>
      </c>
      <c r="C10" s="34">
        <v>40</v>
      </c>
      <c r="D10" s="34">
        <v>205</v>
      </c>
      <c r="E10" s="38" t="s">
        <v>41</v>
      </c>
    </row>
    <row r="11" spans="2:7" ht="32.25" customHeight="1" x14ac:dyDescent="0.2">
      <c r="B11" s="33">
        <f t="shared" ca="1" si="0"/>
        <v>42869</v>
      </c>
      <c r="C11" s="34">
        <v>30</v>
      </c>
      <c r="D11" s="34">
        <v>335</v>
      </c>
      <c r="E11" s="38" t="s">
        <v>41</v>
      </c>
    </row>
    <row r="12" spans="2:7" ht="32.25" customHeight="1" x14ac:dyDescent="0.2">
      <c r="B12" s="33">
        <f t="shared" ca="1" si="0"/>
        <v>42870</v>
      </c>
      <c r="C12" s="34">
        <v>40</v>
      </c>
      <c r="D12" s="34">
        <v>175</v>
      </c>
      <c r="E12" s="38" t="s">
        <v>41</v>
      </c>
    </row>
    <row r="13" spans="2:7" ht="32.25" customHeight="1" x14ac:dyDescent="0.2">
      <c r="B13" s="33">
        <f t="shared" ca="1" si="0"/>
        <v>42871</v>
      </c>
      <c r="C13" s="34">
        <v>45</v>
      </c>
      <c r="D13" s="34">
        <v>325</v>
      </c>
      <c r="E13" s="38" t="s">
        <v>38</v>
      </c>
    </row>
    <row r="14" spans="2:7" ht="32.25" customHeight="1" x14ac:dyDescent="0.2">
      <c r="B14" s="33">
        <f t="shared" ca="1" si="0"/>
        <v>42872</v>
      </c>
      <c r="C14" s="34">
        <v>40</v>
      </c>
      <c r="D14" s="34">
        <v>270</v>
      </c>
      <c r="E14" s="38" t="s">
        <v>41</v>
      </c>
    </row>
    <row r="15" spans="2:7" ht="32.25" customHeight="1" x14ac:dyDescent="0.2">
      <c r="B15" s="33">
        <f t="shared" ca="1" si="0"/>
        <v>42873</v>
      </c>
      <c r="C15" s="34">
        <v>20</v>
      </c>
      <c r="D15" s="34">
        <v>295</v>
      </c>
      <c r="E15" s="38" t="s">
        <v>38</v>
      </c>
    </row>
    <row r="16" spans="2:7" ht="32.25" customHeight="1" x14ac:dyDescent="0.2">
      <c r="B16" s="33">
        <f t="shared" ca="1" si="0"/>
        <v>42874</v>
      </c>
      <c r="C16" s="34">
        <v>45</v>
      </c>
      <c r="D16" s="34">
        <v>350</v>
      </c>
      <c r="E16" s="38" t="s">
        <v>41</v>
      </c>
    </row>
    <row r="17" spans="2:5" ht="32.25" customHeight="1" x14ac:dyDescent="0.2">
      <c r="B17" s="33">
        <f t="shared" ca="1" si="0"/>
        <v>42875</v>
      </c>
      <c r="C17" s="34">
        <v>35</v>
      </c>
      <c r="D17" s="34">
        <v>320</v>
      </c>
      <c r="E17" s="38" t="s">
        <v>41</v>
      </c>
    </row>
    <row r="18" spans="2:5" ht="32.25" customHeight="1" x14ac:dyDescent="0.2">
      <c r="B18" s="33">
        <f t="shared" ca="1" si="0"/>
        <v>42876</v>
      </c>
      <c r="C18" s="34">
        <v>40</v>
      </c>
      <c r="D18" s="34">
        <v>290</v>
      </c>
      <c r="E18" s="38" t="s">
        <v>41</v>
      </c>
    </row>
    <row r="19" spans="2:5" ht="32.25" customHeight="1" x14ac:dyDescent="0.2">
      <c r="B19" s="33">
        <f ca="1">B18+1</f>
        <v>42877</v>
      </c>
      <c r="C19" s="34">
        <v>25</v>
      </c>
      <c r="D19" s="34">
        <v>265</v>
      </c>
      <c r="E19" s="38" t="s">
        <v>38</v>
      </c>
    </row>
    <row r="20" spans="2:5" ht="32.25" customHeight="1" x14ac:dyDescent="0.2">
      <c r="B20" s="33">
        <f t="shared" ca="1" si="0"/>
        <v>42878</v>
      </c>
      <c r="C20" s="34">
        <v>20</v>
      </c>
      <c r="D20" s="34">
        <v>195</v>
      </c>
      <c r="E20" s="38" t="s">
        <v>41</v>
      </c>
    </row>
  </sheetData>
  <dataValidations count="9">
    <dataValidation allowBlank="1" showInputMessage="1" showErrorMessage="1" prompt="Sekite sporto užsiėmimus naudodami šį darbalapį. Sporto informaciją įveskite lentelėje Sportas. Pastarųjų dviejų savaičių informacija bus rodoma sporto analizės diagramoje, darbalapyje Tikslai" sqref="A1"/>
    <dataValidation allowBlank="1" showInputMessage="1" showErrorMessage="1" prompt="Darbalapio pavadinimas yra šiame langelyje. Pažymėkite langelį F1, norėdami eiti į darbalapį Mityba, ir langelį G1, norėdami eiti į darbalapį Tikslas" sqref="B1"/>
    <dataValidation allowBlank="1" showInputMessage="1" showErrorMessage="1" prompt="Darbalapio paantraštė yra šiame langelyje. Tolesnėje lentelėje įveskite sporto informaciją" sqref="B2"/>
    <dataValidation allowBlank="1" showInputMessage="1" showErrorMessage="1" prompt="Darbalapio Mityba naršymo saitas" sqref="F1"/>
    <dataValidation allowBlank="1" showInputMessage="1" showErrorMessage="1" prompt="Darbalapio Tikslai naršymo saitas" sqref="G1"/>
    <dataValidation allowBlank="1" showInputMessage="1" showErrorMessage="1" prompt="Įveskite datą šiame stulpelyje po šia antrašte. Naudokite antraštės filtrus, kad rastumėte konkretų įrašą " sqref="B3"/>
    <dataValidation allowBlank="1" showInputMessage="1" showErrorMessage="1" prompt="Trukmę minutėmis įveskite šiame stulpelyje po šia antrašte" sqref="C3"/>
    <dataValidation allowBlank="1" showInputMessage="1" showErrorMessage="1" prompt="Sudegintas kalorijas įveskite šiame stulpelyje po šia antrašte" sqref="D3"/>
    <dataValidation allowBlank="1" showInputMessage="1" showErrorMessage="1" prompt="Įveskite pastabas šiame stulpelyje po šia antrašte" sqref="E3"/>
  </dataValidations>
  <hyperlinks>
    <hyperlink ref="F1" location="DIET!A1" tooltip="Pasirinkite norėdami peržiūrėti darbalapį Mityba" display="Mityba"/>
    <hyperlink ref="G1" location="GOALS!A1" tooltip="Pasirinkite norėdami peržiūrėti darbalapį Tikslai" display="Tikslai"/>
  </hyperlink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2:L54"/>
  <sheetViews>
    <sheetView showGridLines="0" workbookViewId="0"/>
  </sheetViews>
  <sheetFormatPr defaultRowHeight="14.25" x14ac:dyDescent="0.2"/>
  <cols>
    <col min="1" max="1" width="1.625" style="4" customWidth="1"/>
    <col min="2" max="2" width="21.5" style="4" customWidth="1"/>
    <col min="3" max="3" width="2.875" style="4" customWidth="1"/>
    <col min="4" max="4" width="8.625" style="4" customWidth="1"/>
    <col min="5" max="5" width="7.875" style="4" customWidth="1"/>
    <col min="6" max="6" width="16.125" style="4" customWidth="1"/>
    <col min="7" max="7" width="25.875" style="4" customWidth="1"/>
    <col min="8" max="8" width="18.125" style="4" customWidth="1"/>
    <col min="9" max="9" width="12.125" style="4" customWidth="1"/>
    <col min="10" max="10" width="6.5" style="4" customWidth="1"/>
    <col min="11" max="16384" width="9" style="4"/>
  </cols>
  <sheetData>
    <row r="2" spans="2:10" ht="27" x14ac:dyDescent="0.5">
      <c r="B2" s="41" t="s">
        <v>42</v>
      </c>
      <c r="C2" s="41"/>
      <c r="D2" s="41"/>
      <c r="E2" s="41"/>
      <c r="F2" s="41"/>
      <c r="G2" s="41"/>
      <c r="H2" s="41"/>
      <c r="I2" s="41"/>
      <c r="J2" s="41"/>
    </row>
    <row r="4" spans="2:10" ht="15" x14ac:dyDescent="0.2">
      <c r="B4" s="9" t="s">
        <v>43</v>
      </c>
      <c r="C4" s="9">
        <f>ROW(Mityba[[#Headers],[DATA]])+1</f>
        <v>4</v>
      </c>
      <c r="D4" s="5" t="s">
        <v>14</v>
      </c>
      <c r="E4" s="5" t="s">
        <v>47</v>
      </c>
      <c r="F4" s="5" t="s">
        <v>26</v>
      </c>
      <c r="G4" s="5" t="s">
        <v>25</v>
      </c>
      <c r="H4" s="5" t="s">
        <v>23</v>
      </c>
      <c r="I4" s="5" t="s">
        <v>22</v>
      </c>
      <c r="J4" s="5" t="s">
        <v>48</v>
      </c>
    </row>
    <row r="5" spans="2:10" x14ac:dyDescent="0.2">
      <c r="B5" s="9" t="s">
        <v>44</v>
      </c>
      <c r="C5" s="10">
        <f ca="1">MATCH(9.99E+307,Mityba[DATA])+MitybosEilutėPradžia-1</f>
        <v>19</v>
      </c>
      <c r="D5" s="6">
        <f ca="1">IFERROR(IF(INDEX(Mityba[],MitybosPaskutinėPabaiga-MitybosEilutėPradžia-J5,1)&lt;&gt;"",INDEX(Mityba[],MitybosPaskutinėPabaiga-MitybosEilutėPradžia-J5,1),""),"")</f>
        <v>42858</v>
      </c>
      <c r="E5" s="7" t="str">
        <f t="shared" ref="E5:E18" ca="1" si="0">UPPER(TEXT(D5,"DDD"))</f>
        <v>TR</v>
      </c>
      <c r="F5" s="7">
        <f ca="1">IFERROR((IF(INDEX(Mityba[],MitybosPaskutinėPabaiga-MitybosEilutėPradžia-J5,1)&lt;&gt;"",INDEX(Mityba[],MitybosPaskutinėPabaiga-MitybosEilutėPradžia-J5,7),NA())),NA())</f>
        <v>3.5</v>
      </c>
      <c r="G5" s="7">
        <f ca="1">IFERROR((IF(INDEX(Mityba[],MitybosPaskutinėPabaiga-MitybosEilutėPradžia-J5,1)&lt;&gt;"",INDEX(Mityba[],MitybosPaskutinėPabaiga-MitybosEilutėPradžia-J5,6),NA())),NA())</f>
        <v>18</v>
      </c>
      <c r="H5" s="7">
        <f ca="1">IFERROR((IF(INDEX(Mityba[],MitybosPaskutinėPabaiga-MitybosEilutėPradžia-J5,1)&lt;&gt;"",INDEX(Mityba[],MitybosPaskutinėPabaiga-MitybosEilutėPradžia-J5,5),NA())),NA())</f>
        <v>46</v>
      </c>
      <c r="I5" s="7">
        <f ca="1">IFERROR((IF(INDEX(Mityba[],MitybosPaskutinėPabaiga-MitybosEilutėPradžia-J5,1)&lt;&gt;"",INDEX(Mityba[],MitybosPaskutinėPabaiga-MitybosEilutėPradžia-J5,4),NA())),NA())</f>
        <v>283</v>
      </c>
      <c r="J5" s="7">
        <v>12</v>
      </c>
    </row>
    <row r="6" spans="2:10" x14ac:dyDescent="0.2">
      <c r="B6" s="3"/>
      <c r="C6" s="3"/>
      <c r="D6" s="6">
        <f ca="1">IFERROR(IF(INDEX(Mityba[],MitybosPaskutinėPabaiga-MitybosEilutėPradžia-J6,1)&lt;&gt;"",INDEX(Mityba[],MitybosPaskutinėPabaiga-MitybosEilutėPradžia-J6,1),""),"")</f>
        <v>42858</v>
      </c>
      <c r="E6" s="7" t="str">
        <f t="shared" ca="1" si="0"/>
        <v>TR</v>
      </c>
      <c r="F6" s="7">
        <f ca="1">IFERROR((IF(INDEX(Mityba[],MitybosPaskutinėPabaiga-MitybosEilutėPradžia-J6,1)&lt;&gt;"",INDEX(Mityba[],MitybosPaskutinėPabaiga-MitybosEilutėPradžia-J6,7),NA())),NA())</f>
        <v>25</v>
      </c>
      <c r="G6" s="7">
        <f ca="1">IFERROR((IF(INDEX(Mityba[],MitybosPaskutinėPabaiga-MitybosEilutėPradžia-J6,1)&lt;&gt;"",INDEX(Mityba[],MitybosPaskutinėPabaiga-MitybosEilutėPradžia-J6,6),NA())),NA())</f>
        <v>35</v>
      </c>
      <c r="H6" s="7">
        <f ca="1">IFERROR((IF(INDEX(Mityba[],MitybosPaskutinėPabaiga-MitybosEilutėPradžia-J6,1)&lt;&gt;"",INDEX(Mityba[],MitybosPaskutinėPabaiga-MitybosEilutėPradžia-J6,5),NA())),NA())</f>
        <v>42</v>
      </c>
      <c r="I6" s="7">
        <f ca="1">IFERROR((IF(INDEX(Mityba[],MitybosPaskutinėPabaiga-MitybosEilutėPradžia-J6,1)&lt;&gt;"",INDEX(Mityba[],MitybosPaskutinėPabaiga-MitybosEilutėPradžia-J6,4),NA())),NA())</f>
        <v>500</v>
      </c>
      <c r="J6" s="7">
        <v>11</v>
      </c>
    </row>
    <row r="7" spans="2:10" x14ac:dyDescent="0.2">
      <c r="B7" s="3"/>
      <c r="C7" s="3"/>
      <c r="D7" s="6">
        <f ca="1">IFERROR(IF(INDEX(Mityba[],MitybosPaskutinėPabaiga-MitybosEilutėPradžia-J7,1)&lt;&gt;"",INDEX(Mityba[],MitybosPaskutinėPabaiga-MitybosEilutėPradžia-J7,1),""),"")</f>
        <v>42859</v>
      </c>
      <c r="E7" s="7" t="str">
        <f t="shared" ca="1" si="0"/>
        <v>KT</v>
      </c>
      <c r="F7" s="7">
        <f ca="1">IFERROR((IF(INDEX(Mityba[],MitybosPaskutinėPabaiga-MitybosEilutėPradžia-J7,1)&lt;&gt;"",INDEX(Mityba[],MitybosPaskutinėPabaiga-MitybosEilutėPradžia-J7,7),NA())),NA())</f>
        <v>0</v>
      </c>
      <c r="G7" s="7">
        <f ca="1">IFERROR((IF(INDEX(Mityba[],MitybosPaskutinėPabaiga-MitybosEilutėPradžia-J7,1)&lt;&gt;"",INDEX(Mityba[],MitybosPaskutinėPabaiga-MitybosEilutėPradžia-J7,6),NA())),NA())</f>
        <v>0</v>
      </c>
      <c r="H7" s="7">
        <f ca="1">IFERROR((IF(INDEX(Mityba[],MitybosPaskutinėPabaiga-MitybosEilutėPradžia-J7,1)&lt;&gt;"",INDEX(Mityba[],MitybosPaskutinėPabaiga-MitybosEilutėPradžia-J7,5),NA())),NA())</f>
        <v>0</v>
      </c>
      <c r="I7" s="7">
        <f ca="1">IFERROR((IF(INDEX(Mityba[],MitybosPaskutinėPabaiga-MitybosEilutėPradžia-J7,1)&lt;&gt;"",INDEX(Mityba[],MitybosPaskutinėPabaiga-MitybosEilutėPradžia-J7,4),NA())),NA())</f>
        <v>1</v>
      </c>
      <c r="J7" s="7">
        <v>10</v>
      </c>
    </row>
    <row r="8" spans="2:10" x14ac:dyDescent="0.2">
      <c r="B8" s="3"/>
      <c r="C8" s="3"/>
      <c r="D8" s="6">
        <f ca="1">IFERROR(IF(INDEX(Mityba[],MitybosPaskutinėPabaiga-MitybosEilutėPradžia-J8,1)&lt;&gt;"",INDEX(Mityba[],MitybosPaskutinėPabaiga-MitybosEilutėPradžia-J8,1),""),"")</f>
        <v>42859</v>
      </c>
      <c r="E8" s="7" t="str">
        <f t="shared" ca="1" si="0"/>
        <v>KT</v>
      </c>
      <c r="F8" s="7">
        <f ca="1">IFERROR((IF(INDEX(Mityba[],MitybosPaskutinėPabaiga-MitybosEilutėPradžia-J8,1)&lt;&gt;"",INDEX(Mityba[],MitybosPaskutinėPabaiga-MitybosEilutėPradžia-J8,7),NA())),NA())</f>
        <v>10</v>
      </c>
      <c r="G8" s="7">
        <f ca="1">IFERROR((IF(INDEX(Mityba[],MitybosPaskutinėPabaiga-MitybosEilutėPradžia-J8,1)&lt;&gt;"",INDEX(Mityba[],MitybosPaskutinėPabaiga-MitybosEilutėPradžia-J8,6),NA())),NA())</f>
        <v>2</v>
      </c>
      <c r="H8" s="7">
        <f ca="1">IFERROR((IF(INDEX(Mityba[],MitybosPaskutinėPabaiga-MitybosEilutėPradžia-J8,1)&lt;&gt;"",INDEX(Mityba[],MitybosPaskutinėPabaiga-MitybosEilutėPradžia-J8,5),NA())),NA())</f>
        <v>10</v>
      </c>
      <c r="I8" s="7">
        <f ca="1">IFERROR((IF(INDEX(Mityba[],MitybosPaskutinėPabaiga-MitybosEilutėPradžia-J8,1)&lt;&gt;"",INDEX(Mityba[],MitybosPaskutinėPabaiga-MitybosEilutėPradžia-J8,4),NA())),NA())</f>
        <v>10</v>
      </c>
      <c r="J8" s="7">
        <v>9</v>
      </c>
    </row>
    <row r="9" spans="2:10" x14ac:dyDescent="0.2">
      <c r="B9" s="3"/>
      <c r="C9" s="3"/>
      <c r="D9" s="6">
        <f ca="1">IFERROR(IF(INDEX(Mityba[],MitybosPaskutinėPabaiga-MitybosEilutėPradžia-J9,1)&lt;&gt;"",INDEX(Mityba[],MitybosPaskutinėPabaiga-MitybosEilutėPradžia-J9,1),""),"")</f>
        <v>42859</v>
      </c>
      <c r="E9" s="7" t="str">
        <f t="shared" ca="1" si="0"/>
        <v>KT</v>
      </c>
      <c r="F9" s="7">
        <f ca="1">IFERROR((IF(INDEX(Mityba[],MitybosPaskutinėPabaiga-MitybosEilutėPradžia-J9,1)&lt;&gt;"",INDEX(Mityba[],MitybosPaskutinėPabaiga-MitybosEilutėPradžia-J9,7),NA())),NA())</f>
        <v>8</v>
      </c>
      <c r="G9" s="7">
        <f ca="1">IFERROR((IF(INDEX(Mityba[],MitybosPaskutinėPabaiga-MitybosEilutėPradžia-J9,1)&lt;&gt;"",INDEX(Mityba[],MitybosPaskutinėPabaiga-MitybosEilutėPradžia-J9,6),NA())),NA())</f>
        <v>3</v>
      </c>
      <c r="H9" s="7">
        <f ca="1">IFERROR((IF(INDEX(Mityba[],MitybosPaskutinėPabaiga-MitybosEilutėPradžia-J9,1)&lt;&gt;"",INDEX(Mityba[],MitybosPaskutinėPabaiga-MitybosEilutėPradžia-J9,5),NA())),NA())</f>
        <v>26</v>
      </c>
      <c r="I9" s="7">
        <f ca="1">IFERROR((IF(INDEX(Mityba[],MitybosPaskutinėPabaiga-MitybosEilutėPradžia-J9,1)&lt;&gt;"",INDEX(Mityba[],MitybosPaskutinėPabaiga-MitybosEilutėPradžia-J9,4),NA())),NA())</f>
        <v>189</v>
      </c>
      <c r="J9" s="7">
        <v>8</v>
      </c>
    </row>
    <row r="10" spans="2:10" x14ac:dyDescent="0.2">
      <c r="B10" s="3"/>
      <c r="C10" s="3"/>
      <c r="D10" s="6">
        <f ca="1">IFERROR(IF(INDEX(Mityba[],MitybosPaskutinėPabaiga-MitybosEilutėPradžia-J10,1)&lt;&gt;"",INDEX(Mityba[],MitybosPaskutinėPabaiga-MitybosEilutėPradžia-J10,1),""),"")</f>
        <v>42859</v>
      </c>
      <c r="E10" s="7" t="str">
        <f t="shared" ca="1" si="0"/>
        <v>KT</v>
      </c>
      <c r="F10" s="7">
        <f ca="1">IFERROR((IF(INDEX(Mityba[],MitybosPaskutinėPabaiga-MitybosEilutėPradžia-J10,1)&lt;&gt;"",INDEX(Mityba[],MitybosPaskutinėPabaiga-MitybosEilutėPradžia-J10,7),NA())),NA())</f>
        <v>21</v>
      </c>
      <c r="G10" s="7">
        <f ca="1">IFERROR((IF(INDEX(Mityba[],MitybosPaskutinėPabaiga-MitybosEilutėPradžia-J10,1)&lt;&gt;"",INDEX(Mityba[],MitybosPaskutinėPabaiga-MitybosEilutėPradžia-J10,6),NA())),NA())</f>
        <v>13.5</v>
      </c>
      <c r="H10" s="7">
        <f ca="1">IFERROR((IF(INDEX(Mityba[],MitybosPaskutinėPabaiga-MitybosEilutėPradžia-J10,1)&lt;&gt;"",INDEX(Mityba[],MitybosPaskutinėPabaiga-MitybosEilutėPradžia-J10,5),NA())),NA())</f>
        <v>62</v>
      </c>
      <c r="I10" s="7">
        <f ca="1">IFERROR((IF(INDEX(Mityba[],MitybosPaskutinėPabaiga-MitybosEilutėPradžia-J10,1)&lt;&gt;"",INDEX(Mityba[],MitybosPaskutinėPabaiga-MitybosEilutėPradžia-J10,4),NA())),NA())</f>
        <v>477</v>
      </c>
      <c r="J10" s="7">
        <v>7</v>
      </c>
    </row>
    <row r="11" spans="2:10" x14ac:dyDescent="0.2">
      <c r="B11" s="3"/>
      <c r="C11" s="3"/>
      <c r="D11" s="6">
        <f ca="1">IFERROR(IF(INDEX(Mityba[],MitybosPaskutinėPabaiga-MitybosEilutėPradžia-J11,1)&lt;&gt;"",INDEX(Mityba[],MitybosPaskutinėPabaiga-MitybosEilutėPradžia-J11,1),""),"")</f>
        <v>42860</v>
      </c>
      <c r="E11" s="7" t="str">
        <f t="shared" ca="1" si="0"/>
        <v>PN</v>
      </c>
      <c r="F11" s="7">
        <f ca="1">IFERROR((IF(INDEX(Mityba[],MitybosPaskutinėPabaiga-MitybosEilutėPradžia-J11,1)&lt;&gt;"",INDEX(Mityba[],MitybosPaskutinėPabaiga-MitybosEilutėPradžia-J11,7),NA())),NA())</f>
        <v>0</v>
      </c>
      <c r="G11" s="7">
        <f ca="1">IFERROR((IF(INDEX(Mityba[],MitybosPaskutinėPabaiga-MitybosEilutėPradžia-J11,1)&lt;&gt;"",INDEX(Mityba[],MitybosPaskutinėPabaiga-MitybosEilutėPradžia-J11,6),NA())),NA())</f>
        <v>0</v>
      </c>
      <c r="H11" s="7">
        <f ca="1">IFERROR((IF(INDEX(Mityba[],MitybosPaskutinėPabaiga-MitybosEilutėPradžia-J11,1)&lt;&gt;"",INDEX(Mityba[],MitybosPaskutinėPabaiga-MitybosEilutėPradžia-J11,5),NA())),NA())</f>
        <v>0</v>
      </c>
      <c r="I11" s="7">
        <f ca="1">IFERROR((IF(INDEX(Mityba[],MitybosPaskutinėPabaiga-MitybosEilutėPradžia-J11,1)&lt;&gt;"",INDEX(Mityba[],MitybosPaskutinėPabaiga-MitybosEilutėPradžia-J11,4),NA())),NA())</f>
        <v>1</v>
      </c>
      <c r="J11" s="7">
        <v>6</v>
      </c>
    </row>
    <row r="12" spans="2:10" x14ac:dyDescent="0.2">
      <c r="B12" s="3"/>
      <c r="C12" s="3"/>
      <c r="D12" s="6">
        <f ca="1">IFERROR(IF(INDEX(Mityba[],MitybosPaskutinėPabaiga-MitybosEilutėPradžia-J12,1)&lt;&gt;"",INDEX(Mityba[],MitybosPaskutinėPabaiga-MitybosEilutėPradžia-J12,1),""),"")</f>
        <v>42860</v>
      </c>
      <c r="E12" s="7" t="str">
        <f t="shared" ca="1" si="0"/>
        <v>PN</v>
      </c>
      <c r="F12" s="7">
        <f ca="1">IFERROR((IF(INDEX(Mityba[],MitybosPaskutinėPabaiga-MitybosEilutėPradžia-J12,1)&lt;&gt;"",INDEX(Mityba[],MitybosPaskutinėPabaiga-MitybosEilutėPradžia-J12,7),NA())),NA())</f>
        <v>1.5</v>
      </c>
      <c r="G12" s="7">
        <f ca="1">IFERROR((IF(INDEX(Mityba[],MitybosPaskutinėPabaiga-MitybosEilutėPradžia-J12,1)&lt;&gt;"",INDEX(Mityba[],MitybosPaskutinėPabaiga-MitybosEilutėPradžia-J12,6),NA())),NA())</f>
        <v>10</v>
      </c>
      <c r="H12" s="7">
        <f ca="1">IFERROR((IF(INDEX(Mityba[],MitybosPaskutinėPabaiga-MitybosEilutėPradžia-J12,1)&lt;&gt;"",INDEX(Mityba[],MitybosPaskutinėPabaiga-MitybosEilutėPradžia-J12,5),NA())),NA())</f>
        <v>48</v>
      </c>
      <c r="I12" s="7">
        <f ca="1">IFERROR((IF(INDEX(Mityba[],MitybosPaskutinėPabaiga-MitybosEilutėPradžia-J12,1)&lt;&gt;"",INDEX(Mityba[],MitybosPaskutinėPabaiga-MitybosEilutėPradžia-J12,4),NA())),NA())</f>
        <v>245</v>
      </c>
      <c r="J12" s="7">
        <v>5</v>
      </c>
    </row>
    <row r="13" spans="2:10" x14ac:dyDescent="0.2">
      <c r="B13" s="3"/>
      <c r="C13" s="3"/>
      <c r="D13" s="6">
        <f ca="1">IFERROR(IF(INDEX(Mityba[],MitybosPaskutinėPabaiga-MitybosEilutėPradžia-J13,1)&lt;&gt;"",INDEX(Mityba[],MitybosPaskutinėPabaiga-MitybosEilutėPradžia-J13,1),""),"")</f>
        <v>42860</v>
      </c>
      <c r="E13" s="7" t="str">
        <f t="shared" ca="1" si="0"/>
        <v>PN</v>
      </c>
      <c r="F13" s="7">
        <f ca="1">IFERROR((IF(INDEX(Mityba[],MitybosPaskutinėPabaiga-MitybosEilutėPradžia-J13,1)&lt;&gt;"",INDEX(Mityba[],MitybosPaskutinėPabaiga-MitybosEilutėPradžia-J13,7),NA())),NA())</f>
        <v>5</v>
      </c>
      <c r="G13" s="7">
        <f ca="1">IFERROR((IF(INDEX(Mityba[],MitybosPaskutinėPabaiga-MitybosEilutėPradžia-J13,1)&lt;&gt;"",INDEX(Mityba[],MitybosPaskutinėPabaiga-MitybosEilutėPradžia-J13,6),NA())),NA())</f>
        <v>43</v>
      </c>
      <c r="H13" s="7">
        <f ca="1">IFERROR((IF(INDEX(Mityba[],MitybosPaskutinėPabaiga-MitybosEilutėPradžia-J13,1)&lt;&gt;"",INDEX(Mityba[],MitybosPaskutinėPabaiga-MitybosEilutėPradžia-J13,5),NA())),NA())</f>
        <v>11</v>
      </c>
      <c r="I13" s="7">
        <f ca="1">IFERROR((IF(INDEX(Mityba[],MitybosPaskutinėPabaiga-MitybosEilutėPradžia-J13,1)&lt;&gt;"",INDEX(Mityba[],MitybosPaskutinėPabaiga-MitybosEilutėPradžia-J13,4),NA())),NA())</f>
        <v>247</v>
      </c>
      <c r="J13" s="7">
        <v>4</v>
      </c>
    </row>
    <row r="14" spans="2:10" x14ac:dyDescent="0.2">
      <c r="B14" s="3"/>
      <c r="C14" s="3"/>
      <c r="D14" s="6">
        <f ca="1">IFERROR(IF(INDEX(Mityba[],MitybosPaskutinėPabaiga-MitybosEilutėPradžia-J14,1)&lt;&gt;"",INDEX(Mityba[],MitybosPaskutinėPabaiga-MitybosEilutėPradžia-J14,1),""),"")</f>
        <v>42860</v>
      </c>
      <c r="E14" s="7" t="str">
        <f t="shared" ca="1" si="0"/>
        <v>PN</v>
      </c>
      <c r="F14" s="7">
        <f ca="1">IFERROR((IF(INDEX(Mityba[],MitybosPaskutinėPabaiga-MitybosEilutėPradžia-J14,1)&lt;&gt;"",INDEX(Mityba[],MitybosPaskutinėPabaiga-MitybosEilutėPradžia-J14,7),NA())),NA())</f>
        <v>22</v>
      </c>
      <c r="G14" s="7">
        <f ca="1">IFERROR((IF(INDEX(Mityba[],MitybosPaskutinėPabaiga-MitybosEilutėPradžia-J14,1)&lt;&gt;"",INDEX(Mityba[],MitybosPaskutinėPabaiga-MitybosEilutėPradžia-J14,6),NA())),NA())</f>
        <v>32</v>
      </c>
      <c r="H14" s="7">
        <f ca="1">IFERROR((IF(INDEX(Mityba[],MitybosPaskutinėPabaiga-MitybosEilutėPradžia-J14,1)&lt;&gt;"",INDEX(Mityba[],MitybosPaskutinėPabaiga-MitybosEilutėPradžia-J14,5),NA())),NA())</f>
        <v>64</v>
      </c>
      <c r="I14" s="7">
        <f ca="1">IFERROR((IF(INDEX(Mityba[],MitybosPaskutinėPabaiga-MitybosEilutėPradžia-J14,1)&lt;&gt;"",INDEX(Mityba[],MitybosPaskutinėPabaiga-MitybosEilutėPradžia-J14,4),NA())),NA())</f>
        <v>456</v>
      </c>
      <c r="J14" s="7">
        <v>3</v>
      </c>
    </row>
    <row r="15" spans="2:10" x14ac:dyDescent="0.2">
      <c r="B15" s="3"/>
      <c r="C15" s="3"/>
      <c r="D15" s="6">
        <f ca="1">IFERROR(IF(INDEX(Mityba[],MitybosPaskutinėPabaiga-MitybosEilutėPradžia-J15,1)&lt;&gt;"",INDEX(Mityba[],MitybosPaskutinėPabaiga-MitybosEilutėPradžia-J15,1),""),"")</f>
        <v>42861</v>
      </c>
      <c r="E15" s="7" t="str">
        <f t="shared" ca="1" si="0"/>
        <v>ŠT</v>
      </c>
      <c r="F15" s="7">
        <f ca="1">IFERROR((IF(INDEX(Mityba[],MitybosPaskutinėPabaiga-MitybosEilutėPradžia-J15,1)&lt;&gt;"",INDEX(Mityba[],MitybosPaskutinėPabaiga-MitybosEilutėPradžia-J15,7),NA())),NA())</f>
        <v>10</v>
      </c>
      <c r="G15" s="7">
        <f ca="1">IFERROR((IF(INDEX(Mityba[],MitybosPaskutinėPabaiga-MitybosEilutėPradžia-J15,1)&lt;&gt;"",INDEX(Mityba[],MitybosPaskutinėPabaiga-MitybosEilutėPradžia-J15,6),NA())),NA())</f>
        <v>2</v>
      </c>
      <c r="H15" s="7">
        <f ca="1">IFERROR((IF(INDEX(Mityba[],MitybosPaskutinėPabaiga-MitybosEilutėPradžia-J15,1)&lt;&gt;"",INDEX(Mityba[],MitybosPaskutinėPabaiga-MitybosEilutėPradžia-J15,5),NA())),NA())</f>
        <v>10</v>
      </c>
      <c r="I15" s="7">
        <f ca="1">IFERROR((IF(INDEX(Mityba[],MitybosPaskutinėPabaiga-MitybosEilutėPradžia-J15,1)&lt;&gt;"",INDEX(Mityba[],MitybosPaskutinėPabaiga-MitybosEilutėPradžia-J15,4),NA())),NA())</f>
        <v>10</v>
      </c>
      <c r="J15" s="7">
        <v>2</v>
      </c>
    </row>
    <row r="16" spans="2:10" x14ac:dyDescent="0.2">
      <c r="B16" s="3"/>
      <c r="C16" s="3"/>
      <c r="D16" s="6">
        <f ca="1">IFERROR(IF(INDEX(Mityba[],MitybosPaskutinėPabaiga-MitybosEilutėPradžia-J16,1)&lt;&gt;"",INDEX(Mityba[],MitybosPaskutinėPabaiga-MitybosEilutėPradžia-J16,1),""),"")</f>
        <v>42861</v>
      </c>
      <c r="E16" s="7" t="str">
        <f t="shared" ca="1" si="0"/>
        <v>ŠT</v>
      </c>
      <c r="F16" s="7">
        <f ca="1">IFERROR((IF(INDEX(Mityba[],MitybosPaskutinėPabaiga-MitybosEilutėPradžia-J16,1)&lt;&gt;"",INDEX(Mityba[],MitybosPaskutinėPabaiga-MitybosEilutėPradžia-J16,7),NA())),NA())</f>
        <v>5.51</v>
      </c>
      <c r="G16" s="7">
        <f ca="1">IFERROR((IF(INDEX(Mityba[],MitybosPaskutinėPabaiga-MitybosEilutėPradžia-J16,1)&lt;&gt;"",INDEX(Mityba[],MitybosPaskutinėPabaiga-MitybosEilutėPradžia-J16,6),NA())),NA())</f>
        <v>8.81</v>
      </c>
      <c r="H16" s="7">
        <f ca="1">IFERROR((IF(INDEX(Mityba[],MitybosPaskutinėPabaiga-MitybosEilutėPradžia-J16,1)&lt;&gt;"",INDEX(Mityba[],MitybosPaskutinėPabaiga-MitybosEilutėPradžia-J16,5),NA())),NA())</f>
        <v>12.36</v>
      </c>
      <c r="I16" s="7">
        <f ca="1">IFERROR((IF(INDEX(Mityba[],MitybosPaskutinėPabaiga-MitybosEilutėPradžia-J16,1)&lt;&gt;"",INDEX(Mityba[],MitybosPaskutinėPabaiga-MitybosEilutėPradžia-J16,4),NA())),NA())</f>
        <v>135</v>
      </c>
      <c r="J16" s="7">
        <v>1</v>
      </c>
    </row>
    <row r="17" spans="2:12" x14ac:dyDescent="0.2">
      <c r="B17" s="3"/>
      <c r="C17" s="3"/>
      <c r="D17" s="6">
        <f ca="1">IFERROR(IF(INDEX(Mityba[],MitybosPaskutinėPabaiga-MitybosEilutėPradžia-J17,1)&lt;&gt;"",INDEX(Mityba[],MitybosPaskutinėPabaiga-MitybosEilutėPradžia-J17,1),""),"")</f>
        <v>42861</v>
      </c>
      <c r="E17" s="7" t="str">
        <f t="shared" ca="1" si="0"/>
        <v>ŠT</v>
      </c>
      <c r="F17" s="7">
        <f ca="1">IFERROR((IF(INDEX(Mityba[],MitybosPaskutinėPabaiga-MitybosEilutėPradžia-J17,1)&lt;&gt;"",INDEX(Mityba[],MitybosPaskutinėPabaiga-MitybosEilutėPradžia-J17,7),NA())),NA())</f>
        <v>15</v>
      </c>
      <c r="G17" s="7">
        <f ca="1">IFERROR((IF(INDEX(Mityba[],MitybosPaskutinėPabaiga-MitybosEilutėPradžia-J17,1)&lt;&gt;"",INDEX(Mityba[],MitybosPaskutinėPabaiga-MitybosEilutėPradžia-J17,6),NA())),NA())</f>
        <v>5.43</v>
      </c>
      <c r="H17" s="7">
        <f ca="1">IFERROR((IF(INDEX(Mityba[],MitybosPaskutinėPabaiga-MitybosEilutėPradžia-J17,1)&lt;&gt;"",INDEX(Mityba[],MitybosPaskutinėPabaiga-MitybosEilutėPradžia-J17,5),NA())),NA())</f>
        <v>7</v>
      </c>
      <c r="I17" s="7">
        <f ca="1">IFERROR((IF(INDEX(Mityba[],MitybosPaskutinėPabaiga-MitybosEilutėPradžia-J17,1)&lt;&gt;"",INDEX(Mityba[],MitybosPaskutinėPabaiga-MitybosEilutėPradžia-J17,4),NA())),NA())</f>
        <v>184</v>
      </c>
      <c r="J17" s="7">
        <v>0</v>
      </c>
    </row>
    <row r="18" spans="2:12" x14ac:dyDescent="0.2">
      <c r="B18" s="3"/>
      <c r="C18" s="3"/>
      <c r="D18" s="6">
        <f ca="1">IFERROR(IF(INDEX(Mityba[],MitybosPaskutinėPabaiga-MitybosEilutėPradžia-J18,1)&lt;&gt;"",INDEX(Mityba[],MitybosPaskutinėPabaiga-MitybosEilutėPradžia-J18,1),""),"")</f>
        <v>42863</v>
      </c>
      <c r="E18" s="7" t="str">
        <f t="shared" ca="1" si="0"/>
        <v>PR</v>
      </c>
      <c r="F18" s="7">
        <f ca="1">IFERROR((IF(INDEX(Mityba[],MitybosPaskutinėPabaiga-MitybosEilutėPradžia-J18,1)&lt;&gt;"",INDEX(Mityba[],MitybosPaskutinėPabaiga-MitybosEilutėPradžia-J18,7),NA())),NA())</f>
        <v>21</v>
      </c>
      <c r="G18" s="7">
        <f ca="1">IFERROR((IF(INDEX(Mityba[],MitybosPaskutinėPabaiga-MitybosEilutėPradžia-J18,1)&lt;&gt;"",INDEX(Mityba[],MitybosPaskutinėPabaiga-MitybosEilutėPradžia-J18,6),NA())),NA())</f>
        <v>13.5</v>
      </c>
      <c r="H18" s="7">
        <f ca="1">IFERROR((IF(INDEX(Mityba[],MitybosPaskutinėPabaiga-MitybosEilutėPradžia-J18,1)&lt;&gt;"",INDEX(Mityba[],MitybosPaskutinėPabaiga-MitybosEilutėPradžia-J18,5),NA())),NA())</f>
        <v>62</v>
      </c>
      <c r="I18" s="7">
        <f ca="1">IFERROR((IF(INDEX(Mityba[],MitybosPaskutinėPabaiga-MitybosEilutėPradžia-J18,1)&lt;&gt;"",INDEX(Mityba[],MitybosPaskutinėPabaiga-MitybosEilutėPradžia-J18,4),NA())),NA())</f>
        <v>477</v>
      </c>
      <c r="J18" s="7">
        <v>-1</v>
      </c>
    </row>
    <row r="20" spans="2:12" ht="27" x14ac:dyDescent="0.5">
      <c r="B20" s="41" t="s">
        <v>45</v>
      </c>
      <c r="C20" s="41"/>
      <c r="D20" s="41"/>
      <c r="E20" s="41"/>
      <c r="F20" s="41"/>
      <c r="G20" s="41"/>
      <c r="H20" s="41"/>
      <c r="I20" s="41"/>
      <c r="J20" s="41"/>
    </row>
    <row r="22" spans="2:12" ht="15" x14ac:dyDescent="0.2">
      <c r="B22" s="9" t="s">
        <v>43</v>
      </c>
      <c r="C22" s="9">
        <f>ROW(Sportas[[#Headers],[DATA]])+1</f>
        <v>4</v>
      </c>
      <c r="D22" s="5" t="s">
        <v>14</v>
      </c>
      <c r="E22" s="5" t="s">
        <v>47</v>
      </c>
      <c r="F22" s="5" t="s">
        <v>36</v>
      </c>
      <c r="G22" s="5" t="s">
        <v>37</v>
      </c>
      <c r="H22" s="5" t="s">
        <v>48</v>
      </c>
      <c r="L22" s="12"/>
    </row>
    <row r="23" spans="2:12" x14ac:dyDescent="0.2">
      <c r="B23" s="9" t="s">
        <v>46</v>
      </c>
      <c r="C23" s="10">
        <f ca="1">MATCH(9.99E+307,Sportas[DATA])+SportoEilutėPradžia-1</f>
        <v>20</v>
      </c>
      <c r="D23" s="8">
        <f ca="1">IFERROR(IF(INDEX(Sportas[],SportoPaskutinėPabaiga-SportoEilutėPradžia-H23,1)&lt;&gt;"",INDEX(Sportas[],SportoPaskutinėPabaiga-SportoEilutėPradžia-H23,1)),"")</f>
        <v>42878</v>
      </c>
      <c r="E23" s="7" t="str">
        <f t="shared" ref="E23:E36" ca="1" si="1">UPPER(TEXT(D23,"DDD"))</f>
        <v>AN</v>
      </c>
      <c r="F23" s="21">
        <f ca="1">IFERROR((IF(INDEX(Sportas[],SportoPaskutinėPabaiga-SportoEilutėPradžia-H23,1)&lt;&gt;"",INDEX(Sportas[],SportoPaskutinėPabaiga-SportoEilutėPradžia-H23,2),0)),0)</f>
        <v>20</v>
      </c>
      <c r="G23" s="21">
        <f ca="1">IFERROR((IF(INDEX(Sportas[],SportoPaskutinėPabaiga-SportoEilutėPradžia-H23,2)&lt;&gt;"",INDEX(Sportas[],SportoPaskutinėPabaiga-SportoEilutėPradžia-H23,3),0)),0)</f>
        <v>195</v>
      </c>
      <c r="H23" s="7">
        <v>-1</v>
      </c>
      <c r="L23" s="12"/>
    </row>
    <row r="24" spans="2:12" x14ac:dyDescent="0.2">
      <c r="B24" s="3"/>
      <c r="C24" s="3"/>
      <c r="D24" s="8">
        <f ca="1">IFERROR(IF(INDEX(Sportas[],SportoPaskutinėPabaiga-SportoEilutėPradžia-H24,1)&lt;&gt;"",INDEX(Sportas[],SportoPaskutinėPabaiga-SportoEilutėPradžia-H24,1)),"")</f>
        <v>42877</v>
      </c>
      <c r="E24" s="7" t="str">
        <f t="shared" ca="1" si="1"/>
        <v>PR</v>
      </c>
      <c r="F24" s="21">
        <f ca="1">IFERROR((IF(INDEX(Sportas[],SportoPaskutinėPabaiga-SportoEilutėPradžia-H24,1)&lt;&gt;"",INDEX(Sportas[],SportoPaskutinėPabaiga-SportoEilutėPradžia-H24,2),0)),0)</f>
        <v>25</v>
      </c>
      <c r="G24" s="21">
        <f ca="1">IFERROR((IF(INDEX(Sportas[],SportoPaskutinėPabaiga-SportoEilutėPradžia-H24,2)&lt;&gt;"",INDEX(Sportas[],SportoPaskutinėPabaiga-SportoEilutėPradžia-H24,3),0)),0)</f>
        <v>265</v>
      </c>
      <c r="H24" s="7">
        <v>0</v>
      </c>
    </row>
    <row r="25" spans="2:12" x14ac:dyDescent="0.2">
      <c r="B25" s="3"/>
      <c r="C25" s="3"/>
      <c r="D25" s="8">
        <f ca="1">IFERROR(IF(INDEX(Sportas[],SportoPaskutinėPabaiga-SportoEilutėPradžia-H25,1)&lt;&gt;"",INDEX(Sportas[],SportoPaskutinėPabaiga-SportoEilutėPradžia-H25,1)),"")</f>
        <v>42876</v>
      </c>
      <c r="E25" s="7" t="str">
        <f t="shared" ca="1" si="1"/>
        <v>SK</v>
      </c>
      <c r="F25" s="21">
        <f ca="1">IFERROR((IF(INDEX(Sportas[],SportoPaskutinėPabaiga-SportoEilutėPradžia-H25,1)&lt;&gt;"",INDEX(Sportas[],SportoPaskutinėPabaiga-SportoEilutėPradžia-H25,2),0)),0)</f>
        <v>40</v>
      </c>
      <c r="G25" s="21">
        <f ca="1">IFERROR((IF(INDEX(Sportas[],SportoPaskutinėPabaiga-SportoEilutėPradžia-H25,2)&lt;&gt;"",INDEX(Sportas[],SportoPaskutinėPabaiga-SportoEilutėPradžia-H25,3),0)),0)</f>
        <v>290</v>
      </c>
      <c r="H25" s="7">
        <v>1</v>
      </c>
    </row>
    <row r="26" spans="2:12" x14ac:dyDescent="0.2">
      <c r="B26" s="3"/>
      <c r="C26" s="3"/>
      <c r="D26" s="8">
        <f ca="1">IFERROR(IF(INDEX(Sportas[],SportoPaskutinėPabaiga-SportoEilutėPradžia-H26,1)&lt;&gt;"",INDEX(Sportas[],SportoPaskutinėPabaiga-SportoEilutėPradžia-H26,1)),"")</f>
        <v>42875</v>
      </c>
      <c r="E26" s="7" t="str">
        <f t="shared" ca="1" si="1"/>
        <v>ŠT</v>
      </c>
      <c r="F26" s="21">
        <f ca="1">IFERROR((IF(INDEX(Sportas[],SportoPaskutinėPabaiga-SportoEilutėPradžia-H26,1)&lt;&gt;"",INDEX(Sportas[],SportoPaskutinėPabaiga-SportoEilutėPradžia-H26,2),0)),0)</f>
        <v>35</v>
      </c>
      <c r="G26" s="21">
        <f ca="1">IFERROR((IF(INDEX(Sportas[],SportoPaskutinėPabaiga-SportoEilutėPradžia-H26,2)&lt;&gt;"",INDEX(Sportas[],SportoPaskutinėPabaiga-SportoEilutėPradžia-H26,3),0)),0)</f>
        <v>320</v>
      </c>
      <c r="H26" s="7">
        <v>2</v>
      </c>
    </row>
    <row r="27" spans="2:12" x14ac:dyDescent="0.2">
      <c r="B27" s="3"/>
      <c r="C27" s="3"/>
      <c r="D27" s="8">
        <f ca="1">IFERROR(IF(INDEX(Sportas[],SportoPaskutinėPabaiga-SportoEilutėPradžia-H27,1)&lt;&gt;"",INDEX(Sportas[],SportoPaskutinėPabaiga-SportoEilutėPradžia-H27,1)),"")</f>
        <v>42874</v>
      </c>
      <c r="E27" s="7" t="str">
        <f t="shared" ca="1" si="1"/>
        <v>PN</v>
      </c>
      <c r="F27" s="21">
        <f ca="1">IFERROR((IF(INDEX(Sportas[],SportoPaskutinėPabaiga-SportoEilutėPradžia-H27,1)&lt;&gt;"",INDEX(Sportas[],SportoPaskutinėPabaiga-SportoEilutėPradžia-H27,2),0)),0)</f>
        <v>45</v>
      </c>
      <c r="G27" s="21">
        <f ca="1">IFERROR((IF(INDEX(Sportas[],SportoPaskutinėPabaiga-SportoEilutėPradžia-H27,2)&lt;&gt;"",INDEX(Sportas[],SportoPaskutinėPabaiga-SportoEilutėPradžia-H27,3),0)),0)</f>
        <v>350</v>
      </c>
      <c r="H27" s="7">
        <v>3</v>
      </c>
    </row>
    <row r="28" spans="2:12" x14ac:dyDescent="0.2">
      <c r="B28" s="3"/>
      <c r="C28" s="3"/>
      <c r="D28" s="8">
        <f ca="1">IFERROR(IF(INDEX(Sportas[],SportoPaskutinėPabaiga-SportoEilutėPradžia-H28,1)&lt;&gt;"",INDEX(Sportas[],SportoPaskutinėPabaiga-SportoEilutėPradžia-H28,1)),"")</f>
        <v>42873</v>
      </c>
      <c r="E28" s="7" t="str">
        <f t="shared" ca="1" si="1"/>
        <v>KT</v>
      </c>
      <c r="F28" s="21">
        <f ca="1">IFERROR((IF(INDEX(Sportas[],SportoPaskutinėPabaiga-SportoEilutėPradžia-H28,1)&lt;&gt;"",INDEX(Sportas[],SportoPaskutinėPabaiga-SportoEilutėPradžia-H28,2),0)),0)</f>
        <v>20</v>
      </c>
      <c r="G28" s="21">
        <f ca="1">IFERROR((IF(INDEX(Sportas[],SportoPaskutinėPabaiga-SportoEilutėPradžia-H28,2)&lt;&gt;"",INDEX(Sportas[],SportoPaskutinėPabaiga-SportoEilutėPradžia-H28,3),0)),0)</f>
        <v>295</v>
      </c>
      <c r="H28" s="7">
        <v>4</v>
      </c>
    </row>
    <row r="29" spans="2:12" x14ac:dyDescent="0.2">
      <c r="B29" s="3"/>
      <c r="C29" s="3"/>
      <c r="D29" s="8">
        <f ca="1">IFERROR(IF(INDEX(Sportas[],SportoPaskutinėPabaiga-SportoEilutėPradžia-H29,1)&lt;&gt;"",INDEX(Sportas[],SportoPaskutinėPabaiga-SportoEilutėPradžia-H29,1)),"")</f>
        <v>42872</v>
      </c>
      <c r="E29" s="7" t="str">
        <f t="shared" ca="1" si="1"/>
        <v>TR</v>
      </c>
      <c r="F29" s="21">
        <f ca="1">IFERROR((IF(INDEX(Sportas[],SportoPaskutinėPabaiga-SportoEilutėPradžia-H29,1)&lt;&gt;"",INDEX(Sportas[],SportoPaskutinėPabaiga-SportoEilutėPradžia-H29,2),0)),0)</f>
        <v>40</v>
      </c>
      <c r="G29" s="21">
        <f ca="1">IFERROR((IF(INDEX(Sportas[],SportoPaskutinėPabaiga-SportoEilutėPradžia-H29,2)&lt;&gt;"",INDEX(Sportas[],SportoPaskutinėPabaiga-SportoEilutėPradžia-H29,3),0)),0)</f>
        <v>270</v>
      </c>
      <c r="H29" s="7">
        <v>5</v>
      </c>
    </row>
    <row r="30" spans="2:12" x14ac:dyDescent="0.2">
      <c r="B30" s="3"/>
      <c r="C30" s="3"/>
      <c r="D30" s="8">
        <f ca="1">IFERROR(IF(INDEX(Sportas[],SportoPaskutinėPabaiga-SportoEilutėPradžia-H30,1)&lt;&gt;"",INDEX(Sportas[],SportoPaskutinėPabaiga-SportoEilutėPradžia-H30,1)),"")</f>
        <v>42871</v>
      </c>
      <c r="E30" s="7" t="str">
        <f t="shared" ca="1" si="1"/>
        <v>AN</v>
      </c>
      <c r="F30" s="21">
        <f ca="1">IFERROR((IF(INDEX(Sportas[],SportoPaskutinėPabaiga-SportoEilutėPradžia-H30,1)&lt;&gt;"",INDEX(Sportas[],SportoPaskutinėPabaiga-SportoEilutėPradžia-H30,2),0)),0)</f>
        <v>45</v>
      </c>
      <c r="G30" s="21">
        <f ca="1">IFERROR((IF(INDEX(Sportas[],SportoPaskutinėPabaiga-SportoEilutėPradžia-H30,2)&lt;&gt;"",INDEX(Sportas[],SportoPaskutinėPabaiga-SportoEilutėPradžia-H30,3),0)),0)</f>
        <v>325</v>
      </c>
      <c r="H30" s="7">
        <v>6</v>
      </c>
    </row>
    <row r="31" spans="2:12" x14ac:dyDescent="0.2">
      <c r="B31" s="3"/>
      <c r="C31" s="3"/>
      <c r="D31" s="8">
        <f ca="1">IFERROR(IF(INDEX(Sportas[],SportoPaskutinėPabaiga-SportoEilutėPradžia-H31,1)&lt;&gt;"",INDEX(Sportas[],SportoPaskutinėPabaiga-SportoEilutėPradžia-H31,1)),"")</f>
        <v>42870</v>
      </c>
      <c r="E31" s="7" t="str">
        <f t="shared" ca="1" si="1"/>
        <v>PR</v>
      </c>
      <c r="F31" s="21">
        <f ca="1">IFERROR((IF(INDEX(Sportas[],SportoPaskutinėPabaiga-SportoEilutėPradžia-H31,1)&lt;&gt;"",INDEX(Sportas[],SportoPaskutinėPabaiga-SportoEilutėPradžia-H31,2),0)),0)</f>
        <v>40</v>
      </c>
      <c r="G31" s="21">
        <f ca="1">IFERROR((IF(INDEX(Sportas[],SportoPaskutinėPabaiga-SportoEilutėPradžia-H31,2)&lt;&gt;"",INDEX(Sportas[],SportoPaskutinėPabaiga-SportoEilutėPradžia-H31,3),0)),0)</f>
        <v>175</v>
      </c>
      <c r="H31" s="7">
        <v>7</v>
      </c>
    </row>
    <row r="32" spans="2:12" x14ac:dyDescent="0.2">
      <c r="B32" s="3"/>
      <c r="C32" s="3"/>
      <c r="D32" s="8">
        <f ca="1">IFERROR(IF(INDEX(Sportas[],SportoPaskutinėPabaiga-SportoEilutėPradžia-H32,1)&lt;&gt;"",INDEX(Sportas[],SportoPaskutinėPabaiga-SportoEilutėPradžia-H32,1)),"")</f>
        <v>42869</v>
      </c>
      <c r="E32" s="7" t="str">
        <f t="shared" ca="1" si="1"/>
        <v>SK</v>
      </c>
      <c r="F32" s="21">
        <f ca="1">IFERROR((IF(INDEX(Sportas[],SportoPaskutinėPabaiga-SportoEilutėPradžia-H32,1)&lt;&gt;"",INDEX(Sportas[],SportoPaskutinėPabaiga-SportoEilutėPradžia-H32,2),0)),0)</f>
        <v>30</v>
      </c>
      <c r="G32" s="21">
        <f ca="1">IFERROR((IF(INDEX(Sportas[],SportoPaskutinėPabaiga-SportoEilutėPradžia-H32,2)&lt;&gt;"",INDEX(Sportas[],SportoPaskutinėPabaiga-SportoEilutėPradžia-H32,3),0)),0)</f>
        <v>335</v>
      </c>
      <c r="H32" s="7">
        <v>8</v>
      </c>
    </row>
    <row r="33" spans="2:8" x14ac:dyDescent="0.2">
      <c r="B33" s="3"/>
      <c r="C33" s="3"/>
      <c r="D33" s="8">
        <f ca="1">IFERROR(IF(INDEX(Sportas[],SportoPaskutinėPabaiga-SportoEilutėPradžia-H33,1)&lt;&gt;"",INDEX(Sportas[],SportoPaskutinėPabaiga-SportoEilutėPradžia-H33,1)),"")</f>
        <v>42868</v>
      </c>
      <c r="E33" s="7" t="str">
        <f t="shared" ca="1" si="1"/>
        <v>ŠT</v>
      </c>
      <c r="F33" s="21">
        <f ca="1">IFERROR((IF(INDEX(Sportas[],SportoPaskutinėPabaiga-SportoEilutėPradžia-H33,1)&lt;&gt;"",INDEX(Sportas[],SportoPaskutinėPabaiga-SportoEilutėPradžia-H33,2),0)),0)</f>
        <v>40</v>
      </c>
      <c r="G33" s="21">
        <f ca="1">IFERROR((IF(INDEX(Sportas[],SportoPaskutinėPabaiga-SportoEilutėPradžia-H33,2)&lt;&gt;"",INDEX(Sportas[],SportoPaskutinėPabaiga-SportoEilutėPradžia-H33,3),0)),0)</f>
        <v>205</v>
      </c>
      <c r="H33" s="7">
        <v>9</v>
      </c>
    </row>
    <row r="34" spans="2:8" x14ac:dyDescent="0.2">
      <c r="B34" s="3"/>
      <c r="C34" s="3"/>
      <c r="D34" s="8">
        <f ca="1">IFERROR(IF(INDEX(Sportas[],SportoPaskutinėPabaiga-SportoEilutėPradžia-H34,1)&lt;&gt;"",INDEX(Sportas[],SportoPaskutinėPabaiga-SportoEilutėPradžia-H34,1)),"")</f>
        <v>42867</v>
      </c>
      <c r="E34" s="7" t="str">
        <f t="shared" ca="1" si="1"/>
        <v>PN</v>
      </c>
      <c r="F34" s="21">
        <f ca="1">IFERROR((IF(INDEX(Sportas[],SportoPaskutinėPabaiga-SportoEilutėPradžia-H34,1)&lt;&gt;"",INDEX(Sportas[],SportoPaskutinėPabaiga-SportoEilutėPradžia-H34,2),0)),0)</f>
        <v>20</v>
      </c>
      <c r="G34" s="21">
        <f ca="1">IFERROR((IF(INDEX(Sportas[],SportoPaskutinėPabaiga-SportoEilutėPradžia-H34,2)&lt;&gt;"",INDEX(Sportas[],SportoPaskutinėPabaiga-SportoEilutėPradžia-H34,3),0)),0)</f>
        <v>285</v>
      </c>
      <c r="H34" s="7">
        <v>10</v>
      </c>
    </row>
    <row r="35" spans="2:8" x14ac:dyDescent="0.2">
      <c r="B35" s="3"/>
      <c r="C35" s="3"/>
      <c r="D35" s="8">
        <f ca="1">IFERROR(IF(INDEX(Sportas[],SportoPaskutinėPabaiga-SportoEilutėPradžia-H35,1)&lt;&gt;"",INDEX(Sportas[],SportoPaskutinėPabaiga-SportoEilutėPradžia-H35,1)),"")</f>
        <v>42866</v>
      </c>
      <c r="E35" s="7" t="str">
        <f t="shared" ca="1" si="1"/>
        <v>KT</v>
      </c>
      <c r="F35" s="21">
        <f ca="1">IFERROR((IF(INDEX(Sportas[],SportoPaskutinėPabaiga-SportoEilutėPradžia-H35,1)&lt;&gt;"",INDEX(Sportas[],SportoPaskutinėPabaiga-SportoEilutėPradžia-H35,2),0)),0)</f>
        <v>25</v>
      </c>
      <c r="G35" s="21">
        <f ca="1">IFERROR((IF(INDEX(Sportas[],SportoPaskutinėPabaiga-SportoEilutėPradžia-H35,2)&lt;&gt;"",INDEX(Sportas[],SportoPaskutinėPabaiga-SportoEilutėPradžia-H35,3),0)),0)</f>
        <v>125</v>
      </c>
      <c r="H35" s="7">
        <v>11</v>
      </c>
    </row>
    <row r="36" spans="2:8" x14ac:dyDescent="0.2">
      <c r="B36" s="3"/>
      <c r="C36" s="3"/>
      <c r="D36" s="8">
        <f ca="1">IFERROR(IF(INDEX(Sportas[],SportoPaskutinėPabaiga-SportoEilutėPradžia-H36,1)&lt;&gt;"",INDEX(Sportas[],SportoPaskutinėPabaiga-SportoEilutėPradžia-H36,1)),"")</f>
        <v>42865</v>
      </c>
      <c r="E36" s="7" t="str">
        <f t="shared" ca="1" si="1"/>
        <v>TR</v>
      </c>
      <c r="F36" s="21">
        <f ca="1">IFERROR((IF(INDEX(Sportas[],SportoPaskutinėPabaiga-SportoEilutėPradžia-H36,1)&lt;&gt;"",INDEX(Sportas[],SportoPaskutinėPabaiga-SportoEilutėPradžia-H36,2),0)),0)</f>
        <v>30</v>
      </c>
      <c r="G36" s="21">
        <f ca="1">IFERROR((IF(INDEX(Sportas[],SportoPaskutinėPabaiga-SportoEilutėPradžia-H36,2)&lt;&gt;"",INDEX(Sportas[],SportoPaskutinėPabaiga-SportoEilutėPradžia-H36,3),0)),0)</f>
        <v>150</v>
      </c>
      <c r="H36" s="7">
        <v>12</v>
      </c>
    </row>
    <row r="41" spans="2:8" x14ac:dyDescent="0.2">
      <c r="D41" s="12"/>
    </row>
    <row r="42" spans="2:8" x14ac:dyDescent="0.2">
      <c r="D42" s="12"/>
    </row>
    <row r="43" spans="2:8" x14ac:dyDescent="0.2">
      <c r="D43" s="12"/>
    </row>
    <row r="44" spans="2:8" x14ac:dyDescent="0.2">
      <c r="D44" s="12"/>
    </row>
    <row r="45" spans="2:8" x14ac:dyDescent="0.2">
      <c r="D45" s="12"/>
    </row>
    <row r="46" spans="2:8" x14ac:dyDescent="0.2">
      <c r="D46" s="12"/>
    </row>
    <row r="47" spans="2:8" x14ac:dyDescent="0.2">
      <c r="D47" s="12"/>
    </row>
    <row r="48" spans="2:8" x14ac:dyDescent="0.2">
      <c r="D48" s="12"/>
    </row>
    <row r="49" spans="4:4" x14ac:dyDescent="0.2">
      <c r="D49" s="12"/>
    </row>
    <row r="50" spans="4:4" x14ac:dyDescent="0.2">
      <c r="D50" s="12"/>
    </row>
    <row r="51" spans="4:4" x14ac:dyDescent="0.2">
      <c r="D51" s="12"/>
    </row>
    <row r="52" spans="4:4" x14ac:dyDescent="0.2">
      <c r="D52" s="12"/>
    </row>
    <row r="53" spans="4:4" x14ac:dyDescent="0.2">
      <c r="D53" s="12"/>
    </row>
    <row r="54" spans="4:4" x14ac:dyDescent="0.2">
      <c r="D54" s="12"/>
    </row>
  </sheetData>
  <dataConsolidate>
    <dataRefs count="1">
      <dataRef ref="F23:G36" sheet="Chart Calculations"/>
    </dataRefs>
  </dataConsolidate>
  <mergeCells count="2">
    <mergeCell ref="B2:J2"/>
    <mergeCell ref="B20:J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Įvardytieji diapazonai</vt:lpstr>
      </vt:variant>
      <vt:variant>
        <vt:i4>19</vt:i4>
      </vt:variant>
    </vt:vector>
  </HeadingPairs>
  <TitlesOfParts>
    <vt:vector size="23" baseType="lpstr">
      <vt:lpstr>TIKSLAI</vt:lpstr>
      <vt:lpstr>MITYBA</vt:lpstr>
      <vt:lpstr>SPORTAS</vt:lpstr>
      <vt:lpstr>Diagramos skaičiavimai</vt:lpstr>
      <vt:lpstr>GalutinisSvoris</vt:lpstr>
      <vt:lpstr>MitybosEilutėPradžia</vt:lpstr>
      <vt:lpstr>MitybosPaskutinėPabaiga</vt:lpstr>
      <vt:lpstr>MitybosPeriodas</vt:lpstr>
      <vt:lpstr>NumestiPerDieną</vt:lpstr>
      <vt:lpstr>Paantraštė</vt:lpstr>
      <vt:lpstr>PabaigosData</vt:lpstr>
      <vt:lpstr>PlanuojamosDienos</vt:lpstr>
      <vt:lpstr>PradinisSvoris</vt:lpstr>
      <vt:lpstr>PradžiosData</vt:lpstr>
      <vt:lpstr>MITYBA!Print_Titles</vt:lpstr>
      <vt:lpstr>SPORTAS!Print_Titles</vt:lpstr>
      <vt:lpstr>SportoDatųIntervalas</vt:lpstr>
      <vt:lpstr>SportoEilutėPradžia</vt:lpstr>
      <vt:lpstr>SportoPaskutinėPabaiga</vt:lpstr>
      <vt:lpstr>SportoPeriodas</vt:lpstr>
      <vt:lpstr>StulpelioPavadinimas2</vt:lpstr>
      <vt:lpstr>StulpelioPavadinimas3</vt:lpstr>
      <vt:lpstr>TikslinisSvoris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2017-01-18T04:03:51Z</dcterms:created>
  <dcterms:modified xsi:type="dcterms:W3CDTF">2017-05-03T14:51:57Z</dcterms:modified>
</cp:coreProperties>
</file>