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90515_Accessibility_WAC_Win32_iOS_Q4_B7\04_PreDTP_Done\lt-LT\"/>
    </mc:Choice>
  </mc:AlternateContent>
  <xr:revisionPtr revIDLastSave="0" documentId="13_ncr:1_{90F3AA2E-276D-40A8-8614-943E1AA5C436}" xr6:coauthVersionLast="43" xr6:coauthVersionMax="43" xr10:uidLastSave="{00000000-0000-0000-0000-000000000000}"/>
  <bookViews>
    <workbookView xWindow="-120" yWindow="-120" windowWidth="28920" windowHeight="16110" tabRatio="926" xr2:uid="{00000000-000D-0000-FFFF-FFFF00000000}"/>
  </bookViews>
  <sheets>
    <sheet name="Svoris sekimo priemonė" sheetId="8" r:id="rId1"/>
    <sheet name="Liemens apimtis sekimo priemonė" sheetId="9" r:id="rId2"/>
    <sheet name="Bicepso apimtis sekimo priemonė" sheetId="10" r:id="rId3"/>
    <sheet name="Klubų apimtis sekimo priemonė" sheetId="7" r:id="rId4"/>
    <sheet name="Šlaunies apimtis sekimo priemon" sheetId="6" r:id="rId5"/>
    <sheet name="Fizinės veiklos žurnalas" sheetId="2" r:id="rId6"/>
    <sheet name="Maisto žurnalas" sheetId="3" r:id="rId7"/>
  </sheets>
  <definedNames>
    <definedName name="_1kategorija">'Fizinės veiklos žurnalas'!$B$4</definedName>
    <definedName name="_1tikslas" localSheetId="0">'Svoris sekimo priemonė'!$D$13</definedName>
    <definedName name="_1tikslo_žyma" localSheetId="0">'Svoris sekimo priemonė'!$B$13</definedName>
    <definedName name="_2kategorija">'Fizinės veiklos žurnalas'!$B$5</definedName>
    <definedName name="_2tikslas" localSheetId="0">'Svoris sekimo priemonė'!$D$14</definedName>
    <definedName name="_2tikslo_žyma" localSheetId="0">'Svoris sekimo priemonė'!$B$14</definedName>
    <definedName name="_3kategorija">'Fizinės veiklos žurnalas'!$B$6</definedName>
    <definedName name="_3tikslas" localSheetId="0">'Svoris sekimo priemonė'!$D$15</definedName>
    <definedName name="_3tikslo_žyma" localSheetId="0">'Svoris sekimo priemonė'!$B$15</definedName>
    <definedName name="_4kategorija">'Fizinės veiklos žurnalas'!$B$7</definedName>
    <definedName name="_4tikslas" localSheetId="0">'Svoris sekimo priemonė'!$D$16</definedName>
    <definedName name="_4tikslo_žyma" localSheetId="0">'Svoris sekimo priemonė'!$B$16</definedName>
    <definedName name="_5kategorija">'Fizinės veiklos žurnalas'!$B$8</definedName>
    <definedName name="Bendroji_suma" localSheetId="2">SUM(Veiklos_žurnalas[ATSTUMAS])</definedName>
    <definedName name="Bendroji_suma" localSheetId="3">SUM(Veiklos_žurnalas[ATSTUMAS])</definedName>
    <definedName name="Bendroji_suma" localSheetId="1">SUM(Veiklos_žurnalas[ATSTUMAS])</definedName>
    <definedName name="Bendroji_suma" localSheetId="0">SUM(Veiklos_žurnalas[ATSTUMAS])</definedName>
    <definedName name="Bendroji_suma" localSheetId="4">SUM(Veiklos_žurnalas[ATSTUMAS])</definedName>
    <definedName name="Bendroji_suma">SUM(Veiklos_žurnalas[ATSTUMAS])</definedName>
    <definedName name="Dabartinis_svoris" localSheetId="0">'Svoris sekimo priemonė'!$C$12</definedName>
    <definedName name="Duomenų_paieška">'Maisto žurnalas'!$D$5</definedName>
    <definedName name="Kitų_suma" localSheetId="2">'Bicepso apimtis sekimo priemonė'!Bendroji_suma-SUM('Fizinės veiklos žurnalas'!$C$4:$C$7)</definedName>
    <definedName name="Kitų_suma" localSheetId="3">'Klubų apimtis sekimo priemonė'!Bendroji_suma-SUM('Fizinės veiklos žurnalas'!$C$4:$C$7)</definedName>
    <definedName name="Kitų_suma" localSheetId="1">'Liemens apimtis sekimo priemonė'!Bendroji_suma-SUM('Fizinės veiklos žurnalas'!$C$4:$C$7)</definedName>
    <definedName name="Kitų_suma" localSheetId="0">'Svoris sekimo priemonė'!Bendroji_suma-SUM('Fizinės veiklos žurnalas'!$C$4:$C$7)</definedName>
    <definedName name="Kitų_suma" localSheetId="4">'Šlaunies apimtis sekimo priemon'!Bendroji_suma-SUM('Fizinės veiklos žurnalas'!$C$4:$C$7)</definedName>
    <definedName name="Kitų_suma">Bendroji_suma-SUM('Fizinės veiklos žurnalas'!$C$4:$C$7)</definedName>
    <definedName name="KMI">IF('Svoris sekimo priemonė'!$C$7="Imperiniai",KMI_svoris*703,KMI_svoris)</definedName>
    <definedName name="KMI_svoris">'Svoris sekimo priemonė'!Dabartinis_svoris/'Svoris sekimo priemonė'!KMI_ūgis</definedName>
    <definedName name="KMI_ūgis" localSheetId="0">'Svoris sekimo priemonė'!$C$6*'Svoris sekimo priemonė'!$C$6</definedName>
    <definedName name="Lytis" localSheetId="0">'Svoris sekimo priemonė'!$C$4</definedName>
    <definedName name="Matavimo_vienetas" localSheetId="0">'Svoris sekimo priemonė'!$C$7</definedName>
    <definedName name="_xlnm.Print_Titles" localSheetId="2">'Bicepso apimtis sekimo priemonė'!$3:$4</definedName>
    <definedName name="_xlnm.Print_Titles" localSheetId="5">'Fizinės veiklos žurnalas'!$10:$10</definedName>
    <definedName name="_xlnm.Print_Titles" localSheetId="3">'Klubų apimtis sekimo priemonė'!$3:$4</definedName>
    <definedName name="_xlnm.Print_Titles" localSheetId="1">'Liemens apimtis sekimo priemonė'!$3:$4</definedName>
    <definedName name="_xlnm.Print_Titles" localSheetId="6">'Maisto žurnalas'!$7:$7</definedName>
    <definedName name="_xlnm.Print_Titles" localSheetId="0">'Svoris sekimo priemonė'!$18:$19</definedName>
    <definedName name="_xlnm.Print_Titles" localSheetId="4">'Šlaunies apimtis sekimo priemon'!$3:$4</definedName>
    <definedName name="Svorio_žyma" localSheetId="0">'Svoris sekimo priemonė'!$B$12</definedName>
    <definedName name="Tikslas_svoris" localSheetId="0">'Svoris sekimo priemonė'!$D$12</definedName>
    <definedName name="Ūgis" localSheetId="0">'Svoris sekimo priemonė'!$C$6</definedName>
    <definedName name="Visi_užpildyti">AND('Svoris sekimo priemonė'!$C$6&gt;0,'Svoris sekimo priemonė'!$C$12&gt;0)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3" l="1"/>
  <c r="B3" i="6"/>
  <c r="B3" i="7"/>
  <c r="B3" i="10"/>
  <c r="B3" i="9"/>
  <c r="B18" i="8"/>
  <c r="E10" i="8" l="1"/>
  <c r="E3" i="8"/>
  <c r="C8" i="8" l="1"/>
  <c r="B9" i="8"/>
  <c r="B9" i="10" l="1"/>
  <c r="B8" i="10"/>
  <c r="B7" i="10"/>
  <c r="B6" i="10"/>
  <c r="B5" i="10"/>
  <c r="B8" i="9"/>
  <c r="B7" i="9"/>
  <c r="B6" i="9"/>
  <c r="B5" i="9"/>
  <c r="B25" i="8"/>
  <c r="B24" i="8"/>
  <c r="B23" i="8"/>
  <c r="B22" i="8"/>
  <c r="B21" i="8"/>
  <c r="B20" i="8"/>
  <c r="B7" i="7" l="1"/>
  <c r="B6" i="7"/>
  <c r="B5" i="7"/>
  <c r="B11" i="6"/>
  <c r="B10" i="6"/>
  <c r="B9" i="6"/>
  <c r="B8" i="6"/>
  <c r="B7" i="6"/>
  <c r="B6" i="6"/>
  <c r="B5" i="6"/>
  <c r="B18" i="3" l="1"/>
  <c r="B17" i="3"/>
  <c r="B16" i="3"/>
  <c r="B15" i="3"/>
  <c r="B14" i="3"/>
  <c r="B13" i="3"/>
  <c r="B12" i="3"/>
  <c r="B11" i="3"/>
  <c r="B10" i="3"/>
  <c r="B9" i="3"/>
  <c r="B8" i="3"/>
  <c r="B15" i="2"/>
  <c r="B14" i="2"/>
  <c r="B13" i="2"/>
  <c r="B12" i="2"/>
  <c r="B11" i="2"/>
  <c r="C8" i="2" l="1"/>
  <c r="F3" i="3" l="1"/>
  <c r="G3" i="3"/>
  <c r="H3" i="3"/>
  <c r="I3" i="3"/>
  <c r="J3" i="3"/>
  <c r="K3" i="3"/>
  <c r="L3" i="3"/>
  <c r="E3" i="3"/>
  <c r="F5" i="3"/>
  <c r="G5" i="3"/>
  <c r="H5" i="3"/>
  <c r="I5" i="3"/>
  <c r="J5" i="3"/>
  <c r="K5" i="3"/>
  <c r="L5" i="3"/>
  <c r="E5" i="3"/>
  <c r="C4" i="2"/>
  <c r="C5" i="2"/>
  <c r="C6" i="2"/>
  <c r="C7" i="2"/>
</calcChain>
</file>

<file path=xl/sharedStrings.xml><?xml version="1.0" encoding="utf-8"?>
<sst xmlns="http://schemas.openxmlformats.org/spreadsheetml/2006/main" count="110" uniqueCount="72">
  <si>
    <t>FIZINIO AKTYVUMO PLANAS</t>
  </si>
  <si>
    <t>APIE MANE:</t>
  </si>
  <si>
    <t>Lytis:</t>
  </si>
  <si>
    <t>Amžius:</t>
  </si>
  <si>
    <t>Ūgis:</t>
  </si>
  <si>
    <t>Matavimo sistema:</t>
  </si>
  <si>
    <t>KMI:</t>
  </si>
  <si>
    <t>PRADINIAI DUOMENYS:</t>
  </si>
  <si>
    <t>Tipas</t>
  </si>
  <si>
    <t>Svoris</t>
  </si>
  <si>
    <t>Liemens apimtis</t>
  </si>
  <si>
    <t>Bicepso apimtis</t>
  </si>
  <si>
    <t>Klubų apimtis</t>
  </si>
  <si>
    <t>Šlaunies apimtis</t>
  </si>
  <si>
    <t>Data</t>
  </si>
  <si>
    <t>Moteris</t>
  </si>
  <si>
    <t>Imperiniai</t>
  </si>
  <si>
    <t>Dabartinė</t>
  </si>
  <si>
    <t>Laikas</t>
  </si>
  <si>
    <t>Tikslas</t>
  </si>
  <si>
    <t>Svorio</t>
  </si>
  <si>
    <t>Linijinė diagrama, kurioje sekama kiekvienos pradinės statistikos, įskaitant klubų, liemens, šlaunų ir bicepsų apimties, pokyčių eiga šiame langelyje.</t>
  </si>
  <si>
    <t>Plokštuminė diagrama, atspindinti svorio kitimą yra šiame langelyje.</t>
  </si>
  <si>
    <t>Asmens siluetas įvairiose pratimų padėtyse yra šiame langelyje.</t>
  </si>
  <si>
    <t>Dydis</t>
  </si>
  <si>
    <t>FIZINĖS VEIKLOS ŽURNALAS</t>
  </si>
  <si>
    <t>FIZINĖ VEIKLA</t>
  </si>
  <si>
    <t>Važiavimas dviračiu</t>
  </si>
  <si>
    <t>Bėgimas</t>
  </si>
  <si>
    <t>Ėjimas</t>
  </si>
  <si>
    <t>Plaukimas</t>
  </si>
  <si>
    <t>Kita</t>
  </si>
  <si>
    <t>DATA</t>
  </si>
  <si>
    <t>VIENETAS</t>
  </si>
  <si>
    <t>žingsniai</t>
  </si>
  <si>
    <t>metrai</t>
  </si>
  <si>
    <t>PRADŽIOS LAIKAS</t>
  </si>
  <si>
    <t>TRUKMĖ</t>
  </si>
  <si>
    <t>ATSTUMAS</t>
  </si>
  <si>
    <t>KALORIJOS</t>
  </si>
  <si>
    <t>PASTABA</t>
  </si>
  <si>
    <t>karšta ir drėgna</t>
  </si>
  <si>
    <t xml:space="preserve">       </t>
  </si>
  <si>
    <t>MAISTO ŽURNALAS</t>
  </si>
  <si>
    <t>MAISTO MEDŽIAGŲ NORMOS</t>
  </si>
  <si>
    <t>VALGIS</t>
  </si>
  <si>
    <t>Pusryčiai</t>
  </si>
  <si>
    <t>Užkandis</t>
  </si>
  <si>
    <t>Pietūs</t>
  </si>
  <si>
    <t>Vakarienė</t>
  </si>
  <si>
    <t xml:space="preserve">Suvartota per dieną: </t>
  </si>
  <si>
    <t>MAISTAS</t>
  </si>
  <si>
    <t>Graikiškas jogurtas</t>
  </si>
  <si>
    <t>Obuolys</t>
  </si>
  <si>
    <t>Sumuštinis su mangais ir salotomis</t>
  </si>
  <si>
    <t>Tortilijos su krevetėmis (2)</t>
  </si>
  <si>
    <t>Graikiniai riešutai</t>
  </si>
  <si>
    <t>Avižiniai dribsniai</t>
  </si>
  <si>
    <t>Apelsinas</t>
  </si>
  <si>
    <t>Cukinijos su pesto padažu</t>
  </si>
  <si>
    <t>Kepta menkė</t>
  </si>
  <si>
    <t>Keptos daržovės</t>
  </si>
  <si>
    <t>Ledai</t>
  </si>
  <si>
    <t>RIEBALAI</t>
  </si>
  <si>
    <t>CHOLESTEROLIS</t>
  </si>
  <si>
    <t>NATRIS</t>
  </si>
  <si>
    <t>ANGLIAVANDENIAI</t>
  </si>
  <si>
    <t>BALTYMAI</t>
  </si>
  <si>
    <t>CUKRUS</t>
  </si>
  <si>
    <t>SKAIDULOS</t>
  </si>
  <si>
    <t>SUMA</t>
  </si>
  <si>
    <t>mylios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</si>
</sst>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69" formatCode="hh:mm;@"/>
  </numFmts>
  <fonts count="24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ajor"/>
    </font>
    <font>
      <b/>
      <sz val="36"/>
      <color theme="4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36"/>
      <color theme="4" tint="-0.24994659260841701"/>
      <name val="Calibri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3" fillId="0" borderId="0" applyNumberFormat="0" applyFill="0" applyBorder="0" applyAlignment="0" applyProtection="0"/>
    <xf numFmtId="0" fontId="6" fillId="3" borderId="0" applyNumberFormat="0" applyProtection="0">
      <alignment horizontal="left" vertical="center" indent="1"/>
    </xf>
    <xf numFmtId="0" fontId="5" fillId="0" borderId="0" applyNumberFormat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2" applyNumberFormat="0" applyFill="0" applyAlignment="0" applyProtection="0"/>
    <xf numFmtId="0" fontId="8" fillId="4" borderId="1" applyNumberFormat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3" applyNumberFormat="0" applyAlignment="0" applyProtection="0"/>
    <xf numFmtId="0" fontId="20" fillId="9" borderId="4" applyNumberFormat="0" applyAlignment="0" applyProtection="0"/>
    <xf numFmtId="0" fontId="21" fillId="9" borderId="3" applyNumberFormat="0" applyAlignment="0" applyProtection="0"/>
    <xf numFmtId="0" fontId="22" fillId="0" borderId="5" applyNumberFormat="0" applyFill="0" applyAlignment="0" applyProtection="0"/>
    <xf numFmtId="0" fontId="11" fillId="10" borderId="6" applyNumberFormat="0" applyAlignment="0" applyProtection="0"/>
    <xf numFmtId="0" fontId="23" fillId="0" borderId="0" applyNumberFormat="0" applyFill="0" applyBorder="0" applyAlignment="0" applyProtection="0"/>
    <xf numFmtId="0" fontId="2" fillId="0" borderId="7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>
      <alignment vertical="center" wrapText="1"/>
    </xf>
    <xf numFmtId="0" fontId="3" fillId="2" borderId="0" xfId="0" applyFont="1" applyFill="1">
      <alignment vertical="center" wrapText="1"/>
    </xf>
    <xf numFmtId="0" fontId="0" fillId="0" borderId="0" xfId="0">
      <alignment vertical="center" wrapText="1"/>
    </xf>
    <xf numFmtId="0" fontId="0" fillId="0" borderId="0" xfId="0">
      <alignment vertical="center" wrapText="1"/>
    </xf>
    <xf numFmtId="14" fontId="0" fillId="0" borderId="0" xfId="0" applyNumberFormat="1">
      <alignment vertical="center" wrapText="1"/>
    </xf>
    <xf numFmtId="168" fontId="0" fillId="0" borderId="0" xfId="0" applyNumberForma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 indent="1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Border="1">
      <alignment vertical="center" wrapText="1"/>
    </xf>
    <xf numFmtId="14" fontId="0" fillId="0" borderId="0" xfId="0" applyNumberFormat="1" applyFont="1" applyBorder="1" applyAlignment="1">
      <alignment horizontal="right" vertical="center" inden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0" fontId="6" fillId="3" borderId="0" xfId="2">
      <alignment horizontal="left" vertical="center" indent="1"/>
    </xf>
    <xf numFmtId="0" fontId="13" fillId="0" borderId="0" xfId="1" applyAlignment="1">
      <alignment vertical="center"/>
    </xf>
    <xf numFmtId="0" fontId="0" fillId="0" borderId="0" xfId="0" applyFont="1" applyAlignment="1">
      <alignment horizontal="left" vertical="center" indent="13"/>
    </xf>
    <xf numFmtId="0" fontId="6" fillId="3" borderId="0" xfId="2" applyAlignment="1">
      <alignment horizontal="left" vertical="center"/>
    </xf>
    <xf numFmtId="0" fontId="6" fillId="3" borderId="0" xfId="2" applyAlignment="1">
      <alignment horizontal="center" vertical="center"/>
    </xf>
    <xf numFmtId="0" fontId="13" fillId="0" borderId="0" xfId="1" applyAlignment="1">
      <alignment vertical="center"/>
    </xf>
    <xf numFmtId="14" fontId="0" fillId="0" borderId="0" xfId="0" applyNumberFormat="1" applyFont="1">
      <alignment vertical="center" wrapText="1"/>
    </xf>
    <xf numFmtId="168" fontId="0" fillId="0" borderId="0" xfId="0" applyNumberFormat="1" applyFont="1">
      <alignment vertical="center" wrapText="1"/>
    </xf>
    <xf numFmtId="0" fontId="0" fillId="0" borderId="0" xfId="0" applyFo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169" fontId="0" fillId="0" borderId="0" xfId="0" applyNumberFormat="1">
      <alignment vertical="center" wrapText="1"/>
    </xf>
    <xf numFmtId="169" fontId="0" fillId="0" borderId="0" xfId="0" applyNumberFormat="1" applyFont="1">
      <alignment vertical="center" wrapText="1"/>
    </xf>
    <xf numFmtId="0" fontId="3" fillId="2" borderId="0" xfId="0" applyNumberFormat="1" applyFont="1" applyFill="1">
      <alignment vertical="center" wrapText="1"/>
    </xf>
    <xf numFmtId="14" fontId="0" fillId="0" borderId="0" xfId="0" applyNumberFormat="1" applyFont="1" applyAlignment="1">
      <alignment horizontal="right" vertical="center" wrapText="1" indent="2"/>
    </xf>
    <xf numFmtId="0" fontId="0" fillId="0" borderId="0" xfId="0" applyFont="1" applyAlignment="1">
      <alignment horizontal="left" vertical="center"/>
    </xf>
    <xf numFmtId="169" fontId="0" fillId="0" borderId="0" xfId="0" applyNumberFormat="1" applyFont="1" applyAlignment="1">
      <alignment horizontal="right" vertical="center" indent="1"/>
    </xf>
    <xf numFmtId="169" fontId="0" fillId="0" borderId="0" xfId="0" applyNumberFormat="1" applyFont="1" applyAlignment="1">
      <alignment horizontal="right" vertical="center" wrapText="1" indent="1"/>
    </xf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vertical="center"/>
    </xf>
    <xf numFmtId="0" fontId="14" fillId="0" borderId="0" xfId="0" applyNumberFormat="1" applyFont="1" applyAlignment="1">
      <alignment horizontal="left" vertical="center" indent="13"/>
    </xf>
    <xf numFmtId="0" fontId="4" fillId="0" borderId="0" xfId="0" applyFont="1">
      <alignment vertical="center" wrapText="1"/>
    </xf>
    <xf numFmtId="0" fontId="5" fillId="0" borderId="0" xfId="3" applyFill="1" applyAlignment="1">
      <alignment horizontal="left"/>
    </xf>
    <xf numFmtId="0" fontId="7" fillId="0" borderId="0" xfId="1" applyFont="1" applyAlignment="1">
      <alignment vertical="center"/>
    </xf>
    <xf numFmtId="0" fontId="6" fillId="3" borderId="0" xfId="2">
      <alignment horizontal="left" vertical="center" indent="1"/>
    </xf>
    <xf numFmtId="0" fontId="0" fillId="0" borderId="0" xfId="0" applyAlignment="1">
      <alignment horizontal="center" vertical="center" wrapText="1"/>
    </xf>
    <xf numFmtId="0" fontId="13" fillId="2" borderId="0" xfId="1" applyFill="1" applyAlignment="1">
      <alignment vertical="center"/>
    </xf>
    <xf numFmtId="0" fontId="6" fillId="3" borderId="0" xfId="2" applyAlignment="1">
      <alignment horizontal="left" vertical="center" indent="1"/>
    </xf>
    <xf numFmtId="0" fontId="13" fillId="0" borderId="0" xfId="1" applyAlignment="1">
      <alignment vertical="center"/>
    </xf>
    <xf numFmtId="0" fontId="15" fillId="0" borderId="0" xfId="1" applyFont="1" applyAlignment="1">
      <alignment vertical="center"/>
    </xf>
  </cellXfs>
  <cellStyles count="47">
    <cellStyle name="1 antraštė" xfId="2" builtinId="16" customBuiltin="1"/>
    <cellStyle name="2 antraštė" xfId="3" builtinId="17" customBuiltin="1"/>
    <cellStyle name="20% – paryškinimas 1" xfId="24" builtinId="30" customBuiltin="1"/>
    <cellStyle name="20% – paryškinimas 2" xfId="28" builtinId="34" customBuiltin="1"/>
    <cellStyle name="20% – paryškinimas 3" xfId="32" builtinId="38" customBuiltin="1"/>
    <cellStyle name="20% – paryškinimas 4" xfId="36" builtinId="42" customBuiltin="1"/>
    <cellStyle name="20% – paryškinimas 5" xfId="40" builtinId="46" customBuiltin="1"/>
    <cellStyle name="20% – paryškinimas 6" xfId="44" builtinId="50" customBuiltin="1"/>
    <cellStyle name="3 antraštė" xfId="9" builtinId="18" customBuiltin="1"/>
    <cellStyle name="4 antraštė" xfId="12" builtinId="19" customBuiltin="1"/>
    <cellStyle name="40% – paryškinimas 1" xfId="25" builtinId="31" customBuiltin="1"/>
    <cellStyle name="40% – paryškinimas 2" xfId="29" builtinId="35" customBuiltin="1"/>
    <cellStyle name="40% – paryškinimas 3" xfId="33" builtinId="39" customBuiltin="1"/>
    <cellStyle name="40% – paryškinimas 4" xfId="37" builtinId="43" customBuiltin="1"/>
    <cellStyle name="40% – paryškinimas 5" xfId="41" builtinId="47" customBuiltin="1"/>
    <cellStyle name="40% – paryškinimas 6" xfId="45" builtinId="51" customBuiltin="1"/>
    <cellStyle name="60% – paryškinimas 1" xfId="26" builtinId="32" customBuiltin="1"/>
    <cellStyle name="60% – paryškinimas 2" xfId="30" builtinId="36" customBuiltin="1"/>
    <cellStyle name="60% – paryškinimas 3" xfId="34" builtinId="40" customBuiltin="1"/>
    <cellStyle name="60% – paryškinimas 4" xfId="38" builtinId="44" customBuiltin="1"/>
    <cellStyle name="60% – paryškinimas 5" xfId="42" builtinId="48" customBuiltin="1"/>
    <cellStyle name="60% – paryškinimas 6" xfId="46" builtinId="52" customBuiltin="1"/>
    <cellStyle name="Aiškinamasis tekstas" xfId="11" builtinId="53" customBuiltin="1"/>
    <cellStyle name="Blogas" xfId="14" builtinId="27" customBuiltin="1"/>
    <cellStyle name="Geras" xfId="13" builtinId="26" customBuiltin="1"/>
    <cellStyle name="Įprastas" xfId="0" builtinId="0" customBuiltin="1"/>
    <cellStyle name="Įspėjimo tekstas" xfId="21" builtinId="11" customBuiltin="1"/>
    <cellStyle name="Išvestis" xfId="17" builtinId="21" customBuiltin="1"/>
    <cellStyle name="Įvestis" xfId="16" builtinId="20" customBuiltin="1"/>
    <cellStyle name="Kablelis" xfId="4" builtinId="3" customBuiltin="1"/>
    <cellStyle name="Kablelis [0]" xfId="5" builtinId="6" customBuiltin="1"/>
    <cellStyle name="Neutralus" xfId="15" builtinId="28" customBuiltin="1"/>
    <cellStyle name="Paryškinimas 1" xfId="23" builtinId="29" customBuiltin="1"/>
    <cellStyle name="Paryškinimas 2" xfId="27" builtinId="33" customBuiltin="1"/>
    <cellStyle name="Paryškinimas 3" xfId="31" builtinId="37" customBuiltin="1"/>
    <cellStyle name="Paryškinimas 4" xfId="35" builtinId="41" customBuiltin="1"/>
    <cellStyle name="Paryškinimas 5" xfId="39" builtinId="45" customBuiltin="1"/>
    <cellStyle name="Paryškinimas 6" xfId="43" builtinId="49" customBuiltin="1"/>
    <cellStyle name="Pastaba" xfId="10" builtinId="10" customBuiltin="1"/>
    <cellStyle name="Pavadinimas" xfId="1" builtinId="15" customBuiltin="1"/>
    <cellStyle name="Procentai" xfId="8" builtinId="5" customBuiltin="1"/>
    <cellStyle name="Skaičiavimas" xfId="18" builtinId="22" customBuiltin="1"/>
    <cellStyle name="Suma" xfId="22" builtinId="25" customBuiltin="1"/>
    <cellStyle name="Susietas langelis" xfId="19" builtinId="24" customBuiltin="1"/>
    <cellStyle name="Tikrinimo langelis" xfId="20" builtinId="23" customBuiltin="1"/>
    <cellStyle name="Valiuta" xfId="6" builtinId="4" customBuiltin="1"/>
    <cellStyle name="Valiuta [0]" xfId="7" builtinId="7" customBuiltin="1"/>
  </cellStyles>
  <dxfs count="5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yyyy/mm/dd"/>
      <alignment horizontal="right" vertical="center" textRotation="0" wrapText="0" indent="1" justifyLastLine="0" shrinkToFit="0" readingOrder="0"/>
    </dxf>
    <dxf>
      <font>
        <color rgb="FFFF0000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9" formatCode="hh:mm;@"/>
      <alignment horizontal="right" vertical="center" textRotation="0" wrapText="1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9" formatCode="hh:mm;@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9" formatCode="yyyy/mm/dd"/>
      <alignment horizontal="righ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numFmt numFmtId="168" formatCode="0.0"/>
    </dxf>
    <dxf>
      <numFmt numFmtId="168" formatCode="0.0"/>
    </dxf>
    <dxf>
      <numFmt numFmtId="169" formatCode="hh:mm;@"/>
    </dxf>
    <dxf>
      <numFmt numFmtId="19" formatCode="yyyy/mm/dd"/>
    </dxf>
    <dxf>
      <font>
        <b/>
        <i val="0"/>
      </font>
    </dxf>
    <dxf>
      <numFmt numFmtId="168" formatCode="0.0"/>
    </dxf>
    <dxf>
      <numFmt numFmtId="169" formatCode="hh:mm;@"/>
    </dxf>
    <dxf>
      <numFmt numFmtId="19" formatCode="yyyy/mm/dd"/>
    </dxf>
    <dxf>
      <font>
        <b/>
        <i val="0"/>
      </font>
    </dxf>
    <dxf>
      <numFmt numFmtId="168" formatCode="0.0"/>
    </dxf>
    <dxf>
      <numFmt numFmtId="168" formatCode="0.0"/>
    </dxf>
    <dxf>
      <numFmt numFmtId="169" formatCode="hh:mm;@"/>
    </dxf>
    <dxf>
      <numFmt numFmtId="19" formatCode="yyyy/mm/dd"/>
    </dxf>
    <dxf>
      <font>
        <b/>
        <i val="0"/>
        <color theme="3"/>
      </font>
    </dxf>
    <dxf>
      <numFmt numFmtId="168" formatCode="0.0"/>
    </dxf>
    <dxf>
      <numFmt numFmtId="168" formatCode="0.0"/>
    </dxf>
    <dxf>
      <numFmt numFmtId="169" formatCode="hh:mm;@"/>
    </dxf>
    <dxf>
      <numFmt numFmtId="19" formatCode="yyyy/mm/dd"/>
    </dxf>
    <dxf>
      <font>
        <b/>
        <i val="0"/>
      </font>
    </dxf>
    <dxf>
      <numFmt numFmtId="168" formatCode="0.0"/>
    </dxf>
    <dxf>
      <numFmt numFmtId="169" formatCode="hh:mm;@"/>
    </dxf>
    <dxf>
      <numFmt numFmtId="19" formatCode="yyyy/mm/dd"/>
    </dxf>
    <dxf>
      <font>
        <color rgb="FFFF0000"/>
      </font>
    </dxf>
    <dxf>
      <font>
        <b/>
        <i val="0"/>
      </font>
    </dxf>
    <dxf>
      <font>
        <b/>
        <i val="0"/>
        <color theme="3"/>
      </font>
      <border>
        <top style="medium">
          <color theme="4"/>
        </top>
        <bottom style="medium">
          <color theme="4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Fizinio aktyvumo planas" pivot="0" count="2" xr9:uid="{00000000-0011-0000-FFFF-FFFF00000000}">
      <tableStyleElement type="wholeTable" dxfId="57"/>
      <tableStyleElement type="headerRow" dxfId="5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71229424136558E-2"/>
          <c:y val="9.2426346115019653E-2"/>
          <c:w val="0.93052707815496571"/>
          <c:h val="0.81514730776996069"/>
        </c:manualLayout>
      </c:layout>
      <c:lineChart>
        <c:grouping val="standard"/>
        <c:varyColors val="0"/>
        <c:ser>
          <c:idx val="1"/>
          <c:order val="0"/>
          <c:tx>
            <c:strRef>
              <c:f>'Svoris sekimo priemonė'!$B$13</c:f>
              <c:strCache>
                <c:ptCount val="1"/>
                <c:pt idx="0">
                  <c:v>Liemens apimtis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EF4-4D24-A2A1-FFCCE3812B20}"/>
              </c:ext>
            </c:extLst>
          </c:dPt>
          <c:val>
            <c:numRef>
              <c:f>'Liemens apimtis sekimo priemonė'!$D$5:$D$8</c:f>
              <c:numCache>
                <c:formatCode>0.0</c:formatCode>
                <c:ptCount val="4"/>
                <c:pt idx="0">
                  <c:v>36</c:v>
                </c:pt>
                <c:pt idx="1">
                  <c:v>36.700000000000003</c:v>
                </c:pt>
                <c:pt idx="2">
                  <c:v>38</c:v>
                </c:pt>
                <c:pt idx="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4-4AC2-B3A6-506B32D65613}"/>
            </c:ext>
          </c:extLst>
        </c:ser>
        <c:ser>
          <c:idx val="0"/>
          <c:order val="1"/>
          <c:tx>
            <c:strRef>
              <c:f>'Svoris sekimo priemonė'!$B$14</c:f>
              <c:strCache>
                <c:ptCount val="1"/>
                <c:pt idx="0">
                  <c:v>Bicepso apimtis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val>
            <c:numRef>
              <c:f>'Bicepso apimtis sekimo priemonė'!$D$5:$D$9</c:f>
              <c:numCache>
                <c:formatCode>0.0</c:formatCode>
                <c:ptCount val="5"/>
                <c:pt idx="0">
                  <c:v>13.5</c:v>
                </c:pt>
                <c:pt idx="1">
                  <c:v>13.5</c:v>
                </c:pt>
                <c:pt idx="2">
                  <c:v>13.6</c:v>
                </c:pt>
                <c:pt idx="3">
                  <c:v>13.8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4-4AC2-B3A6-506B32D65613}"/>
            </c:ext>
          </c:extLst>
        </c:ser>
        <c:ser>
          <c:idx val="2"/>
          <c:order val="2"/>
          <c:tx>
            <c:strRef>
              <c:f>'Svoris sekimo priemonė'!$B$15</c:f>
              <c:strCache>
                <c:ptCount val="1"/>
                <c:pt idx="0">
                  <c:v>Klubų apimtis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val>
            <c:numRef>
              <c:f>'Klubų apimtis sekimo priemonė'!$D$5:$D$7</c:f>
              <c:numCache>
                <c:formatCode>0.0</c:formatCode>
                <c:ptCount val="3"/>
                <c:pt idx="0">
                  <c:v>45</c:v>
                </c:pt>
                <c:pt idx="1">
                  <c:v>44.8</c:v>
                </c:pt>
                <c:pt idx="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4-4AC2-B3A6-506B32D65613}"/>
            </c:ext>
          </c:extLst>
        </c:ser>
        <c:ser>
          <c:idx val="3"/>
          <c:order val="3"/>
          <c:tx>
            <c:strRef>
              <c:f>'Svoris sekimo priemonė'!$B$16</c:f>
              <c:strCache>
                <c:ptCount val="1"/>
                <c:pt idx="0">
                  <c:v>Šlaunies apimtis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val>
            <c:numRef>
              <c:f>'Šlaunies apimtis sekimo priemon'!$D$5:$D$11</c:f>
              <c:numCache>
                <c:formatCode>0.0</c:formatCode>
                <c:ptCount val="7"/>
                <c:pt idx="0">
                  <c:v>22</c:v>
                </c:pt>
                <c:pt idx="1">
                  <c:v>21</c:v>
                </c:pt>
                <c:pt idx="2">
                  <c:v>20.5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74-4AC2-B3A6-506B32D6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79128"/>
        <c:axId val="331878344"/>
        <c:extLst/>
      </c:lineChart>
      <c:catAx>
        <c:axId val="331879128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331878344"/>
        <c:crosses val="autoZero"/>
        <c:auto val="1"/>
        <c:lblAlgn val="ctr"/>
        <c:lblOffset val="100"/>
        <c:noMultiLvlLbl val="0"/>
      </c:catAx>
      <c:valAx>
        <c:axId val="331878344"/>
        <c:scaling>
          <c:orientation val="minMax"/>
          <c:max val="50"/>
          <c:min val="1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3187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76489358239793E-2"/>
          <c:y val="3.5898821470845554E-2"/>
          <c:w val="0.93131980970314265"/>
          <c:h val="0.85620915032679734"/>
        </c:manualLayout>
      </c:layout>
      <c:areaChart>
        <c:grouping val="standard"/>
        <c:varyColors val="0"/>
        <c:ser>
          <c:idx val="1"/>
          <c:order val="0"/>
          <c:tx>
            <c:strRef>
              <c:f>'Svoris sekimo priemonė'!$B$12</c:f>
              <c:strCache>
                <c:ptCount val="1"/>
                <c:pt idx="0">
                  <c:v>Svoris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val>
            <c:numRef>
              <c:f>'Svoris sekimo priemonė'!$D$20:$D$25</c:f>
              <c:numCache>
                <c:formatCode>0\.0</c:formatCode>
                <c:ptCount val="6"/>
                <c:pt idx="0">
                  <c:v>155</c:v>
                </c:pt>
                <c:pt idx="1">
                  <c:v>154.5</c:v>
                </c:pt>
                <c:pt idx="2">
                  <c:v>154.19999999999999</c:v>
                </c:pt>
                <c:pt idx="3">
                  <c:v>153.80000000000001</c:v>
                </c:pt>
                <c:pt idx="4">
                  <c:v>154.5</c:v>
                </c:pt>
                <c:pt idx="5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A-4F85-B5AE-56BCD8AB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960"/>
        <c:axId val="457709824"/>
      </c:areaChart>
      <c:catAx>
        <c:axId val="452721960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457709824"/>
        <c:crosses val="autoZero"/>
        <c:auto val="1"/>
        <c:lblAlgn val="ctr"/>
        <c:lblOffset val="100"/>
        <c:noMultiLvlLbl val="1"/>
      </c:catAx>
      <c:valAx>
        <c:axId val="4577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cross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52721960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19050</xdr:rowOff>
    </xdr:from>
    <xdr:to>
      <xdr:col>18</xdr:col>
      <xdr:colOff>600075</xdr:colOff>
      <xdr:row>8</xdr:row>
      <xdr:rowOff>238125</xdr:rowOff>
    </xdr:to>
    <xdr:graphicFrame macro="">
      <xdr:nvGraphicFramePr>
        <xdr:cNvPr id="2" name="Kūno_apimtys" descr="Linijinė diagrama, kurioje sekama kiekvienos pradinės statistikos, įskaitant klubų, liemens, šlaunų ir bicepsų apimties, pokyčių eiga">
          <a:extLst>
            <a:ext uri="{FF2B5EF4-FFF2-40B4-BE49-F238E27FC236}">
              <a16:creationId xmlns:a16="http://schemas.microsoft.com/office/drawing/2014/main" id="{B7F05A8B-19E3-45A3-90F3-B764D616D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190499</xdr:colOff>
      <xdr:row>10</xdr:row>
      <xdr:rowOff>38100</xdr:rowOff>
    </xdr:from>
    <xdr:to>
      <xdr:col>19</xdr:col>
      <xdr:colOff>28424</xdr:colOff>
      <xdr:row>16</xdr:row>
      <xdr:rowOff>209550</xdr:rowOff>
    </xdr:to>
    <xdr:graphicFrame macro="">
      <xdr:nvGraphicFramePr>
        <xdr:cNvPr id="3" name="Svoris" descr="Plokštuminė diagrama, atspindinti svorio kitimą">
          <a:extLst>
            <a:ext uri="{FF2B5EF4-FFF2-40B4-BE49-F238E27FC236}">
              <a16:creationId xmlns:a16="http://schemas.microsoft.com/office/drawing/2014/main" id="{F02ECB4D-425D-49EE-8060-EB0DE7931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266700</xdr:colOff>
      <xdr:row>0</xdr:row>
      <xdr:rowOff>133350</xdr:rowOff>
    </xdr:from>
    <xdr:to>
      <xdr:col>18</xdr:col>
      <xdr:colOff>517017</xdr:colOff>
      <xdr:row>0</xdr:row>
      <xdr:rowOff>712834</xdr:rowOff>
    </xdr:to>
    <xdr:pic>
      <xdr:nvPicPr>
        <xdr:cNvPr id="4" name="3 paveikslėlis" descr="Asmens siluetas įvairiose pratimų padėtyse">
          <a:extLst>
            <a:ext uri="{FF2B5EF4-FFF2-40B4-BE49-F238E27FC236}">
              <a16:creationId xmlns:a16="http://schemas.microsoft.com/office/drawing/2014/main" id="{362DE5D9-ECE4-4FE8-A22D-AEEA0444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3 paveikslėlis" descr="Asmens siluetas įvairiose pratimų padėtyse">
          <a:extLst>
            <a:ext uri="{FF2B5EF4-FFF2-40B4-BE49-F238E27FC236}">
              <a16:creationId xmlns:a16="http://schemas.microsoft.com/office/drawing/2014/main" id="{BA12A1ED-3AEF-488E-87E9-C1897F398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3 paveikslėlis" descr="Asmens siluetas įvairiose pratimų padėtyse">
          <a:extLst>
            <a:ext uri="{FF2B5EF4-FFF2-40B4-BE49-F238E27FC236}">
              <a16:creationId xmlns:a16="http://schemas.microsoft.com/office/drawing/2014/main" id="{D934CC57-2E18-4E24-9D06-8D7751D8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3 paveikslėlis" descr="Asmens siluetas įvairiose pratimų padėtyse">
          <a:extLst>
            <a:ext uri="{FF2B5EF4-FFF2-40B4-BE49-F238E27FC236}">
              <a16:creationId xmlns:a16="http://schemas.microsoft.com/office/drawing/2014/main" id="{1BE6C95D-0C9C-4FE3-A6BE-110D43A3D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3 paveikslėlis" descr="Asmens siluetas įvairiose pratimų padėtyse">
          <a:extLst>
            <a:ext uri="{FF2B5EF4-FFF2-40B4-BE49-F238E27FC236}">
              <a16:creationId xmlns:a16="http://schemas.microsoft.com/office/drawing/2014/main" id="{FAB75DE5-335C-47DC-A055-0547A802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133350</xdr:rowOff>
    </xdr:from>
    <xdr:to>
      <xdr:col>7</xdr:col>
      <xdr:colOff>2047875</xdr:colOff>
      <xdr:row>0</xdr:row>
      <xdr:rowOff>712834</xdr:rowOff>
    </xdr:to>
    <xdr:pic>
      <xdr:nvPicPr>
        <xdr:cNvPr id="3" name="2 paveikslėlis" descr="Asmens siluetas įvairiose pratimų padėtys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57625" y="133350"/>
          <a:ext cx="4819650" cy="5794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0</xdr:row>
      <xdr:rowOff>133350</xdr:rowOff>
    </xdr:from>
    <xdr:to>
      <xdr:col>11</xdr:col>
      <xdr:colOff>59817</xdr:colOff>
      <xdr:row>0</xdr:row>
      <xdr:rowOff>712834</xdr:rowOff>
    </xdr:to>
    <xdr:pic>
      <xdr:nvPicPr>
        <xdr:cNvPr id="3" name="2 paveikslėlis" descr="Asmens siluetas įvairiose pratimų padėtys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133350"/>
          <a:ext cx="7479792" cy="5794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SvorioSekimas" displayName="SvorioSekimas" ref="B19:D25" totalsRowShown="0">
  <autoFilter ref="B19:D25" xr:uid="{00000000-0009-0000-0100-00001D000000}"/>
  <tableColumns count="3">
    <tableColumn id="1" xr3:uid="{00000000-0010-0000-0000-000001000000}" name="Data" dataDxfId="53">
      <calculatedColumnFormula>TODAY()+30+ROW()</calculatedColumnFormula>
    </tableColumn>
    <tableColumn id="3" xr3:uid="{00000000-0010-0000-0000-000003000000}" name="Laikas" dataDxfId="52"/>
    <tableColumn id="2" xr3:uid="{00000000-0010-0000-0000-000002000000}" name="Svorio" dataDxfId="51"/>
  </tableColumns>
  <tableStyleInfo name="Fizinio aktyvumo plan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datą, laiką ir svorį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1000000}" name="LiemensApimtiesSekimas" displayName="LiemensApimtiesSekimas" ref="B4:D8">
  <autoFilter ref="B4:D8" xr:uid="{00000000-0009-0000-0100-000021000000}"/>
  <tableColumns count="3">
    <tableColumn id="1" xr3:uid="{00000000-0010-0000-0100-000001000000}" name="Data" totalsRowLabel="Suma" dataDxfId="49">
      <calculatedColumnFormula>TODAY()+30+ROW()</calculatedColumnFormula>
    </tableColumn>
    <tableColumn id="3" xr3:uid="{00000000-0010-0000-0100-000003000000}" name="Laikas" dataDxfId="48"/>
    <tableColumn id="2" xr3:uid="{00000000-0010-0000-0100-000002000000}" name="Dydis" totalsRowFunction="sum" dataDxfId="47" totalsRowDxfId="46"/>
  </tableColumns>
  <tableStyleInfo name="Fizinio aktyvumo plan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datą, laiką ir dydį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2000000}" name="BicepsųApimtiesSekimas" displayName="BicepsųApimtiesSekimas" ref="B4:D9">
  <autoFilter ref="B4:D9" xr:uid="{00000000-0009-0000-0100-000028000000}"/>
  <tableColumns count="3">
    <tableColumn id="1" xr3:uid="{00000000-0010-0000-0200-000001000000}" name="Data" totalsRowLabel="Suma" dataDxfId="44">
      <calculatedColumnFormula>TODAY()+30+ROW()</calculatedColumnFormula>
    </tableColumn>
    <tableColumn id="3" xr3:uid="{00000000-0010-0000-0200-000003000000}" name="Laikas" dataDxfId="43"/>
    <tableColumn id="2" xr3:uid="{00000000-0010-0000-0200-000002000000}" name="Dydis" totalsRowFunction="sum" dataDxfId="42" totalsRowDxfId="41"/>
  </tableColumns>
  <tableStyleInfo name="Fizinio aktyvumo plan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datą, laiką ir dydį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3000000}" name="KlubųApimtiesSekimas" displayName="KlubųApimtiesSekimas" ref="B4:D7" totalsRowShown="0">
  <autoFilter ref="B4:D7" xr:uid="{00000000-0009-0000-0100-00001A000000}"/>
  <tableColumns count="3">
    <tableColumn id="1" xr3:uid="{00000000-0010-0000-0300-000001000000}" name="Data" dataDxfId="39">
      <calculatedColumnFormula>TODAY()+30+ROW()</calculatedColumnFormula>
    </tableColumn>
    <tableColumn id="3" xr3:uid="{00000000-0010-0000-0300-000003000000}" name="Laikas" dataDxfId="38"/>
    <tableColumn id="2" xr3:uid="{00000000-0010-0000-0300-000002000000}" name="Dydis" dataDxfId="37"/>
  </tableColumns>
  <tableStyleInfo name="Fizinio aktyvumo plan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datą, laiką ir dydį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4000000}" name="ŠlaunųApimtiesSekimas" displayName="ŠlaunųApimtiesSekimas" ref="B4:D11">
  <autoFilter ref="B4:D11" xr:uid="{00000000-0009-0000-0100-000016000000}"/>
  <tableColumns count="3">
    <tableColumn id="1" xr3:uid="{00000000-0010-0000-0400-000001000000}" name="Data" totalsRowLabel="Suma" dataDxfId="35">
      <calculatedColumnFormula>TODAY()+30+ROW()</calculatedColumnFormula>
    </tableColumn>
    <tableColumn id="3" xr3:uid="{00000000-0010-0000-0400-000003000000}" name="Laikas" dataDxfId="34"/>
    <tableColumn id="2" xr3:uid="{00000000-0010-0000-0400-000002000000}" name="Dydis" totalsRowFunction="sum" dataDxfId="33" totalsRowDxfId="32"/>
  </tableColumns>
  <tableStyleInfo name="Fizinio aktyvumo plan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datą, laiką ir dydį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Veiklos_žurnalas" displayName="Veiklos_žurnalas" ref="B10:H15" dataDxfId="31">
  <autoFilter ref="B10:H15" xr:uid="{00000000-0009-0000-0100-000007000000}"/>
  <tableColumns count="7">
    <tableColumn id="1" xr3:uid="{00000000-0010-0000-0500-000001000000}" name="DATA" totalsRowLabel="SUMA" dataDxfId="30" totalsRowDxfId="29"/>
    <tableColumn id="2" xr3:uid="{00000000-0010-0000-0500-000002000000}" name="FIZINĖ VEIKLA" dataDxfId="28"/>
    <tableColumn id="9" xr3:uid="{00000000-0010-0000-0500-000009000000}" name="PRADŽIOS LAIKAS" dataDxfId="27" totalsRowDxfId="26"/>
    <tableColumn id="10" xr3:uid="{00000000-0010-0000-0500-00000A000000}" name="TRUKMĖ" dataDxfId="25" totalsRowDxfId="24"/>
    <tableColumn id="3" xr3:uid="{00000000-0010-0000-0500-000003000000}" name="ATSTUMAS" totalsRowFunction="sum" dataDxfId="23"/>
    <tableColumn id="5" xr3:uid="{00000000-0010-0000-0500-000005000000}" name="KALORIJOS" totalsRowFunction="sum" dataDxfId="22" totalsRowDxfId="21"/>
    <tableColumn id="7" xr3:uid="{00000000-0010-0000-0500-000007000000}" name="PASTABA" totalsRowFunction="count" dataDxfId="20"/>
  </tableColumns>
  <tableStyleInfo name="Fizinio aktyvumo plan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datą, pradžios laiką, trukmę, atstumą, kalorijas ir pastabas ir pasirinkite veiklą_x000d__x000a_Vaizdas: asmens siluetas įvairiose pratimų padėtys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Maisto_žurnalas" displayName="Maisto_žurnalas" ref="B7:L18">
  <autoFilter ref="B7:L18" xr:uid="{00000000-0009-0000-0100-000008000000}"/>
  <tableColumns count="11">
    <tableColumn id="4" xr3:uid="{00000000-0010-0000-0600-000004000000}" name="DATA" totalsRowLabel="Iš viso" dataDxfId="18"/>
    <tableColumn id="1" xr3:uid="{00000000-0010-0000-0600-000001000000}" name="VALGIS" dataDxfId="17"/>
    <tableColumn id="2" xr3:uid="{00000000-0010-0000-0600-000002000000}" name="MAISTAS" dataDxfId="16"/>
    <tableColumn id="3" xr3:uid="{00000000-0010-0000-0600-000003000000}" name="KALORIJOS" totalsRowFunction="sum" dataDxfId="15" totalsRowDxfId="14"/>
    <tableColumn id="5" xr3:uid="{00000000-0010-0000-0600-000005000000}" name="RIEBALAI" totalsRowFunction="sum" dataDxfId="13" totalsRowDxfId="12"/>
    <tableColumn id="6" xr3:uid="{00000000-0010-0000-0600-000006000000}" name="CHOLESTEROLIS" totalsRowFunction="sum" dataDxfId="11" totalsRowDxfId="10"/>
    <tableColumn id="7" xr3:uid="{00000000-0010-0000-0600-000007000000}" name="NATRIS" totalsRowFunction="sum" dataDxfId="9" totalsRowDxfId="8"/>
    <tableColumn id="8" xr3:uid="{00000000-0010-0000-0600-000008000000}" name="ANGLIAVANDENIAI" totalsRowFunction="sum" dataDxfId="7" totalsRowDxfId="6"/>
    <tableColumn id="9" xr3:uid="{00000000-0010-0000-0600-000009000000}" name="BALTYMAI" totalsRowFunction="sum" dataDxfId="5" totalsRowDxfId="4"/>
    <tableColumn id="12" xr3:uid="{00000000-0010-0000-0600-00000C000000}" name="CUKRUS" totalsRowFunction="sum" dataDxfId="3" totalsRowDxfId="2"/>
    <tableColumn id="13" xr3:uid="{00000000-0010-0000-0600-00000D000000}" name="SKAIDULOS" totalsRowFunction="sum" dataDxfId="1" totalsRowDxfId="0"/>
  </tableColumns>
  <tableStyleInfo name="Fizinio aktyvumo plan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datą, valgio tipą ir maisto produktus. Tinkinkite lentelės antraštes, norėdami sekti konkrečius maistinių medžiagų poreikius"/>
    </ext>
  </extLst>
</table>
</file>

<file path=xl/theme/theme1.xml><?xml version="1.0" encoding="utf-8"?>
<a:theme xmlns:a="http://schemas.openxmlformats.org/drawingml/2006/main" name="Office Theme">
  <a:themeElements>
    <a:clrScheme name="Fitness Plan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6D5CA7"/>
      </a:accent1>
      <a:accent2>
        <a:srgbClr val="FBD22D"/>
      </a:accent2>
      <a:accent3>
        <a:srgbClr val="475BA8"/>
      </a:accent3>
      <a:accent4>
        <a:srgbClr val="737480"/>
      </a:accent4>
      <a:accent5>
        <a:srgbClr val="9C4A5C"/>
      </a:accent5>
      <a:accent6>
        <a:srgbClr val="FF9900"/>
      </a:accent6>
      <a:hlink>
        <a:srgbClr val="475BA8"/>
      </a:hlink>
      <a:folHlink>
        <a:srgbClr val="9C4A5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25"/>
  <sheetViews>
    <sheetView showGridLines="0" tabSelected="1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20.7109375" style="6" customWidth="1"/>
    <col min="3" max="3" width="19.28515625" style="6" customWidth="1"/>
    <col min="4" max="4" width="20.42578125" style="6" customWidth="1"/>
    <col min="5" max="5" width="23.85546875" style="6" customWidth="1"/>
    <col min="6" max="6" width="9.42578125" style="6" customWidth="1"/>
    <col min="7" max="7" width="9.28515625" style="6" customWidth="1"/>
    <col min="8" max="8" width="2.7109375" style="6" customWidth="1"/>
    <col min="9" max="9" width="11.5703125" style="6" customWidth="1"/>
    <col min="10" max="10" width="9.42578125" style="6" customWidth="1"/>
    <col min="11" max="11" width="9.28515625" style="6" customWidth="1"/>
    <col min="12" max="12" width="2.7109375" style="6" customWidth="1"/>
    <col min="13" max="13" width="11.5703125" style="6" customWidth="1"/>
    <col min="14" max="14" width="9.42578125" style="6" customWidth="1"/>
    <col min="15" max="15" width="9.28515625" style="6" customWidth="1"/>
    <col min="16" max="16" width="2.7109375" style="6" customWidth="1"/>
    <col min="17" max="17" width="11.5703125" style="6" customWidth="1"/>
    <col min="18" max="18" width="9.42578125" style="6" customWidth="1"/>
    <col min="19" max="19" width="9.28515625" style="6" customWidth="1"/>
    <col min="20" max="20" width="2.7109375" style="6" customWidth="1"/>
    <col min="21" max="16384" width="9.140625" style="6"/>
  </cols>
  <sheetData>
    <row r="1" spans="2:19" ht="57.75" customHeight="1" x14ac:dyDescent="0.25">
      <c r="B1" s="49" t="s">
        <v>0</v>
      </c>
      <c r="C1" s="49"/>
      <c r="D1" s="49"/>
      <c r="E1" s="49"/>
      <c r="F1" s="47" t="s">
        <v>23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2:19" ht="21" customHeight="1" x14ac:dyDescent="0.25">
      <c r="B2" s="49"/>
      <c r="C2" s="49"/>
      <c r="D2" s="49"/>
      <c r="E2" s="49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2:19" ht="30.75" customHeight="1" x14ac:dyDescent="0.25">
      <c r="B3" s="50" t="s">
        <v>1</v>
      </c>
      <c r="C3" s="50"/>
      <c r="D3" s="50"/>
      <c r="E3" s="36" t="str">
        <f>"KŪNO APIMTYS "&amp;IF(Matavimo_vienetas="Imperiniai","(col.)","(cm)")</f>
        <v>KŪNO APIMTYS (col.)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2:19" ht="22.5" customHeight="1" x14ac:dyDescent="0.25">
      <c r="B4" s="17" t="s">
        <v>2</v>
      </c>
      <c r="C4" s="14" t="s">
        <v>15</v>
      </c>
      <c r="D4" s="11"/>
      <c r="E4" s="47" t="s">
        <v>21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2:19" ht="21.75" customHeight="1" x14ac:dyDescent="0.25">
      <c r="B5" s="17" t="s">
        <v>3</v>
      </c>
      <c r="C5" s="14">
        <v>35</v>
      </c>
      <c r="D5" s="11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2:19" ht="21.75" customHeight="1" x14ac:dyDescent="0.25">
      <c r="B6" s="17" t="s">
        <v>4</v>
      </c>
      <c r="C6" s="14">
        <v>64</v>
      </c>
      <c r="D6" s="11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2:19" ht="21.75" customHeight="1" x14ac:dyDescent="0.25">
      <c r="B7" s="17" t="s">
        <v>5</v>
      </c>
      <c r="C7" s="15" t="s">
        <v>16</v>
      </c>
      <c r="D7" s="11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2:19" ht="21.75" customHeight="1" x14ac:dyDescent="0.25">
      <c r="B8" s="17" t="s">
        <v>6</v>
      </c>
      <c r="C8" s="16">
        <f>IF(Visi_užpildyti,KMI,"")</f>
        <v>26.602783203125</v>
      </c>
      <c r="D8" s="11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2:19" ht="25.5" customHeight="1" x14ac:dyDescent="0.25">
      <c r="B9" s="51" t="str">
        <f>IF(Visi_užpildyti,"","Enter height and current weight to calculate BMI")</f>
        <v/>
      </c>
      <c r="C9" s="51"/>
      <c r="D9" s="51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2:19" ht="30.75" customHeight="1" x14ac:dyDescent="0.25">
      <c r="B10" s="50" t="s">
        <v>7</v>
      </c>
      <c r="C10" s="50"/>
      <c r="D10" s="50"/>
      <c r="E10" s="36" t="str">
        <f>"SVORIS " &amp;IF(Matavimo_vienetas="Imperiniai","(svar.)","(kg)")</f>
        <v>SVORIS (svar.)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</row>
    <row r="11" spans="2:19" ht="21.75" customHeight="1" x14ac:dyDescent="0.25">
      <c r="B11" s="18" t="s">
        <v>8</v>
      </c>
      <c r="C11" s="9" t="s">
        <v>17</v>
      </c>
      <c r="D11" s="9" t="s">
        <v>19</v>
      </c>
      <c r="E11" s="47" t="s">
        <v>22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2:19" ht="21.75" customHeight="1" x14ac:dyDescent="0.25">
      <c r="B12" s="17" t="s">
        <v>9</v>
      </c>
      <c r="C12" s="1">
        <v>155</v>
      </c>
      <c r="D12" s="1">
        <v>140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2:19" ht="21.75" customHeight="1" x14ac:dyDescent="0.25">
      <c r="B13" s="17" t="s">
        <v>10</v>
      </c>
      <c r="C13" s="1">
        <v>36</v>
      </c>
      <c r="D13" s="1">
        <v>28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2:19" ht="21.75" customHeight="1" x14ac:dyDescent="0.25">
      <c r="B14" s="17" t="s">
        <v>11</v>
      </c>
      <c r="C14" s="1">
        <v>13.5</v>
      </c>
      <c r="D14" s="1">
        <v>14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2:19" ht="21.75" customHeight="1" x14ac:dyDescent="0.25">
      <c r="B15" s="17" t="s">
        <v>12</v>
      </c>
      <c r="C15" s="1">
        <v>45</v>
      </c>
      <c r="D15" s="1">
        <v>38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2:19" ht="21.75" customHeight="1" x14ac:dyDescent="0.25">
      <c r="B16" s="17" t="s">
        <v>13</v>
      </c>
      <c r="C16" s="1">
        <v>22</v>
      </c>
      <c r="D16" s="1">
        <v>17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2:19" ht="21.2" customHeight="1" x14ac:dyDescent="0.25">
      <c r="B17" s="51"/>
      <c r="C17" s="51"/>
      <c r="D17" s="51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2:19" ht="18" customHeight="1" x14ac:dyDescent="0.3">
      <c r="B18" s="48" t="str">
        <f>UPPER(CONCATENATE(Svorio_žyma, " Sekimo priemonė"))</f>
        <v>SVORIS SEKIMO PRIEMONĖ</v>
      </c>
      <c r="C18" s="48"/>
      <c r="D18" s="48"/>
    </row>
    <row r="19" spans="2:19" ht="18" customHeight="1" x14ac:dyDescent="0.25">
      <c r="B19" s="6" t="s">
        <v>14</v>
      </c>
      <c r="C19" s="6" t="s">
        <v>18</v>
      </c>
      <c r="D19" s="6" t="s">
        <v>20</v>
      </c>
    </row>
    <row r="20" spans="2:19" ht="18" customHeight="1" x14ac:dyDescent="0.25">
      <c r="B20" s="7">
        <f t="shared" ref="B20:B25" ca="1" si="0">TODAY()+30+ROW()</f>
        <v>43658</v>
      </c>
      <c r="C20" s="37">
        <v>0.33333333333333331</v>
      </c>
      <c r="D20" s="8">
        <v>155</v>
      </c>
    </row>
    <row r="21" spans="2:19" ht="18" customHeight="1" x14ac:dyDescent="0.25">
      <c r="B21" s="7">
        <f t="shared" ca="1" si="0"/>
        <v>43659</v>
      </c>
      <c r="C21" s="37">
        <v>0.58333333333333337</v>
      </c>
      <c r="D21" s="8">
        <v>154.5</v>
      </c>
    </row>
    <row r="22" spans="2:19" ht="18" customHeight="1" x14ac:dyDescent="0.25">
      <c r="B22" s="7">
        <f t="shared" ca="1" si="0"/>
        <v>43660</v>
      </c>
      <c r="C22" s="37">
        <v>0.34375</v>
      </c>
      <c r="D22" s="8">
        <v>154.19999999999999</v>
      </c>
    </row>
    <row r="23" spans="2:19" ht="18" customHeight="1" x14ac:dyDescent="0.25">
      <c r="B23" s="7">
        <f t="shared" ca="1" si="0"/>
        <v>43661</v>
      </c>
      <c r="C23" s="37">
        <v>0.58333333333333337</v>
      </c>
      <c r="D23" s="8">
        <v>153.80000000000001</v>
      </c>
    </row>
    <row r="24" spans="2:19" ht="18" customHeight="1" x14ac:dyDescent="0.25">
      <c r="B24" s="7">
        <f t="shared" ca="1" si="0"/>
        <v>43662</v>
      </c>
      <c r="C24" s="37">
        <v>0.33333333333333331</v>
      </c>
      <c r="D24" s="8">
        <v>154.5</v>
      </c>
    </row>
    <row r="25" spans="2:19" ht="18" customHeight="1" x14ac:dyDescent="0.25">
      <c r="B25" s="7">
        <f t="shared" ca="1" si="0"/>
        <v>43663</v>
      </c>
      <c r="C25" s="37">
        <v>0.35416666666666669</v>
      </c>
      <c r="D25" s="8">
        <v>154</v>
      </c>
    </row>
  </sheetData>
  <mergeCells count="11">
    <mergeCell ref="E11:S17"/>
    <mergeCell ref="B18:D18"/>
    <mergeCell ref="B1:E2"/>
    <mergeCell ref="B3:D3"/>
    <mergeCell ref="B10:D10"/>
    <mergeCell ref="E4:S9"/>
    <mergeCell ref="B17:D17"/>
    <mergeCell ref="F10:S10"/>
    <mergeCell ref="F1:S2"/>
    <mergeCell ref="F3:S3"/>
    <mergeCell ref="B9:D9"/>
  </mergeCells>
  <conditionalFormatting sqref="B20:D25">
    <cfRule type="expression" dxfId="55" priority="6">
      <formula>$D20=Tikslas_svoris</formula>
    </cfRule>
  </conditionalFormatting>
  <conditionalFormatting sqref="C8">
    <cfRule type="expression" dxfId="54" priority="1">
      <formula>OR($C$8&lt;18.5,$C$8&gt;25)</formula>
    </cfRule>
  </conditionalFormatting>
  <dataValidations xWindow="51" yWindow="325" count="24">
    <dataValidation type="custom" errorStyle="warning" allowBlank="1" showInputMessage="1" sqref="B12" xr:uid="{00000000-0002-0000-0000-000000000000}">
      <formula1>"Svoris"</formula1>
    </dataValidation>
    <dataValidation type="list" errorStyle="warning" allowBlank="1" showInputMessage="1" showErrorMessage="1" error="Sąraše pasirinkite vieneto tipą. Pasirinkite ATŠAUKTI, paspauskite ALT + RODYKLĘ ŽEMYN, kad pamatytumėte parinktis, tada – RODYKLĘ ŽEMYN ir ENTER, kad pasirinktumėte" prompt="Šiame langelyje pasirinkite vieneto tipą. Paspauskite ALT + RODYKLĘ ŽEMYN, kad pamatytumėte parinktis, tada – RODYKLĘ ŽEMYN ir ENTER, kad pasirinktumėte" sqref="C7" xr:uid="{00000000-0002-0000-0000-000001000000}">
      <formula1>"Imperiniai,Metrinė"</formula1>
    </dataValidation>
    <dataValidation type="list" errorStyle="warning" allowBlank="1" showInputMessage="1" showErrorMessage="1" error="Sąraše pasirinkite lytį. Pasirinkite ATŠAUKTI, paspauskite ALT + RODYKLĘ ŽEMYN, kad pamatytumėte parinktis, tada – RODYKLĘ ŽEMYN ir ENTER, kad pasirinktumėte" prompt="Šiame langelyje pasirinkite lytį. Paspauskite ALT + RODYKLĘ ŽEMYN, kad pamatytumėte parinktis, tada – RODYKLĘ ŽEMYN ir ENTER, kad pasirinktumėte" sqref="C4" xr:uid="{00000000-0002-0000-0000-000002000000}">
      <formula1>"Vyras,Moteris"</formula1>
    </dataValidation>
    <dataValidation allowBlank="1" showInputMessage="1" showErrorMessage="1" prompt="Šioje darbaknygėje sukurkite fizinio aktyvumo planą. Šiame svorio sekimo darbalapyje įveskite informaciją svorio sekimo lentelėje, pradėdami langelyje B19. Diagramos yra langeliuose E4 ir E11" sqref="A1" xr:uid="{00000000-0002-0000-0000-000003000000}"/>
    <dataValidation allowBlank="1" showInputMessage="1" showErrorMessage="1" prompt="Šiame langelyje ir vaizde, esančiame langelyje dešinėje, yra šio darbalapio pavadinimas. Įveskite asmeninę informaciją langeliuose C4–C8 ir pradinę statistiką langeliuose C12–D16" sqref="B1:E2" xr:uid="{00000000-0002-0000-0000-000004000000}"/>
    <dataValidation allowBlank="1" showInputMessage="1" showErrorMessage="1" prompt="Įveskite asmeninę informacija žemiau esančiuose langeliuose. Kūno dydis automatiškai apskaičiuojamas langelyje dešinėje" sqref="B3:D3" xr:uid="{00000000-0002-0000-0000-000005000000}"/>
    <dataValidation allowBlank="1" showInputMessage="1" showErrorMessage="1" prompt="Langelyje dešinėje pasirinkite lytį" sqref="B4" xr:uid="{00000000-0002-0000-0000-000006000000}"/>
    <dataValidation allowBlank="1" showInputMessage="1" showErrorMessage="1" prompt="Langelyje dešinėje įveskite amžių" sqref="B5" xr:uid="{00000000-0002-0000-0000-000007000000}"/>
    <dataValidation allowBlank="1" showInputMessage="1" showErrorMessage="1" prompt="Šiame langelyje įveskite amžių" sqref="C5" xr:uid="{00000000-0002-0000-0000-000008000000}"/>
    <dataValidation allowBlank="1" showInputMessage="1" showErrorMessage="1" prompt="Langelyje dešinėje įveskite ūgį" sqref="B6" xr:uid="{00000000-0002-0000-0000-000009000000}"/>
    <dataValidation allowBlank="1" showInputMessage="1" showErrorMessage="1" prompt="Šiame langelyje įveskite ūgį" sqref="C6" xr:uid="{00000000-0002-0000-0000-00000A000000}"/>
    <dataValidation allowBlank="1" showInputMessage="1" showErrorMessage="1" prompt="Langelyje dešinėje pasirinkite vienetų tipą" sqref="B7" xr:uid="{00000000-0002-0000-0000-00000B000000}"/>
    <dataValidation allowBlank="1" showInputMessage="1" showErrorMessage="1" prompt="Langelyje dešinėje automatiškai apskaičiuojamas kūno masės indeksas" sqref="B8" xr:uid="{00000000-0002-0000-0000-00000C000000}"/>
    <dataValidation allowBlank="1" showInputMessage="1" showErrorMessage="1" prompt="Šiame langelyje automatiškai apskaičiuojamas kūno masės indeksas" sqref="C8" xr:uid="{00000000-0002-0000-0000-00000D000000}"/>
    <dataValidation allowBlank="1" showInputMessage="1" showErrorMessage="1" prompt="Žemiau esančiuose langeliuose įveskite pradinę statistiką" sqref="B10:D10" xr:uid="{00000000-0002-0000-0000-00000E000000}"/>
    <dataValidation allowBlank="1" showInputMessage="1" showErrorMessage="1" prompt="Šiame langelyje po šia antrašte tinkinkite tipą, išskyrus svorį. Svoris naudojamas kitiems šio fizinio aktyvumo plano duomenims nustatyti, pvz., kūno masės indeksui, todėl jo negalima keisti" sqref="B11" xr:uid="{00000000-0002-0000-0000-00000F000000}"/>
    <dataValidation allowBlank="1" showInputMessage="1" showErrorMessage="1" prompt="Šiame stulpelyje po šia antrašte įveskite dabartinius tipo, kurį įvedėte, duomenis" sqref="C11" xr:uid="{00000000-0002-0000-0000-000010000000}"/>
    <dataValidation allowBlank="1" showInputMessage="1" showErrorMessage="1" prompt="Šiame stulpelyje po šia antrašte įveskite tipo, kurį įvedėte, tikslo duomenis" sqref="D11" xr:uid="{00000000-0002-0000-0000-000011000000}"/>
    <dataValidation allowBlank="1" showInputMessage="1" showErrorMessage="1" prompt="Lentelėje apačioje įveskite informaciją" sqref="B18:D18" xr:uid="{00000000-0002-0000-0000-000012000000}"/>
    <dataValidation allowBlank="1" showInputMessage="1" showErrorMessage="1" prompt="Šiame stulpelyje po antrašte įveskite datą. Norėdami rasti konkrečius įrašus, naudokite antraščių filtrus" sqref="B19" xr:uid="{00000000-0002-0000-0000-000013000000}"/>
    <dataValidation allowBlank="1" showInputMessage="1" showErrorMessage="1" prompt="Įveskite laiką šiame stulpelyje po šia antrašte" sqref="C19" xr:uid="{00000000-0002-0000-0000-000014000000}"/>
    <dataValidation allowBlank="1" showInputMessage="1" showErrorMessage="1" prompt="Šiame stulpelyje po šia antrašte įveskite svorį" sqref="D19" xr:uid="{00000000-0002-0000-0000-000015000000}"/>
    <dataValidation allowBlank="1" showInputMessage="1" showErrorMessage="1" prompt="Šiame langelyje automatiškai atnaujinami svorio vienetai. Žemiau esančiame langelyje yra plokštuminė diagrama, kurioje sekamas svoris" sqref="E10" xr:uid="{00000000-0002-0000-0000-000016000000}"/>
    <dataValidation allowBlank="1" showInputMessage="1" showErrorMessage="1" prompt="Šiame langelyje automatiškai atnaujinami kūno dydžio vienetai. Žemiau esančiame langelyje yra kiekvienos pradinės statistikos, įskaitant klubų, liemens, šlaunų ir bicepsų apimties, sekimo linijinė diagrama" sqref="E3" xr:uid="{00000000-0002-0000-0000-000017000000}"/>
  </dataValidations>
  <printOptions horizontalCentered="1"/>
  <pageMargins left="0.25" right="0.25" top="0.75" bottom="0.75" header="0.3" footer="0.3"/>
  <pageSetup paperSize="9" scale="4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T8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0.7109375" style="6" customWidth="1"/>
    <col min="3" max="3" width="19.28515625" style="6" customWidth="1"/>
    <col min="4" max="4" width="20.42578125" style="6" customWidth="1"/>
    <col min="5" max="5" width="2.7109375" style="6" customWidth="1"/>
    <col min="6" max="6" width="29.42578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9" t="s">
        <v>0</v>
      </c>
      <c r="C1" s="49"/>
      <c r="D1" s="49"/>
      <c r="E1" s="49"/>
      <c r="F1" s="49"/>
      <c r="G1" s="47" t="s">
        <v>23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2:20" ht="21" customHeight="1" x14ac:dyDescent="0.25">
      <c r="B2" s="49"/>
      <c r="C2" s="49"/>
      <c r="D2" s="49"/>
      <c r="E2" s="49"/>
      <c r="F2" s="4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ht="18" customHeight="1" x14ac:dyDescent="0.3">
      <c r="B3" s="48" t="str">
        <f>UPPER(CONCATENATE('Svoris sekimo priemonė'!_1tikslo_žyma," Sekimo priemonė"))</f>
        <v>LIEMENS APIMTIS SEKIMO PRIEMONĖ</v>
      </c>
      <c r="C3" s="48"/>
      <c r="D3" s="48"/>
    </row>
    <row r="4" spans="2:20" ht="18" customHeight="1" x14ac:dyDescent="0.25">
      <c r="B4" s="6" t="s">
        <v>14</v>
      </c>
      <c r="C4" s="6" t="s">
        <v>18</v>
      </c>
      <c r="D4" s="6" t="s">
        <v>24</v>
      </c>
    </row>
    <row r="5" spans="2:20" ht="18" customHeight="1" x14ac:dyDescent="0.25">
      <c r="B5" s="7">
        <f ca="1">TODAY()+30+ROW()</f>
        <v>43643</v>
      </c>
      <c r="C5" s="37">
        <v>0.33333333333333331</v>
      </c>
      <c r="D5" s="8">
        <v>36</v>
      </c>
    </row>
    <row r="6" spans="2:20" ht="18" customHeight="1" x14ac:dyDescent="0.25">
      <c r="B6" s="7">
        <f ca="1">TODAY()+30+ROW()</f>
        <v>43644</v>
      </c>
      <c r="C6" s="37">
        <v>0.58333333333333337</v>
      </c>
      <c r="D6" s="8">
        <v>36.700000000000003</v>
      </c>
    </row>
    <row r="7" spans="2:20" ht="18" customHeight="1" x14ac:dyDescent="0.25">
      <c r="B7" s="7">
        <f ca="1">TODAY()+30+ROW()</f>
        <v>43645</v>
      </c>
      <c r="C7" s="37">
        <v>0.34375</v>
      </c>
      <c r="D7" s="8">
        <v>38</v>
      </c>
    </row>
    <row r="8" spans="2:20" ht="18" customHeight="1" x14ac:dyDescent="0.25">
      <c r="B8" s="7">
        <f ca="1">TODAY()+30+ROW()</f>
        <v>43646</v>
      </c>
      <c r="C8" s="37">
        <v>0.41666666666666669</v>
      </c>
      <c r="D8" s="8">
        <v>35</v>
      </c>
    </row>
  </sheetData>
  <mergeCells count="3">
    <mergeCell ref="B1:F2"/>
    <mergeCell ref="B3:D3"/>
    <mergeCell ref="G1:T2"/>
  </mergeCells>
  <conditionalFormatting sqref="B5:D8">
    <cfRule type="expression" dxfId="50" priority="5">
      <formula>$D5=_1tikslas</formula>
    </cfRule>
  </conditionalFormatting>
  <dataValidations count="6">
    <dataValidation allowBlank="1" showInputMessage="1" showErrorMessage="1" prompt="Šiame darbalapyje sukurkite liemens apimties sekimo priemonę. Įveskite informaciją liemens apimties sekimo lentelėje" sqref="A1" xr:uid="{00000000-0002-0000-0100-000000000000}"/>
    <dataValidation allowBlank="1" showInputMessage="1" showErrorMessage="1" prompt="Šiame langelyje ir vaizde, esančiame langelyje dešinėje, yra šio darbalapio pavadinimas" sqref="B1:F2" xr:uid="{00000000-0002-0000-0100-000001000000}"/>
    <dataValidation allowBlank="1" showInputMessage="1" showErrorMessage="1" prompt="Lentelėje apačioje įveskite informaciją" sqref="B3:D3" xr:uid="{00000000-0002-0000-0100-000002000000}"/>
    <dataValidation allowBlank="1" showInputMessage="1" showErrorMessage="1" prompt="Šiame stulpelyje po antrašte įveskite datą. Norėdami rasti konkrečius įrašus, naudokite antraščių filtrus" sqref="B4" xr:uid="{00000000-0002-0000-0100-000003000000}"/>
    <dataValidation allowBlank="1" showInputMessage="1" showErrorMessage="1" prompt="Įveskite laiką šiame stulpelyje po šia antrašte" sqref="C4" xr:uid="{00000000-0002-0000-0100-000004000000}"/>
    <dataValidation allowBlank="1" showInputMessage="1" showErrorMessage="1" prompt="Šiame stulpelyje po šia antrašte įveskite dydį" sqref="D4" xr:uid="{00000000-0002-0000-0100-000005000000}"/>
  </dataValidations>
  <printOptions horizontalCentered="1"/>
  <pageMargins left="0.25" right="0.25" top="0.75" bottom="0.75" header="0.3" footer="0.3"/>
  <pageSetup paperSize="9" scale="4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B1:T9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0.7109375" style="6" customWidth="1"/>
    <col min="3" max="3" width="19.28515625" style="6" customWidth="1"/>
    <col min="4" max="4" width="20.42578125" style="6" customWidth="1"/>
    <col min="5" max="5" width="2.7109375" style="6" customWidth="1"/>
    <col min="6" max="6" width="29.42578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9" t="s">
        <v>0</v>
      </c>
      <c r="C1" s="49"/>
      <c r="D1" s="49"/>
      <c r="E1" s="49"/>
      <c r="F1" s="49"/>
      <c r="G1" s="47" t="s">
        <v>23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2:20" ht="21" customHeight="1" x14ac:dyDescent="0.25">
      <c r="B2" s="49"/>
      <c r="C2" s="49"/>
      <c r="D2" s="49"/>
      <c r="E2" s="49"/>
      <c r="F2" s="4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ht="18" customHeight="1" x14ac:dyDescent="0.3">
      <c r="B3" s="48" t="str">
        <f>UPPER(CONCATENATE('Svoris sekimo priemonė'!_2tikslo_žyma," Sekimo priemonė"))</f>
        <v>BICEPSO APIMTIS SEKIMO PRIEMONĖ</v>
      </c>
      <c r="C3" s="48"/>
      <c r="D3" s="48"/>
    </row>
    <row r="4" spans="2:20" ht="18" customHeight="1" x14ac:dyDescent="0.25">
      <c r="B4" s="6" t="s">
        <v>14</v>
      </c>
      <c r="C4" s="6" t="s">
        <v>18</v>
      </c>
      <c r="D4" s="6" t="s">
        <v>24</v>
      </c>
    </row>
    <row r="5" spans="2:20" ht="18" customHeight="1" x14ac:dyDescent="0.25">
      <c r="B5" s="7">
        <f ca="1">TODAY()+30+ROW()</f>
        <v>43643</v>
      </c>
      <c r="C5" s="37">
        <v>0.33333333333333331</v>
      </c>
      <c r="D5" s="8">
        <v>13.5</v>
      </c>
    </row>
    <row r="6" spans="2:20" ht="18" customHeight="1" x14ac:dyDescent="0.25">
      <c r="B6" s="7">
        <f ca="1">TODAY()+30+ROW()</f>
        <v>43644</v>
      </c>
      <c r="C6" s="37">
        <v>0.58333333333333337</v>
      </c>
      <c r="D6" s="8">
        <v>13.5</v>
      </c>
    </row>
    <row r="7" spans="2:20" ht="18" customHeight="1" x14ac:dyDescent="0.25">
      <c r="B7" s="7">
        <f ca="1">TODAY()+30+ROW()</f>
        <v>43645</v>
      </c>
      <c r="C7" s="37">
        <v>0.34375</v>
      </c>
      <c r="D7" s="8">
        <v>13.6</v>
      </c>
    </row>
    <row r="8" spans="2:20" ht="18" customHeight="1" x14ac:dyDescent="0.25">
      <c r="B8" s="7">
        <f ca="1">TODAY()+30+ROW()</f>
        <v>43646</v>
      </c>
      <c r="C8" s="37">
        <v>0.58333333333333337</v>
      </c>
      <c r="D8" s="8">
        <v>13.8</v>
      </c>
    </row>
    <row r="9" spans="2:20" ht="18" customHeight="1" x14ac:dyDescent="0.25">
      <c r="B9" s="32">
        <f ca="1">TODAY()+30+ROW()</f>
        <v>43647</v>
      </c>
      <c r="C9" s="38">
        <v>0.33333333333333331</v>
      </c>
      <c r="D9" s="33">
        <v>14</v>
      </c>
    </row>
  </sheetData>
  <mergeCells count="3">
    <mergeCell ref="B1:F2"/>
    <mergeCell ref="B3:D3"/>
    <mergeCell ref="G1:T2"/>
  </mergeCells>
  <conditionalFormatting sqref="B5:D9">
    <cfRule type="expression" dxfId="45" priority="4">
      <formula>$D5=_2tikslas</formula>
    </cfRule>
  </conditionalFormatting>
  <dataValidations count="6">
    <dataValidation allowBlank="1" showInputMessage="1" showErrorMessage="1" prompt="Šiame darbalapyje sukurkite bicepsų apimties sekimo priemonę. Įveskite informaciją bicepsų apimties sekimo lentelėje" sqref="A1" xr:uid="{00000000-0002-0000-0200-000000000000}"/>
    <dataValidation allowBlank="1" showInputMessage="1" showErrorMessage="1" prompt="Šiame langelyje ir vaizde, esančiame langelyje dešinėje, yra šio darbalapio pavadinimas" sqref="B1:F2" xr:uid="{00000000-0002-0000-0200-000001000000}"/>
    <dataValidation allowBlank="1" showInputMessage="1" showErrorMessage="1" prompt="Lentelėje apačioje įveskite informaciją" sqref="B3:D3" xr:uid="{00000000-0002-0000-0200-000002000000}"/>
    <dataValidation allowBlank="1" showInputMessage="1" showErrorMessage="1" prompt="Šiame stulpelyje po antrašte įveskite datą. Norėdami rasti konkrečius įrašus, naudokite antraščių filtrus" sqref="B4" xr:uid="{00000000-0002-0000-0200-000003000000}"/>
    <dataValidation allowBlank="1" showInputMessage="1" showErrorMessage="1" prompt="Įveskite laiką šiame stulpelyje po šia antrašte" sqref="C4" xr:uid="{00000000-0002-0000-0200-000004000000}"/>
    <dataValidation allowBlank="1" showInputMessage="1" showErrorMessage="1" prompt="Šiame stulpelyje po šia antrašte įveskite dydį" sqref="D4" xr:uid="{00000000-0002-0000-0200-000005000000}"/>
  </dataValidations>
  <printOptions horizontalCentered="1"/>
  <pageMargins left="0.25" right="0.25" top="0.75" bottom="0.75" header="0.3" footer="0.3"/>
  <pageSetup paperSize="9" scale="4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B1:T7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0.7109375" style="6" customWidth="1"/>
    <col min="3" max="3" width="19.28515625" style="6" customWidth="1"/>
    <col min="4" max="4" width="20.42578125" style="6" customWidth="1"/>
    <col min="5" max="5" width="2.7109375" style="6" customWidth="1"/>
    <col min="6" max="6" width="29.42578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9" t="s">
        <v>0</v>
      </c>
      <c r="C1" s="49"/>
      <c r="D1" s="49"/>
      <c r="E1" s="49"/>
      <c r="F1" s="49"/>
      <c r="G1" s="47" t="s">
        <v>23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2:20" ht="21" customHeight="1" x14ac:dyDescent="0.25">
      <c r="B2" s="49"/>
      <c r="C2" s="49"/>
      <c r="D2" s="49"/>
      <c r="E2" s="49"/>
      <c r="F2" s="4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ht="18" customHeight="1" x14ac:dyDescent="0.3">
      <c r="B3" s="48" t="str">
        <f>UPPER(CONCATENATE('Svoris sekimo priemonė'!_3tikslo_žyma," Sekimo priemonė"))</f>
        <v>KLUBŲ APIMTIS SEKIMO PRIEMONĖ</v>
      </c>
      <c r="C3" s="48"/>
      <c r="D3" s="48"/>
    </row>
    <row r="4" spans="2:20" ht="18" customHeight="1" x14ac:dyDescent="0.25">
      <c r="B4" s="6" t="s">
        <v>14</v>
      </c>
      <c r="C4" s="6" t="s">
        <v>18</v>
      </c>
      <c r="D4" s="6" t="s">
        <v>24</v>
      </c>
    </row>
    <row r="5" spans="2:20" ht="18" customHeight="1" x14ac:dyDescent="0.25">
      <c r="B5" s="7">
        <f ca="1">TODAY()+30+ROW()</f>
        <v>43643</v>
      </c>
      <c r="C5" s="37">
        <v>0.33333333333333331</v>
      </c>
      <c r="D5" s="8">
        <v>45</v>
      </c>
    </row>
    <row r="6" spans="2:20" ht="18" customHeight="1" x14ac:dyDescent="0.25">
      <c r="B6" s="7">
        <f ca="1">TODAY()+30+ROW()</f>
        <v>43644</v>
      </c>
      <c r="C6" s="37">
        <v>0.58333333333333337</v>
      </c>
      <c r="D6" s="8">
        <v>44.8</v>
      </c>
    </row>
    <row r="7" spans="2:20" ht="18" customHeight="1" x14ac:dyDescent="0.25">
      <c r="B7" s="7">
        <f ca="1">TODAY()+30+ROW()</f>
        <v>43645</v>
      </c>
      <c r="C7" s="37">
        <v>0.41666666666666669</v>
      </c>
      <c r="D7" s="8">
        <v>42</v>
      </c>
    </row>
  </sheetData>
  <mergeCells count="3">
    <mergeCell ref="B1:F2"/>
    <mergeCell ref="B3:D3"/>
    <mergeCell ref="G1:T2"/>
  </mergeCells>
  <conditionalFormatting sqref="B5:D7">
    <cfRule type="expression" dxfId="40" priority="3">
      <formula>$D5=_3tikslas</formula>
    </cfRule>
  </conditionalFormatting>
  <dataValidations count="6">
    <dataValidation allowBlank="1" showInputMessage="1" showErrorMessage="1" prompt="Šiame darbalapyje sukurkite klubų apimties sekimo priemonę. Įveskite informaciją klubų apimties sekimo lentelėje" sqref="A1" xr:uid="{00000000-0002-0000-0300-000000000000}"/>
    <dataValidation allowBlank="1" showInputMessage="1" showErrorMessage="1" prompt="Šiame langelyje ir vaizde, esančiame langelyje dešinėje, yra šio darbalapio pavadinimas" sqref="B1:F2" xr:uid="{00000000-0002-0000-0300-000001000000}"/>
    <dataValidation allowBlank="1" showInputMessage="1" showErrorMessage="1" prompt="Lentelėje apačioje įveskite informaciją" sqref="B3:D3" xr:uid="{00000000-0002-0000-0300-000002000000}"/>
    <dataValidation allowBlank="1" showInputMessage="1" showErrorMessage="1" prompt="Šiame stulpelyje po antrašte įveskite datą. Norėdami rasti konkrečius įrašus, naudokite antraščių filtrus" sqref="B4" xr:uid="{00000000-0002-0000-0300-000003000000}"/>
    <dataValidation allowBlank="1" showInputMessage="1" showErrorMessage="1" prompt="Įveskite laiką šiame stulpelyje po šia antrašte" sqref="C4" xr:uid="{00000000-0002-0000-0300-000004000000}"/>
    <dataValidation allowBlank="1" showInputMessage="1" showErrorMessage="1" prompt="Šiame stulpelyje po šia antrašte įveskite dydį" sqref="D4" xr:uid="{00000000-0002-0000-0300-000005000000}"/>
  </dataValidations>
  <printOptions horizontalCentered="1"/>
  <pageMargins left="0.25" right="0.25" top="0.75" bottom="0.75" header="0.3" footer="0.3"/>
  <pageSetup paperSize="9" scale="4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T11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0.7109375" style="6" customWidth="1"/>
    <col min="3" max="3" width="19.28515625" style="6" customWidth="1"/>
    <col min="4" max="4" width="20.42578125" style="6" customWidth="1"/>
    <col min="5" max="5" width="2.7109375" style="6" customWidth="1"/>
    <col min="6" max="6" width="29.42578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9" t="s">
        <v>0</v>
      </c>
      <c r="C1" s="49"/>
      <c r="D1" s="49"/>
      <c r="E1" s="49"/>
      <c r="F1" s="49"/>
      <c r="G1" s="47" t="s">
        <v>23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2:20" ht="21" customHeight="1" x14ac:dyDescent="0.25">
      <c r="B2" s="49"/>
      <c r="C2" s="49"/>
      <c r="D2" s="49"/>
      <c r="E2" s="49"/>
      <c r="F2" s="4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ht="18" customHeight="1" x14ac:dyDescent="0.3">
      <c r="B3" s="48" t="str">
        <f>UPPER(CONCATENATE('Svoris sekimo priemonė'!_4tikslo_žyma," Sekimo priemonė"))</f>
        <v>ŠLAUNIES APIMTIS SEKIMO PRIEMONĖ</v>
      </c>
      <c r="C3" s="48"/>
      <c r="D3" s="48"/>
    </row>
    <row r="4" spans="2:20" ht="18" customHeight="1" x14ac:dyDescent="0.25">
      <c r="B4" s="6" t="s">
        <v>14</v>
      </c>
      <c r="C4" s="6" t="s">
        <v>18</v>
      </c>
      <c r="D4" s="6" t="s">
        <v>24</v>
      </c>
    </row>
    <row r="5" spans="2:20" ht="18" customHeight="1" x14ac:dyDescent="0.25">
      <c r="B5" s="7">
        <f t="shared" ref="B5:B11" ca="1" si="0">TODAY()+30+ROW()</f>
        <v>43643</v>
      </c>
      <c r="C5" s="37">
        <v>0.33333333333333331</v>
      </c>
      <c r="D5" s="8">
        <v>22</v>
      </c>
    </row>
    <row r="6" spans="2:20" ht="18" customHeight="1" x14ac:dyDescent="0.25">
      <c r="B6" s="7">
        <f t="shared" ca="1" si="0"/>
        <v>43644</v>
      </c>
      <c r="C6" s="37">
        <v>0.58333333333333337</v>
      </c>
      <c r="D6" s="8">
        <v>21</v>
      </c>
    </row>
    <row r="7" spans="2:20" ht="18" customHeight="1" x14ac:dyDescent="0.25">
      <c r="B7" s="7">
        <f t="shared" ca="1" si="0"/>
        <v>43645</v>
      </c>
      <c r="C7" s="37">
        <v>0.34375</v>
      </c>
      <c r="D7" s="8">
        <v>20.5</v>
      </c>
    </row>
    <row r="8" spans="2:20" ht="18" customHeight="1" x14ac:dyDescent="0.25">
      <c r="B8" s="7">
        <f t="shared" ca="1" si="0"/>
        <v>43646</v>
      </c>
      <c r="C8" s="37">
        <v>0.58333333333333337</v>
      </c>
      <c r="D8" s="8">
        <v>21</v>
      </c>
    </row>
    <row r="9" spans="2:20" ht="18" customHeight="1" x14ac:dyDescent="0.25">
      <c r="B9" s="7">
        <f t="shared" ca="1" si="0"/>
        <v>43647</v>
      </c>
      <c r="C9" s="37">
        <v>0.33333333333333331</v>
      </c>
      <c r="D9" s="8">
        <v>22</v>
      </c>
    </row>
    <row r="10" spans="2:20" ht="18" customHeight="1" x14ac:dyDescent="0.25">
      <c r="B10" s="7">
        <f t="shared" ca="1" si="0"/>
        <v>43648</v>
      </c>
      <c r="C10" s="37">
        <v>0.35416666666666669</v>
      </c>
      <c r="D10" s="8">
        <v>21</v>
      </c>
    </row>
    <row r="11" spans="2:20" ht="18" customHeight="1" x14ac:dyDescent="0.25">
      <c r="B11" s="7">
        <f t="shared" ca="1" si="0"/>
        <v>43649</v>
      </c>
      <c r="C11" s="37">
        <v>0.41666666666666669</v>
      </c>
      <c r="D11" s="8">
        <v>20.3</v>
      </c>
    </row>
  </sheetData>
  <mergeCells count="3">
    <mergeCell ref="B1:F2"/>
    <mergeCell ref="B3:D3"/>
    <mergeCell ref="G1:T2"/>
  </mergeCells>
  <conditionalFormatting sqref="B5:D11">
    <cfRule type="expression" dxfId="36" priority="2">
      <formula>$D5=_4tikslas</formula>
    </cfRule>
  </conditionalFormatting>
  <dataValidations count="6">
    <dataValidation allowBlank="1" showInputMessage="1" showErrorMessage="1" prompt="Šiame darbalapyje sukurkite šlaunų apimties sekimo priemonę. Įveskite informaciją šlaunų apimties sekimo lentelėje" sqref="A1" xr:uid="{00000000-0002-0000-0400-000000000000}"/>
    <dataValidation allowBlank="1" showInputMessage="1" showErrorMessage="1" prompt="Šiame langelyje ir vaizde, esančiame langelyje dešinėje, yra šio darbalapio pavadinimas" sqref="B1:F2" xr:uid="{00000000-0002-0000-0400-000001000000}"/>
    <dataValidation allowBlank="1" showInputMessage="1" showErrorMessage="1" prompt="Lentelėje apačioje įveskite informaciją" sqref="B3:D3" xr:uid="{00000000-0002-0000-0400-000002000000}"/>
    <dataValidation allowBlank="1" showInputMessage="1" showErrorMessage="1" prompt="Šiame stulpelyje po antrašte įveskite datą. Norėdami rasti konkrečius įrašus, naudokite antraščių filtrus" sqref="B4" xr:uid="{00000000-0002-0000-0400-000003000000}"/>
    <dataValidation allowBlank="1" showInputMessage="1" showErrorMessage="1" prompt="Įveskite laiką šiame stulpelyje po šia antrašte" sqref="C4" xr:uid="{00000000-0002-0000-0400-000004000000}"/>
    <dataValidation allowBlank="1" showInputMessage="1" showErrorMessage="1" prompt="Šiame stulpelyje po šia antrašte įveskite dydį" sqref="D4" xr:uid="{00000000-0002-0000-0400-000005000000}"/>
  </dataValidations>
  <printOptions horizontalCentered="1"/>
  <pageMargins left="0.25" right="0.25" top="0.75" bottom="0.75" header="0.3" footer="0.3"/>
  <pageSetup paperSize="9" scale="4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5"/>
    <pageSetUpPr fitToPage="1"/>
  </sheetPr>
  <dimension ref="A1:I16"/>
  <sheetViews>
    <sheetView showGridLines="0" workbookViewId="0"/>
  </sheetViews>
  <sheetFormatPr defaultColWidth="9.140625" defaultRowHeight="18" customHeight="1" x14ac:dyDescent="0.25"/>
  <cols>
    <col min="1" max="1" width="2.7109375" style="4" customWidth="1"/>
    <col min="2" max="2" width="22.5703125" style="4" customWidth="1"/>
    <col min="3" max="3" width="30.5703125" style="4" customWidth="1"/>
    <col min="4" max="4" width="27" style="4" customWidth="1"/>
    <col min="5" max="5" width="14.7109375" style="13" customWidth="1"/>
    <col min="6" max="6" width="14.42578125" style="4" customWidth="1"/>
    <col min="7" max="7" width="13.140625" style="4" customWidth="1"/>
    <col min="8" max="8" width="30.85546875" style="39" customWidth="1"/>
    <col min="9" max="9" width="2.7109375" style="3" customWidth="1"/>
    <col min="10" max="16384" width="9.140625" style="3"/>
  </cols>
  <sheetData>
    <row r="1" spans="1:9" s="5" customFormat="1" ht="57.75" customHeight="1" x14ac:dyDescent="0.25">
      <c r="A1" s="6"/>
      <c r="B1" s="52" t="s">
        <v>25</v>
      </c>
      <c r="C1" s="52"/>
      <c r="D1" s="52"/>
      <c r="E1" s="47" t="s">
        <v>23</v>
      </c>
      <c r="F1" s="47"/>
      <c r="G1" s="47"/>
      <c r="H1" s="47"/>
      <c r="I1" s="47"/>
    </row>
    <row r="2" spans="1:9" customFormat="1" ht="21" customHeight="1" x14ac:dyDescent="0.25">
      <c r="A2" s="6"/>
      <c r="B2" s="52"/>
      <c r="C2" s="52"/>
      <c r="D2" s="52"/>
      <c r="E2" s="47"/>
      <c r="F2" s="47"/>
      <c r="G2" s="47"/>
      <c r="H2" s="47"/>
      <c r="I2" s="47"/>
    </row>
    <row r="3" spans="1:9" ht="30.75" customHeight="1" x14ac:dyDescent="0.25">
      <c r="A3" s="6"/>
      <c r="B3" s="26" t="s">
        <v>26</v>
      </c>
      <c r="C3" s="30" t="s">
        <v>70</v>
      </c>
      <c r="D3" s="29" t="s">
        <v>33</v>
      </c>
      <c r="F3" s="6"/>
      <c r="G3" s="6"/>
      <c r="H3" s="6"/>
    </row>
    <row r="4" spans="1:9" ht="21.75" customHeight="1" x14ac:dyDescent="0.25">
      <c r="A4" s="6"/>
      <c r="B4" s="12" t="s">
        <v>27</v>
      </c>
      <c r="C4" s="2">
        <f>SUMIF(Veiklos_žurnalas[FIZINĖ VEIKLA],_1kategorija,Veiklos_žurnalas[ATSTUMAS])</f>
        <v>11.46</v>
      </c>
      <c r="D4" s="10" t="s">
        <v>71</v>
      </c>
      <c r="F4" s="6"/>
      <c r="G4" s="6"/>
      <c r="H4" s="6"/>
    </row>
    <row r="5" spans="1:9" ht="21.75" customHeight="1" x14ac:dyDescent="0.25">
      <c r="A5" s="6"/>
      <c r="B5" s="12" t="s">
        <v>28</v>
      </c>
      <c r="C5" s="2">
        <f>SUMIF(Veiklos_žurnalas[FIZINĖ VEIKLA],_2kategorija,Veiklos_žurnalas[ATSTUMAS])</f>
        <v>0</v>
      </c>
      <c r="D5" s="10" t="s">
        <v>71</v>
      </c>
      <c r="F5" s="6"/>
      <c r="G5" s="6"/>
      <c r="H5" s="6"/>
    </row>
    <row r="6" spans="1:9" ht="21.75" customHeight="1" x14ac:dyDescent="0.25">
      <c r="A6" s="6"/>
      <c r="B6" s="12" t="s">
        <v>29</v>
      </c>
      <c r="C6" s="2">
        <f>SUMIF(Veiklos_žurnalas[FIZINĖ VEIKLA],_3kategorija,Veiklos_žurnalas[ATSTUMAS])</f>
        <v>1227</v>
      </c>
      <c r="D6" s="10" t="s">
        <v>34</v>
      </c>
      <c r="F6" s="6"/>
      <c r="G6" s="6"/>
      <c r="H6" s="6"/>
    </row>
    <row r="7" spans="1:9" ht="21.75" customHeight="1" x14ac:dyDescent="0.25">
      <c r="A7" s="6"/>
      <c r="B7" s="12" t="s">
        <v>30</v>
      </c>
      <c r="C7" s="2">
        <f>SUMIF(Veiklos_žurnalas[FIZINĖ VEIKLA],_4kategorija,Veiklos_žurnalas[ATSTUMAS])</f>
        <v>1700</v>
      </c>
      <c r="D7" s="10" t="s">
        <v>35</v>
      </c>
      <c r="F7" s="6"/>
      <c r="G7" s="6"/>
      <c r="H7" s="6"/>
    </row>
    <row r="8" spans="1:9" s="6" customFormat="1" ht="21.75" customHeight="1" x14ac:dyDescent="0.25">
      <c r="B8" s="12" t="s">
        <v>31</v>
      </c>
      <c r="C8" s="2">
        <f>SUMIF(Veiklos_žurnalas[FIZINĖ VEIKLA],_5kategorija,Veiklos_žurnalas[ATSTUMAS])</f>
        <v>4.53</v>
      </c>
      <c r="D8" s="10" t="s">
        <v>71</v>
      </c>
      <c r="E8" s="13"/>
    </row>
    <row r="9" spans="1:9" ht="18" customHeight="1" x14ac:dyDescent="0.25">
      <c r="A9" s="6"/>
      <c r="B9" s="51"/>
      <c r="C9" s="51"/>
      <c r="D9" s="51"/>
      <c r="F9" s="6"/>
      <c r="G9" s="6"/>
      <c r="H9" s="6"/>
    </row>
    <row r="10" spans="1:9" ht="18" customHeight="1" x14ac:dyDescent="0.25">
      <c r="B10" s="6" t="s">
        <v>32</v>
      </c>
      <c r="C10" s="6" t="s">
        <v>26</v>
      </c>
      <c r="D10" s="6" t="s">
        <v>36</v>
      </c>
      <c r="E10" s="12" t="s">
        <v>37</v>
      </c>
      <c r="F10" s="12" t="s">
        <v>38</v>
      </c>
      <c r="G10" s="6" t="s">
        <v>39</v>
      </c>
      <c r="H10" s="6" t="s">
        <v>40</v>
      </c>
    </row>
    <row r="11" spans="1:9" ht="18" customHeight="1" x14ac:dyDescent="0.25">
      <c r="B11" s="40">
        <f ca="1">TODAY()+30+ROW()</f>
        <v>43649</v>
      </c>
      <c r="C11" s="41" t="s">
        <v>27</v>
      </c>
      <c r="D11" s="42">
        <v>0.54166666666666663</v>
      </c>
      <c r="E11" s="43">
        <v>1.5972222222222276E-2</v>
      </c>
      <c r="F11" s="44">
        <v>3.66</v>
      </c>
      <c r="G11" s="44">
        <v>173</v>
      </c>
      <c r="H11" s="45" t="s">
        <v>41</v>
      </c>
    </row>
    <row r="12" spans="1:9" ht="18" customHeight="1" x14ac:dyDescent="0.25">
      <c r="B12" s="40">
        <f ca="1">TODAY()+30+ROW()</f>
        <v>43650</v>
      </c>
      <c r="C12" s="41" t="s">
        <v>27</v>
      </c>
      <c r="D12" s="42">
        <v>0.6875</v>
      </c>
      <c r="E12" s="43">
        <v>6.25E-2</v>
      </c>
      <c r="F12" s="44">
        <v>7.8</v>
      </c>
      <c r="G12" s="44">
        <v>344</v>
      </c>
      <c r="H12" s="45"/>
    </row>
    <row r="13" spans="1:9" ht="18" customHeight="1" x14ac:dyDescent="0.25">
      <c r="B13" s="40">
        <f ca="1">TODAY()+30+ROW()</f>
        <v>43651</v>
      </c>
      <c r="C13" s="41" t="s">
        <v>30</v>
      </c>
      <c r="D13" s="42">
        <v>0.41666666666666669</v>
      </c>
      <c r="E13" s="43">
        <v>2.0833333333333332E-2</v>
      </c>
      <c r="F13" s="44">
        <v>1700</v>
      </c>
      <c r="G13" s="44">
        <v>237</v>
      </c>
      <c r="H13" s="45"/>
    </row>
    <row r="14" spans="1:9" ht="18" customHeight="1" x14ac:dyDescent="0.25">
      <c r="B14" s="40">
        <f ca="1">TODAY()+30+ROW()</f>
        <v>43652</v>
      </c>
      <c r="C14" s="41" t="s">
        <v>29</v>
      </c>
      <c r="D14" s="42">
        <v>0.5625</v>
      </c>
      <c r="E14" s="43">
        <v>2.4305555555555556E-2</v>
      </c>
      <c r="F14" s="44">
        <v>1227</v>
      </c>
      <c r="G14" s="44">
        <v>150</v>
      </c>
      <c r="H14" s="45"/>
    </row>
    <row r="15" spans="1:9" ht="18" customHeight="1" x14ac:dyDescent="0.25">
      <c r="B15" s="40">
        <f ca="1">TODAY()+30+ROW()</f>
        <v>43653</v>
      </c>
      <c r="C15" s="41" t="s">
        <v>31</v>
      </c>
      <c r="D15" s="42">
        <v>0.59652777777777777</v>
      </c>
      <c r="E15" s="43">
        <v>2.0833333333333332E-2</v>
      </c>
      <c r="F15" s="44">
        <v>4.53</v>
      </c>
      <c r="G15" s="44">
        <v>115</v>
      </c>
      <c r="H15" s="45"/>
    </row>
    <row r="16" spans="1:9" ht="18" customHeight="1" x14ac:dyDescent="0.25">
      <c r="E16" s="4"/>
    </row>
  </sheetData>
  <mergeCells count="3">
    <mergeCell ref="B1:D2"/>
    <mergeCell ref="E1:I2"/>
    <mergeCell ref="B9:D9"/>
  </mergeCells>
  <dataValidations count="14">
    <dataValidation type="list" errorStyle="warning" allowBlank="1" showInputMessage="1" showErrorMessage="1" error="Sąraše pasirinkite vienetus. Pasirinkite ATŠAUKTI, paspauskite ALT + RODYKLĘ ŽEMYN, kad pamatytumėte parinktis, tada – RODYKLĘ ŽEMYN ir ENTER, kad pasirinktumėte" sqref="D4:D8" xr:uid="{00000000-0002-0000-0500-000000000000}">
      <formula1>"mylios,kilometrai,žingsniai,ratai,jardai,metrai,pakartojimai"</formula1>
    </dataValidation>
    <dataValidation type="list" errorStyle="warning" allowBlank="1" showErrorMessage="1" error="Sąraše pasirinkite veiklą. Pasirinkite ATŠAUKTI, paspauskite ALT + RODYKLĘ ŽEMYN, kad pamatytumėte parinktis, tada – RODYKLĘ ŽEMYN ir ENTER, kad pasirinktumėte" sqref="C11:C15" xr:uid="{00000000-0002-0000-0500-000001000000}">
      <formula1>$B$4:$B$8</formula1>
    </dataValidation>
    <dataValidation allowBlank="1" showInputMessage="1" showErrorMessage="1" prompt="Šiame darbalapyje sukurkite veiklos žurnalą. Įveskite informaciją veiklos žurnalo lentelėje, pradėdami langelyje B10. Veiklos suma automatiškai apskaičiuojama langeliuose C4–C8" sqref="A1" xr:uid="{00000000-0002-0000-0500-000002000000}"/>
    <dataValidation allowBlank="1" showInputMessage="1" showErrorMessage="1" prompt="Šiame langelyje ir vaizde, esančiame langelyje dešinėje, yra šio darbalapio pavadinimas. Veikla ir jos suma yra langeliuose B4–D8" sqref="B1:D2" xr:uid="{00000000-0002-0000-0500-000003000000}"/>
    <dataValidation allowBlank="1" showInputMessage="1" showErrorMessage="1" prompt="Šiame stulpelyje po šia antrašte tinkinkite veiklą" sqref="B3" xr:uid="{00000000-0002-0000-0500-000004000000}"/>
    <dataValidation allowBlank="1" showInputMessage="1" showErrorMessage="1" prompt="Šiame stulpelyje po šia antrašte automatiškai apskaičiuojama bendroji suma" sqref="C3" xr:uid="{00000000-0002-0000-0500-000005000000}"/>
    <dataValidation allowBlank="1" showInputMessage="1" showErrorMessage="1" prompt="Šiame stulpelyje po šia antrašte pasirinkite vienetus. Paspauskite ALT + RODYKLĘ ŽEMYN, kad pamatytumėte parinktis, tada – RODYKLĘ ŽEMYN ir ENTER, kad pasirinktumėte" sqref="D3" xr:uid="{00000000-0002-0000-0500-000006000000}"/>
    <dataValidation allowBlank="1" showInputMessage="1" showErrorMessage="1" prompt="Šiame stulpelyje po antrašte įveskite datą. Norėdami rasti konkrečius įrašus, naudokite antraščių filtrus" sqref="B10" xr:uid="{00000000-0002-0000-0500-000007000000}"/>
    <dataValidation allowBlank="1" showInputMessage="1" showErrorMessage="1" prompt="Šiame stulpelyje po antrašte pasirinkite veiklą. Paspauskite ALT + RODYKLĘ ŽEMYN, kad pamatytumėte parinktis, tada – RODYKLĘ ŽEMYN ir ENTER, kad pasirinktumėte" sqref="C10" xr:uid="{00000000-0002-0000-0500-000008000000}"/>
    <dataValidation allowBlank="1" showInputMessage="1" showErrorMessage="1" prompt="Šiame stulpelyje po šia antrašte įveskite pradžios laiką" sqref="D10" xr:uid="{00000000-0002-0000-0500-000009000000}"/>
    <dataValidation allowBlank="1" showInputMessage="1" showErrorMessage="1" prompt="Šiame stulpelyje po šia antrašte įveskite trukmę" sqref="E10" xr:uid="{00000000-0002-0000-0500-00000A000000}"/>
    <dataValidation allowBlank="1" showInputMessage="1" showErrorMessage="1" prompt="Šiame stulpelyje po šia antrašte įveskite atstumą" sqref="F10" xr:uid="{00000000-0002-0000-0500-00000B000000}"/>
    <dataValidation allowBlank="1" showInputMessage="1" showErrorMessage="1" prompt="Šiame stulpelyje po šia antrašte įveskite kalorijas" sqref="G10" xr:uid="{00000000-0002-0000-0500-00000C000000}"/>
    <dataValidation allowBlank="1" showInputMessage="1" showErrorMessage="1" prompt="Šiame stulpelyje po šia antrašte įveskite pastabas" sqref="H10" xr:uid="{00000000-0002-0000-0500-00000D000000}"/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7"/>
    <pageSetUpPr fitToPage="1"/>
  </sheetPr>
  <dimension ref="A1:L18"/>
  <sheetViews>
    <sheetView showGridLines="0" workbookViewId="0"/>
  </sheetViews>
  <sheetFormatPr defaultRowHeight="18" customHeight="1" x14ac:dyDescent="0.25"/>
  <cols>
    <col min="1" max="1" width="2.7109375" customWidth="1"/>
    <col min="2" max="2" width="24.42578125" customWidth="1"/>
    <col min="3" max="3" width="32" customWidth="1"/>
    <col min="4" max="4" width="36" customWidth="1"/>
    <col min="5" max="5" width="15.85546875" customWidth="1"/>
    <col min="6" max="6" width="13.7109375" customWidth="1"/>
    <col min="7" max="7" width="19.5703125" customWidth="1"/>
    <col min="8" max="8" width="13.7109375" customWidth="1"/>
    <col min="9" max="9" width="23.7109375" customWidth="1"/>
    <col min="10" max="10" width="16.85546875" customWidth="1"/>
    <col min="11" max="11" width="13.7109375" customWidth="1"/>
    <col min="12" max="12" width="16.85546875" customWidth="1"/>
    <col min="13" max="13" width="2.7109375" customWidth="1"/>
  </cols>
  <sheetData>
    <row r="1" spans="1:12" s="27" customFormat="1" ht="57.75" customHeight="1" x14ac:dyDescent="0.25">
      <c r="A1" s="31" t="s">
        <v>42</v>
      </c>
      <c r="B1" s="54" t="s">
        <v>43</v>
      </c>
      <c r="C1" s="54"/>
      <c r="D1" s="55" t="s">
        <v>23</v>
      </c>
      <c r="E1" s="55"/>
      <c r="F1" s="55"/>
      <c r="G1" s="55"/>
      <c r="H1" s="55"/>
      <c r="I1" s="55"/>
      <c r="J1" s="55"/>
      <c r="K1" s="55"/>
      <c r="L1" s="55"/>
    </row>
    <row r="2" spans="1:12" ht="21" customHeight="1" x14ac:dyDescent="0.25">
      <c r="A2" s="6"/>
      <c r="B2" s="54"/>
      <c r="C2" s="54"/>
      <c r="D2" s="55"/>
      <c r="E2" s="55"/>
      <c r="F2" s="55"/>
      <c r="G2" s="55"/>
      <c r="H2" s="55"/>
      <c r="I2" s="55"/>
      <c r="J2" s="55"/>
      <c r="K2" s="55"/>
      <c r="L2" s="55"/>
    </row>
    <row r="3" spans="1:12" s="34" customFormat="1" ht="18" customHeight="1" x14ac:dyDescent="0.25">
      <c r="B3" s="54"/>
      <c r="C3" s="54"/>
      <c r="E3" s="35" t="str">
        <f>(Maisto_žurnalas[[#Headers],[KALORIJOS]])</f>
        <v>KALORIJOS</v>
      </c>
      <c r="F3" s="35" t="str">
        <f>(Maisto_žurnalas[[#Headers],[RIEBALAI]])</f>
        <v>RIEBALAI</v>
      </c>
      <c r="G3" s="35" t="str">
        <f>(Maisto_žurnalas[[#Headers],[CHOLESTEROLIS]])</f>
        <v>CHOLESTEROLIS</v>
      </c>
      <c r="H3" s="35" t="str">
        <f>(Maisto_žurnalas[[#Headers],[NATRIS]])</f>
        <v>NATRIS</v>
      </c>
      <c r="I3" s="35" t="str">
        <f>(Maisto_žurnalas[[#Headers],[ANGLIAVANDENIAI]])</f>
        <v>ANGLIAVANDENIAI</v>
      </c>
      <c r="J3" s="35" t="str">
        <f>(Maisto_žurnalas[[#Headers],[BALTYMAI]])</f>
        <v>BALTYMAI</v>
      </c>
      <c r="K3" s="35" t="str">
        <f>(Maisto_žurnalas[[#Headers],[CUKRUS]])</f>
        <v>CUKRUS</v>
      </c>
      <c r="L3" s="35" t="str">
        <f>(Maisto_žurnalas[[#Headers],[SKAIDULOS]])</f>
        <v>SKAIDULOS</v>
      </c>
    </row>
    <row r="4" spans="1:12" ht="16.5" customHeight="1" x14ac:dyDescent="0.25">
      <c r="A4" s="6"/>
      <c r="B4" s="53" t="s">
        <v>44</v>
      </c>
      <c r="C4" s="53"/>
      <c r="D4" s="28" t="s">
        <v>50</v>
      </c>
      <c r="E4" s="24">
        <v>1800</v>
      </c>
      <c r="F4" s="25">
        <v>40</v>
      </c>
      <c r="G4" s="25">
        <v>225</v>
      </c>
      <c r="H4" s="25">
        <v>2100</v>
      </c>
      <c r="I4" s="25">
        <v>130</v>
      </c>
      <c r="J4" s="25">
        <v>56</v>
      </c>
      <c r="K4" s="25">
        <v>25</v>
      </c>
      <c r="L4" s="25">
        <v>25</v>
      </c>
    </row>
    <row r="5" spans="1:12" s="6" customFormat="1" ht="16.5" customHeight="1" x14ac:dyDescent="0.25">
      <c r="B5" s="53"/>
      <c r="C5" s="53"/>
      <c r="D5" s="46" t="str">
        <f>IF(E5=SUM(Maisto_žurnalas[KALORIJOS]),"Iš viso suvartota:","Filtruotas suvartojimas:")</f>
        <v>Iš viso suvartota:</v>
      </c>
      <c r="E5" s="24">
        <f>SUBTOTAL(109,Maisto_žurnalas[KALORIJOS])</f>
        <v>3090</v>
      </c>
      <c r="F5" s="25">
        <f>SUBTOTAL(109,Maisto_žurnalas[RIEBALAI])</f>
        <v>74.27000000000001</v>
      </c>
      <c r="G5" s="25">
        <f>SUBTOTAL(109,Maisto_žurnalas[CHOLESTEROLIS])</f>
        <v>139.6</v>
      </c>
      <c r="H5" s="25">
        <f>SUBTOTAL(109,Maisto_žurnalas[NATRIS])</f>
        <v>1400.7</v>
      </c>
      <c r="I5" s="25">
        <f>SUBTOTAL(109,Maisto_žurnalas[ANGLIAVANDENIAI])</f>
        <v>208.56</v>
      </c>
      <c r="J5" s="25">
        <f>SUBTOTAL(109,Maisto_žurnalas[BALTYMAI])</f>
        <v>68.81</v>
      </c>
      <c r="K5" s="25">
        <f>SUBTOTAL(109,Maisto_žurnalas[CUKRUS])</f>
        <v>84.1</v>
      </c>
      <c r="L5" s="25">
        <f>SUBTOTAL(109,Maisto_žurnalas[SKAIDULOS])</f>
        <v>24.5</v>
      </c>
    </row>
    <row r="6" spans="1:12" ht="18" customHeight="1" x14ac:dyDescent="0.25">
      <c r="B6" s="51"/>
      <c r="C6" s="51"/>
    </row>
    <row r="7" spans="1:12" ht="18" customHeight="1" x14ac:dyDescent="0.25">
      <c r="A7" s="6"/>
      <c r="B7" s="19" t="s">
        <v>32</v>
      </c>
      <c r="C7" s="20" t="s">
        <v>45</v>
      </c>
      <c r="D7" s="20" t="s">
        <v>51</v>
      </c>
      <c r="E7" s="23" t="s">
        <v>39</v>
      </c>
      <c r="F7" s="23" t="s">
        <v>63</v>
      </c>
      <c r="G7" s="23" t="s">
        <v>64</v>
      </c>
      <c r="H7" s="23" t="s">
        <v>65</v>
      </c>
      <c r="I7" s="23" t="s">
        <v>66</v>
      </c>
      <c r="J7" s="23" t="s">
        <v>67</v>
      </c>
      <c r="K7" s="23" t="s">
        <v>68</v>
      </c>
      <c r="L7" s="23" t="s">
        <v>69</v>
      </c>
    </row>
    <row r="8" spans="1:12" ht="18" customHeight="1" x14ac:dyDescent="0.25">
      <c r="A8" s="6"/>
      <c r="B8" s="21">
        <f t="shared" ref="B8:B18" ca="1" si="0">TODAY()+30+ROW()</f>
        <v>43646</v>
      </c>
      <c r="C8" s="22" t="s">
        <v>46</v>
      </c>
      <c r="D8" s="22" t="s">
        <v>52</v>
      </c>
      <c r="E8" s="23">
        <v>130</v>
      </c>
      <c r="F8" s="23">
        <v>8</v>
      </c>
      <c r="G8" s="23">
        <v>10</v>
      </c>
      <c r="H8" s="23">
        <v>60</v>
      </c>
      <c r="I8" s="23">
        <v>16</v>
      </c>
      <c r="J8" s="23">
        <v>11</v>
      </c>
      <c r="K8" s="23">
        <v>5</v>
      </c>
      <c r="L8" s="23">
        <v>0</v>
      </c>
    </row>
    <row r="9" spans="1:12" ht="18" customHeight="1" x14ac:dyDescent="0.25">
      <c r="A9" s="6"/>
      <c r="B9" s="21">
        <f t="shared" ca="1" si="0"/>
        <v>43647</v>
      </c>
      <c r="C9" s="22" t="s">
        <v>47</v>
      </c>
      <c r="D9" s="22" t="s">
        <v>53</v>
      </c>
      <c r="E9" s="23">
        <v>65</v>
      </c>
      <c r="F9" s="23">
        <v>0.2</v>
      </c>
      <c r="G9" s="23"/>
      <c r="H9" s="23"/>
      <c r="I9" s="23">
        <v>17.3</v>
      </c>
      <c r="J9" s="23">
        <v>0.3</v>
      </c>
      <c r="K9" s="23"/>
      <c r="L9" s="23"/>
    </row>
    <row r="10" spans="1:12" ht="18" customHeight="1" x14ac:dyDescent="0.25">
      <c r="A10" s="6"/>
      <c r="B10" s="21">
        <f t="shared" ca="1" si="0"/>
        <v>43648</v>
      </c>
      <c r="C10" s="22" t="s">
        <v>48</v>
      </c>
      <c r="D10" s="22" t="s">
        <v>54</v>
      </c>
      <c r="E10" s="23">
        <v>220</v>
      </c>
      <c r="F10" s="23">
        <v>0.5</v>
      </c>
      <c r="G10" s="23"/>
      <c r="H10" s="23">
        <v>200</v>
      </c>
      <c r="I10" s="23">
        <v>30</v>
      </c>
      <c r="J10" s="23">
        <v>6</v>
      </c>
      <c r="K10" s="23">
        <v>4</v>
      </c>
      <c r="L10" s="23">
        <v>9</v>
      </c>
    </row>
    <row r="11" spans="1:12" ht="18" customHeight="1" x14ac:dyDescent="0.25">
      <c r="A11" s="6"/>
      <c r="B11" s="21">
        <f t="shared" ca="1" si="0"/>
        <v>43649</v>
      </c>
      <c r="C11" s="22" t="s">
        <v>49</v>
      </c>
      <c r="D11" s="22" t="s">
        <v>55</v>
      </c>
      <c r="E11" s="23">
        <v>600</v>
      </c>
      <c r="F11" s="23">
        <v>0.5</v>
      </c>
      <c r="G11" s="23"/>
      <c r="H11" s="23">
        <v>300</v>
      </c>
      <c r="I11" s="23">
        <v>22</v>
      </c>
      <c r="J11" s="23">
        <v>9.8000000000000007</v>
      </c>
      <c r="K11" s="23"/>
      <c r="L11" s="23"/>
    </row>
    <row r="12" spans="1:12" ht="18" customHeight="1" x14ac:dyDescent="0.25">
      <c r="A12" s="6"/>
      <c r="B12" s="21">
        <f t="shared" ca="1" si="0"/>
        <v>43650</v>
      </c>
      <c r="C12" s="22" t="s">
        <v>47</v>
      </c>
      <c r="D12" s="22" t="s">
        <v>56</v>
      </c>
      <c r="E12" s="23">
        <v>210</v>
      </c>
      <c r="F12" s="23">
        <v>20</v>
      </c>
      <c r="G12" s="23"/>
      <c r="H12" s="23"/>
      <c r="I12" s="23">
        <v>3</v>
      </c>
      <c r="J12" s="23">
        <v>5</v>
      </c>
      <c r="K12" s="23"/>
      <c r="L12" s="23">
        <v>3</v>
      </c>
    </row>
    <row r="13" spans="1:12" ht="18" customHeight="1" x14ac:dyDescent="0.25">
      <c r="A13" s="6"/>
      <c r="B13" s="21">
        <f t="shared" ca="1" si="0"/>
        <v>43651</v>
      </c>
      <c r="C13" s="22" t="s">
        <v>46</v>
      </c>
      <c r="D13" s="22" t="s">
        <v>57</v>
      </c>
      <c r="E13" s="23">
        <v>220</v>
      </c>
      <c r="F13" s="23">
        <v>3</v>
      </c>
      <c r="G13" s="23"/>
      <c r="H13" s="23"/>
      <c r="I13" s="23">
        <v>29</v>
      </c>
      <c r="J13" s="23">
        <v>7</v>
      </c>
      <c r="K13" s="23"/>
      <c r="L13" s="23">
        <v>5</v>
      </c>
    </row>
    <row r="14" spans="1:12" ht="18" customHeight="1" x14ac:dyDescent="0.25">
      <c r="A14" s="6"/>
      <c r="B14" s="21">
        <f t="shared" ca="1" si="0"/>
        <v>43652</v>
      </c>
      <c r="C14" s="22" t="s">
        <v>47</v>
      </c>
      <c r="D14" s="22" t="s">
        <v>58</v>
      </c>
      <c r="E14" s="23">
        <v>85</v>
      </c>
      <c r="F14" s="23">
        <v>0</v>
      </c>
      <c r="G14" s="23"/>
      <c r="H14" s="23">
        <v>0</v>
      </c>
      <c r="I14" s="23">
        <v>21</v>
      </c>
      <c r="J14" s="23">
        <v>1</v>
      </c>
      <c r="K14" s="23">
        <v>17</v>
      </c>
      <c r="L14" s="23">
        <v>4</v>
      </c>
    </row>
    <row r="15" spans="1:12" ht="18" customHeight="1" x14ac:dyDescent="0.25">
      <c r="A15" s="6"/>
      <c r="B15" s="21">
        <f t="shared" ca="1" si="0"/>
        <v>43653</v>
      </c>
      <c r="C15" s="22" t="s">
        <v>48</v>
      </c>
      <c r="D15" s="22" t="s">
        <v>59</v>
      </c>
      <c r="E15" s="23">
        <v>340</v>
      </c>
      <c r="F15" s="23">
        <v>7</v>
      </c>
      <c r="G15" s="23">
        <v>3</v>
      </c>
      <c r="H15" s="23">
        <v>63</v>
      </c>
      <c r="I15" s="23">
        <v>1</v>
      </c>
      <c r="J15" s="23">
        <v>2</v>
      </c>
      <c r="K15" s="23"/>
      <c r="L15" s="23">
        <v>2</v>
      </c>
    </row>
    <row r="16" spans="1:12" ht="18" customHeight="1" x14ac:dyDescent="0.25">
      <c r="A16" s="6"/>
      <c r="B16" s="21">
        <f t="shared" ca="1" si="0"/>
        <v>43654</v>
      </c>
      <c r="C16" s="22" t="s">
        <v>49</v>
      </c>
      <c r="D16" s="22" t="s">
        <v>60</v>
      </c>
      <c r="E16" s="23">
        <v>470</v>
      </c>
      <c r="F16" s="23">
        <v>4.07</v>
      </c>
      <c r="G16" s="23">
        <v>49</v>
      </c>
      <c r="H16" s="23">
        <v>460</v>
      </c>
      <c r="I16" s="23">
        <v>0.46</v>
      </c>
      <c r="J16" s="23">
        <v>23.71</v>
      </c>
      <c r="K16" s="23">
        <v>0.1</v>
      </c>
      <c r="L16" s="23"/>
    </row>
    <row r="17" spans="2:12" ht="18" customHeight="1" x14ac:dyDescent="0.25">
      <c r="B17" s="21">
        <f t="shared" ca="1" si="0"/>
        <v>43655</v>
      </c>
      <c r="C17" s="22" t="s">
        <v>49</v>
      </c>
      <c r="D17" s="22" t="s">
        <v>61</v>
      </c>
      <c r="E17" s="23">
        <v>220</v>
      </c>
      <c r="F17" s="23">
        <v>7</v>
      </c>
      <c r="G17" s="23"/>
      <c r="H17" s="23"/>
      <c r="I17" s="23">
        <v>5</v>
      </c>
      <c r="J17" s="23">
        <v>3</v>
      </c>
      <c r="K17" s="23"/>
      <c r="L17" s="23"/>
    </row>
    <row r="18" spans="2:12" ht="18" customHeight="1" x14ac:dyDescent="0.25">
      <c r="B18" s="21">
        <f t="shared" ca="1" si="0"/>
        <v>43656</v>
      </c>
      <c r="C18" s="22" t="s">
        <v>47</v>
      </c>
      <c r="D18" s="22" t="s">
        <v>62</v>
      </c>
      <c r="E18" s="23">
        <v>530</v>
      </c>
      <c r="F18" s="23">
        <v>24</v>
      </c>
      <c r="G18" s="23">
        <v>77.599999999999994</v>
      </c>
      <c r="H18" s="23">
        <v>317.7</v>
      </c>
      <c r="I18" s="23">
        <v>63.8</v>
      </c>
      <c r="J18" s="23">
        <v>0</v>
      </c>
      <c r="K18" s="23">
        <v>58</v>
      </c>
      <c r="L18" s="23">
        <v>1.5</v>
      </c>
    </row>
  </sheetData>
  <mergeCells count="4">
    <mergeCell ref="B6:C6"/>
    <mergeCell ref="B4:C5"/>
    <mergeCell ref="B1:C3"/>
    <mergeCell ref="D1:L2"/>
  </mergeCells>
  <conditionalFormatting sqref="E5:L5">
    <cfRule type="expression" dxfId="19" priority="8">
      <formula>AND($E$5&lt;&gt;SUM($E$8:$E$18),E$5&gt;E$4)</formula>
    </cfRule>
  </conditionalFormatting>
  <dataValidations count="9">
    <dataValidation allowBlank="1" showInputMessage="1" showErrorMessage="1" prompt="Šiame darbalapyje sukurkite maisto žurnalą. Įveskite informaciją maisto žurnalo lentelėje, pradėdami langelyje B7" sqref="A1" xr:uid="{00000000-0002-0000-0600-000000000000}"/>
    <dataValidation allowBlank="1" showInputMessage="1" showErrorMessage="1" prompt="Šiame langelyje ir vaizde, esančiame langelyje dešinėje, yra šio darbalapio pavadinimas" sqref="B1:C2" xr:uid="{00000000-0002-0000-0600-000001000000}"/>
    <dataValidation allowBlank="1" showInputMessage="1" showErrorMessage="1" prompt="Langeliuose dešinėje nustatykite mitybos tikslus" sqref="B4:C5" xr:uid="{00000000-0002-0000-0600-000002000000}"/>
    <dataValidation allowBlank="1" showInputMessage="1" showErrorMessage="1" prompt="Langeliuose dešinėje, nuo E4 iki L4, įveskite maistines medžiagas per dieną. Maistinių medžiagų tipai automatiškai atnaujinami eilutėje viršuje pagal tinkintas lentelės antraštes" sqref="D4" xr:uid="{00000000-0002-0000-0600-000003000000}"/>
    <dataValidation allowBlank="1" showInputMessage="1" showErrorMessage="1" prompt="Bendras gaunamų maisto medžiagų kiekis per dieną automatiškai apskaičiuojamas langeliuose dešinėje, nuo E5 iki L5" sqref="D5" xr:uid="{00000000-0002-0000-0600-000004000000}"/>
    <dataValidation allowBlank="1" showInputMessage="1" showErrorMessage="1" prompt="Šiame stulpelyje po šia antrašte įveskite datą. Norėdami rasti konkrečius įrašus, naudokite antraštės filtrą" sqref="B7" xr:uid="{00000000-0002-0000-0600-000005000000}"/>
    <dataValidation allowBlank="1" showInputMessage="1" showErrorMessage="1" prompt="Šiame stulpelyje po šia antrašte įveskite valgio tipą" sqref="C7" xr:uid="{00000000-0002-0000-0600-000006000000}"/>
    <dataValidation allowBlank="1" showInputMessage="1" showErrorMessage="1" prompt="Šiame stulpelyje po šia antrašte įveskite maisto gaminius" sqref="D7" xr:uid="{00000000-0002-0000-0600-000007000000}"/>
    <dataValidation allowBlank="1" showInputMessage="1" showErrorMessage="1" prompt="Šiame stulpelyje po šia antrašte tinkinkite šią lentelės antraštę, norėdami sekti konkrečius mitybos poreikius" sqref="E7:L7" xr:uid="{00000000-0002-0000-0600-000008000000}"/>
  </dataValidations>
  <printOptions horizontalCentered="1"/>
  <pageMargins left="0.25" right="0.25" top="0.75" bottom="0.75" header="0.3" footer="0.3"/>
  <pageSetup paperSize="9" scale="43" fitToHeight="0" orientation="portrait" r:id="rId1"/>
  <headerFooter differentFirst="1">
    <oddFooter>Page &amp;P of &amp;N</oddFooter>
  </headerFooter>
  <ignoredErrors>
    <ignoredError sqref="G5:H5 K5:L5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Įvardytieji diapazonai</vt:lpstr>
      </vt:variant>
      <vt:variant>
        <vt:i4>27</vt:i4>
      </vt:variant>
    </vt:vector>
  </HeadingPairs>
  <TitlesOfParts>
    <vt:vector size="34" baseType="lpstr">
      <vt:lpstr>Svoris sekimo priemonė</vt:lpstr>
      <vt:lpstr>Liemens apimtis sekimo priemonė</vt:lpstr>
      <vt:lpstr>Bicepso apimtis sekimo priemonė</vt:lpstr>
      <vt:lpstr>Klubų apimtis sekimo priemonė</vt:lpstr>
      <vt:lpstr>Šlaunies apimtis sekimo priemon</vt:lpstr>
      <vt:lpstr>Fizinės veiklos žurnalas</vt:lpstr>
      <vt:lpstr>Maisto žurnalas</vt:lpstr>
      <vt:lpstr>_1kategorija</vt:lpstr>
      <vt:lpstr>'Svoris sekimo priemonė'!_1tikslas</vt:lpstr>
      <vt:lpstr>'Svoris sekimo priemonė'!_1tikslo_žyma</vt:lpstr>
      <vt:lpstr>_2kategorija</vt:lpstr>
      <vt:lpstr>'Svoris sekimo priemonė'!_2tikslas</vt:lpstr>
      <vt:lpstr>'Svoris sekimo priemonė'!_2tikslo_žyma</vt:lpstr>
      <vt:lpstr>_3kategorija</vt:lpstr>
      <vt:lpstr>'Svoris sekimo priemonė'!_3tikslas</vt:lpstr>
      <vt:lpstr>'Svoris sekimo priemonė'!_3tikslo_žyma</vt:lpstr>
      <vt:lpstr>_4kategorija</vt:lpstr>
      <vt:lpstr>'Svoris sekimo priemonė'!_4tikslas</vt:lpstr>
      <vt:lpstr>'Svoris sekimo priemonė'!_4tikslo_žyma</vt:lpstr>
      <vt:lpstr>_5kategorija</vt:lpstr>
      <vt:lpstr>'Svoris sekimo priemonė'!Dabartinis_svoris</vt:lpstr>
      <vt:lpstr>Duomenų_paieška</vt:lpstr>
      <vt:lpstr>'Svoris sekimo priemonė'!Lytis</vt:lpstr>
      <vt:lpstr>'Svoris sekimo priemonė'!Matavimo_vienetas</vt:lpstr>
      <vt:lpstr>'Bicepso apimtis sekimo priemonė'!Print_Titles</vt:lpstr>
      <vt:lpstr>'Fizinės veiklos žurnalas'!Print_Titles</vt:lpstr>
      <vt:lpstr>'Klubų apimtis sekimo priemonė'!Print_Titles</vt:lpstr>
      <vt:lpstr>'Liemens apimtis sekimo priemonė'!Print_Titles</vt:lpstr>
      <vt:lpstr>'Maisto žurnalas'!Print_Titles</vt:lpstr>
      <vt:lpstr>'Svoris sekimo priemonė'!Print_Titles</vt:lpstr>
      <vt:lpstr>'Šlaunies apimtis sekimo priemon'!Print_Titles</vt:lpstr>
      <vt:lpstr>'Svoris sekimo priemonė'!Svorio_žyma</vt:lpstr>
      <vt:lpstr>'Svoris sekimo priemonė'!Tikslas_svoris</vt:lpstr>
      <vt:lpstr>'Svoris sekimo priemonė'!Ūgis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2018-03-21T12:20:36Z</dcterms:created>
  <dcterms:modified xsi:type="dcterms:W3CDTF">2019-05-23T03:33:38Z</dcterms:modified>
</cp:coreProperties>
</file>