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04"/>
  <workbookPr codeName="ThisWorkbook"/>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el-GR\"/>
    </mc:Choice>
  </mc:AlternateContent>
  <bookViews>
    <workbookView xWindow="0" yWindow="0" windowWidth="21600" windowHeight="9510" xr2:uid="{00000000-000D-0000-FFFF-FFFF00000000}"/>
  </bookViews>
  <sheets>
    <sheet name="Προβολή ημερολογίου" sheetId="3" r:id="rId1"/>
    <sheet name="Παρακολούθηση αδειών υπαλλήλων" sheetId="1" r:id="rId2"/>
    <sheet name="Λίστα υπαλλήλων" sheetId="2" r:id="rId3"/>
    <sheet name="Τύποι αδειών" sheetId="4" r:id="rId4"/>
    <sheet name="Εταιρικές αργίες" sheetId="5" r:id="rId5"/>
  </sheets>
  <externalReferences>
    <externalReference r:id="rId6"/>
  </externalReferences>
  <definedNames>
    <definedName name="_xlnm._FilterDatabase" localSheetId="0" hidden="1">'[1]Calendar View'!$H$19:$K$22</definedName>
    <definedName name="Ημερολογιακό_Έτος">'Προβολή ημερολογίου'!$C$3</definedName>
    <definedName name="λίσταΑργιών">ΕταιρικέςΑργίες[Εταιρικές αργίες]</definedName>
    <definedName name="λίσταΗμερομηνιών">ΠαρακολούθησηΑδειών[Ημερομηνία έναρξης]</definedName>
    <definedName name="λίσταΟνομΥπαλλ">ΠαρακολούθησηΑδειών[Όνομα υπαλλήλου]</definedName>
    <definedName name="λίσταΤύπΑναρρ">ΠαρακολούθησηΑδειών[Ημερομηνία λήξης]</definedName>
    <definedName name="λίσταΤύπΑργιών">ΤύποιΑδειών[Λίστα τύπων αδειών]</definedName>
    <definedName name="λίσταΤύπΔιακ">ΠαρακολούθησηΑδειών[Τύπος άδειας]</definedName>
    <definedName name="λίσταΥπαλλήλων">Υπάλληλοι[Ονόματα υπαλλήλων]</definedName>
    <definedName name="ΠεριοχήΤίτλουΣτήλης..AC22.1">'Προβολή ημερολογίου'!$C$19:$E$19</definedName>
    <definedName name="τιμΆδΥπαλλ">'Προβολή ημερολογίου'!$C$2</definedName>
    <definedName name="Τίτλος1">Παρουσιολόγιο[[#Headers],[Ημέρα της εβδομάδας/Μήνας]]</definedName>
    <definedName name="Τίτλος2">ΠαρακολούθησηΑδειών[[#Headers],[Όνομα υπαλλήλου]]</definedName>
    <definedName name="ΤίτλοςΣτήλης3">Υπάλληλοι[[#Headers],[Ονόματα υπαλλήλων]]</definedName>
    <definedName name="ΤίτλοςΣτήλης4">ΤύποιΑδειών[[#Headers],[Λίστα τύπων αδειών]]</definedName>
    <definedName name="ΤίτλοςΣτήλης5">ΕταιρικέςΑργίες[[#Headers],[Εταιρικές αργίες]]</definedName>
  </definedNames>
  <calcPr calcId="171027"/>
</workbook>
</file>

<file path=xl/calcChain.xml><?xml version="1.0" encoding="utf-8"?>
<calcChain xmlns="http://schemas.openxmlformats.org/spreadsheetml/2006/main">
  <c r="B7" i="5" l="1"/>
  <c r="B6" i="5"/>
  <c r="D11" i="1" l="1"/>
  <c r="D24" i="1"/>
  <c r="D22" i="1"/>
  <c r="D21" i="1"/>
  <c r="D20" i="1"/>
  <c r="D19" i="1"/>
  <c r="D18" i="1"/>
  <c r="D12" i="1"/>
  <c r="D9" i="1"/>
  <c r="D8" i="1"/>
  <c r="D7" i="1"/>
  <c r="C22" i="1"/>
  <c r="C24" i="1"/>
  <c r="C21" i="1"/>
  <c r="C20" i="1"/>
  <c r="C19" i="1"/>
  <c r="C18" i="1"/>
  <c r="C12" i="1"/>
  <c r="C11" i="1"/>
  <c r="C9" i="1"/>
  <c r="C8" i="1"/>
  <c r="C7" i="1"/>
  <c r="B9" i="5"/>
  <c r="B8" i="5"/>
  <c r="B5" i="5"/>
  <c r="B4" i="5"/>
  <c r="D4" i="1"/>
  <c r="D5" i="1"/>
  <c r="D6" i="1"/>
  <c r="D10" i="1"/>
  <c r="D13" i="1"/>
  <c r="D14" i="1"/>
  <c r="D15" i="1"/>
  <c r="D16" i="1"/>
  <c r="D17" i="1"/>
  <c r="D23" i="1"/>
  <c r="D25" i="1"/>
  <c r="D26" i="1"/>
  <c r="C4" i="1"/>
  <c r="C5" i="1"/>
  <c r="C6" i="1"/>
  <c r="C10" i="1"/>
  <c r="C13" i="1"/>
  <c r="C14" i="1"/>
  <c r="C15" i="1"/>
  <c r="C16" i="1"/>
  <c r="C17" i="1"/>
  <c r="C23" i="1"/>
  <c r="C25" i="1"/>
  <c r="C26" i="1"/>
  <c r="F23" i="1" l="1"/>
  <c r="F10" i="1"/>
  <c r="F15" i="1"/>
  <c r="F9" i="1"/>
  <c r="F26" i="1"/>
  <c r="F8" i="1"/>
  <c r="F6" i="1"/>
  <c r="F7" i="1"/>
  <c r="F11" i="1"/>
  <c r="F25" i="1"/>
  <c r="F4" i="1"/>
  <c r="F24" i="1"/>
  <c r="F18" i="1"/>
  <c r="F14" i="1"/>
  <c r="F16" i="1"/>
  <c r="F13" i="1"/>
  <c r="F5" i="1"/>
  <c r="F12" i="1"/>
  <c r="F20" i="1"/>
  <c r="F22" i="1"/>
  <c r="F21" i="1"/>
  <c r="F17" i="1"/>
  <c r="F19" i="1"/>
  <c r="C3" i="3"/>
  <c r="F8" i="3" l="1"/>
  <c r="G8" i="3" s="1"/>
  <c r="H8" i="3" s="1"/>
  <c r="I8" i="3" s="1"/>
  <c r="E13" i="3"/>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F7" i="3"/>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G11" i="3"/>
  <c r="H11" i="3" s="1"/>
  <c r="I11" i="3" s="1"/>
  <c r="F16" i="3"/>
  <c r="G16" i="3" s="1"/>
  <c r="H16" i="3" s="1"/>
  <c r="I16" i="3" s="1"/>
  <c r="I9" i="3"/>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I12" i="3"/>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H14" i="3"/>
  <c r="I14" i="3" s="1"/>
  <c r="D10" i="3"/>
  <c r="E10" i="3" s="1"/>
  <c r="F10" i="3" s="1"/>
  <c r="G10" i="3" s="1"/>
  <c r="H10" i="3" s="1"/>
  <c r="I10" i="3" s="1"/>
  <c r="C8" i="3"/>
  <c r="D8" i="3" s="1"/>
  <c r="E8" i="3" s="1"/>
  <c r="C11" i="3"/>
  <c r="D11" i="3" s="1"/>
  <c r="E11" i="3" s="1"/>
  <c r="F11" i="3" s="1"/>
  <c r="C14" i="3"/>
  <c r="D14" i="3" s="1"/>
  <c r="E14" i="3" s="1"/>
  <c r="F14" i="3" s="1"/>
  <c r="G14" i="3" s="1"/>
  <c r="C17" i="3"/>
  <c r="D17" i="3" s="1"/>
  <c r="E17" i="3" s="1"/>
  <c r="F17" i="3" s="1"/>
  <c r="G17" i="3" s="1"/>
  <c r="H17" i="3" s="1"/>
  <c r="I17" i="3" s="1"/>
  <c r="C9" i="3"/>
  <c r="D9" i="3" s="1"/>
  <c r="E9" i="3" s="1"/>
  <c r="F9" i="3" s="1"/>
  <c r="G9" i="3" s="1"/>
  <c r="H9" i="3" s="1"/>
  <c r="C12" i="3"/>
  <c r="D12" i="3" s="1"/>
  <c r="E12" i="3" s="1"/>
  <c r="F12" i="3" s="1"/>
  <c r="G12" i="3" s="1"/>
  <c r="H12" i="3" s="1"/>
  <c r="C15" i="3"/>
  <c r="D15" i="3" s="1"/>
  <c r="C7" i="3"/>
  <c r="D7" i="3" s="1"/>
  <c r="E7" i="3" s="1"/>
  <c r="C10" i="3"/>
  <c r="C13" i="3"/>
  <c r="D13" i="3" s="1"/>
  <c r="C16" i="3"/>
  <c r="D16" i="3" s="1"/>
  <c r="E16" i="3" s="1"/>
  <c r="AC21" i="3"/>
  <c r="C6" i="3"/>
  <c r="X21" i="3"/>
  <c r="X22" i="3" s="1"/>
  <c r="N21" i="3"/>
  <c r="N22" i="3" s="1"/>
  <c r="S21" i="3"/>
  <c r="N20" i="3"/>
  <c r="C21" i="3"/>
  <c r="AC20" i="3"/>
  <c r="H21" i="3"/>
  <c r="X20" i="3"/>
  <c r="S20" i="3"/>
  <c r="C20" i="3"/>
  <c r="H20" i="3"/>
  <c r="H22" i="3" l="1"/>
  <c r="C22" i="3"/>
  <c r="S22" i="3"/>
  <c r="AC22" i="3"/>
  <c r="AL9" i="3"/>
  <c r="AM9" i="3" s="1"/>
  <c r="AL13" i="3"/>
  <c r="AM13" i="3" s="1"/>
  <c r="AL7" i="3"/>
  <c r="AL12" i="3"/>
  <c r="AM12" i="3" s="1"/>
  <c r="E15" i="3"/>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D6" i="3"/>
  <c r="E6" i="3" s="1"/>
  <c r="F6" i="3" s="1"/>
  <c r="G6" i="3" s="1"/>
  <c r="H6" i="3" s="1"/>
  <c r="I6" i="3" s="1"/>
  <c r="J6" i="3" s="1"/>
  <c r="J8" i="3"/>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J17" i="3"/>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J14" i="3"/>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J10" i="3"/>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N13" i="3" l="1"/>
  <c r="AO13" i="3" s="1"/>
  <c r="AP13" i="3" s="1"/>
  <c r="AQ13" i="3" s="1"/>
  <c r="AR13" i="3" s="1"/>
  <c r="AN12" i="3"/>
  <c r="AN9" i="3"/>
  <c r="AM7" i="3"/>
  <c r="AL11" i="3"/>
  <c r="AM11" i="3" s="1"/>
  <c r="AL15" i="3"/>
  <c r="AL14" i="3"/>
  <c r="AL17" i="3"/>
  <c r="AM17" i="3" s="1"/>
  <c r="AL10" i="3"/>
  <c r="AL16" i="3"/>
  <c r="AL8" i="3"/>
  <c r="AM8" i="3" s="1"/>
  <c r="AN8" i="3" s="1"/>
  <c r="K6" i="3"/>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AO8" i="3" l="1"/>
  <c r="AP8" i="3" s="1"/>
  <c r="AQ8" i="3" s="1"/>
  <c r="AR8" i="3" s="1"/>
  <c r="AO12" i="3"/>
  <c r="AO9" i="3"/>
  <c r="AN7" i="3"/>
  <c r="AO7" i="3" s="1"/>
  <c r="AP7" i="3" s="1"/>
  <c r="AN17" i="3"/>
  <c r="AN11" i="3"/>
  <c r="AM15" i="3"/>
  <c r="AN15" i="3" s="1"/>
  <c r="AO15" i="3" s="1"/>
  <c r="AM16" i="3"/>
  <c r="AM10" i="3"/>
  <c r="AM14" i="3"/>
  <c r="AN14" i="3" s="1"/>
  <c r="AQ7" i="3" l="1"/>
  <c r="AR7" i="3" s="1"/>
  <c r="AP9" i="3"/>
  <c r="AQ9" i="3" s="1"/>
  <c r="AR9" i="3" s="1"/>
  <c r="AP15" i="3"/>
  <c r="AP12" i="3"/>
  <c r="AO11" i="3"/>
  <c r="AP11" i="3" s="1"/>
  <c r="AQ11" i="3" s="1"/>
  <c r="AR11" i="3" s="1"/>
  <c r="AO14" i="3"/>
  <c r="AO17" i="3"/>
  <c r="AN10" i="3"/>
  <c r="AO10" i="3" s="1"/>
  <c r="AP10" i="3" s="1"/>
  <c r="AN16" i="3"/>
  <c r="AQ12" i="3" l="1"/>
  <c r="AR12" i="3" s="1"/>
  <c r="AQ10" i="3"/>
  <c r="AR10" i="3" s="1"/>
  <c r="AQ15" i="3"/>
  <c r="AR15" i="3" s="1"/>
  <c r="AP17" i="3"/>
  <c r="AQ17" i="3" s="1"/>
  <c r="AR17" i="3" s="1"/>
  <c r="AP14" i="3"/>
  <c r="AO16" i="3"/>
  <c r="AQ14" i="3" l="1"/>
  <c r="AR14" i="3" s="1"/>
  <c r="AP16" i="3"/>
  <c r="AQ16" i="3" s="1"/>
  <c r="AR16" i="3" s="1"/>
</calcChain>
</file>

<file path=xl/sharedStrings.xml><?xml version="1.0" encoding="utf-8"?>
<sst xmlns="http://schemas.openxmlformats.org/spreadsheetml/2006/main" count="140" uniqueCount="87">
  <si>
    <t>ΠΑΡΟΥΣΙΟΛΟΓΙΟ ΥΠΑΛΛΗΛΩΝ</t>
  </si>
  <si>
    <t>Επιλέξτε έναν υπάλληλο:</t>
  </si>
  <si>
    <t>Εισαγάγετε έτος:</t>
  </si>
  <si>
    <t>Ημέρα της εβδομάδας/Μήνας</t>
  </si>
  <si>
    <t>Ιανουάριος</t>
  </si>
  <si>
    <t>Φεβρουάριος</t>
  </si>
  <si>
    <t>Μάρτιος</t>
  </si>
  <si>
    <t>Απρίλιος</t>
  </si>
  <si>
    <t>Ιούνιος</t>
  </si>
  <si>
    <t>Ιούλιος</t>
  </si>
  <si>
    <t>Αύγουστος</t>
  </si>
  <si>
    <t>Σεπτέμβριος</t>
  </si>
  <si>
    <t>Οκτώβριος</t>
  </si>
  <si>
    <t>Νοέμβριος</t>
  </si>
  <si>
    <t>Δεκέμβριος</t>
  </si>
  <si>
    <t>ΒΑΣΙΚΑ ΣΤΑΤΙΣΤΙΚΑ</t>
  </si>
  <si>
    <t>Υπάλληλος 1</t>
  </si>
  <si>
    <t>ΚΥΡ</t>
  </si>
  <si>
    <t>Ημέρες άδειας</t>
  </si>
  <si>
    <t>ΔΕΥ</t>
  </si>
  <si>
    <t>ΤΡΙ</t>
  </si>
  <si>
    <t>ΤΕΤ</t>
  </si>
  <si>
    <t>ΠΕΜ</t>
  </si>
  <si>
    <t>ΠΑΡ</t>
  </si>
  <si>
    <t>Εργάσιμες ημέρες</t>
  </si>
  <si>
    <t>ΣΑΒ</t>
  </si>
  <si>
    <t xml:space="preserve">ΚΥΡ   </t>
  </si>
  <si>
    <t xml:space="preserve">ΔΕΥ   </t>
  </si>
  <si>
    <t xml:space="preserve">ΤΡΙ   </t>
  </si>
  <si>
    <t xml:space="preserve">ΤΕΤ   </t>
  </si>
  <si>
    <t xml:space="preserve">ΠΕΜ   </t>
  </si>
  <si>
    <t>Αρ. ημερών ασθένειας</t>
  </si>
  <si>
    <t xml:space="preserve">ΠΑΡ   </t>
  </si>
  <si>
    <t xml:space="preserve">ΣΑΒ   </t>
  </si>
  <si>
    <t xml:space="preserve">ΚΥΡ    </t>
  </si>
  <si>
    <t xml:space="preserve">ΔΕΥ    </t>
  </si>
  <si>
    <t xml:space="preserve">ΤΡΙ    </t>
  </si>
  <si>
    <t>Διακοπές</t>
  </si>
  <si>
    <t xml:space="preserve">ΤΕΤ    </t>
  </si>
  <si>
    <t xml:space="preserve">ΠΕΜ    </t>
  </si>
  <si>
    <t xml:space="preserve">ΠΑΡ    </t>
  </si>
  <si>
    <t xml:space="preserve">ΣΑΒ    </t>
  </si>
  <si>
    <t xml:space="preserve">ΚΥΡ     </t>
  </si>
  <si>
    <t>Πένθος</t>
  </si>
  <si>
    <t xml:space="preserve">ΔΕΥ     </t>
  </si>
  <si>
    <t xml:space="preserve">ΤΡΙ     </t>
  </si>
  <si>
    <t xml:space="preserve">ΤΕΤ     </t>
  </si>
  <si>
    <t xml:space="preserve">ΠΕΜ  </t>
  </si>
  <si>
    <t xml:space="preserve">ΠΑΡ     </t>
  </si>
  <si>
    <t>Άλλα</t>
  </si>
  <si>
    <t xml:space="preserve">ΣΑΒ     </t>
  </si>
  <si>
    <t xml:space="preserve">ΚΥΡ </t>
  </si>
  <si>
    <t xml:space="preserve">ΔΕΥ </t>
  </si>
  <si>
    <t xml:space="preserve">ΤΡΙ </t>
  </si>
  <si>
    <t xml:space="preserve">ΤΕΤ </t>
  </si>
  <si>
    <t xml:space="preserve">ΠΕΜ </t>
  </si>
  <si>
    <t xml:space="preserve">ΠΑΡ </t>
  </si>
  <si>
    <t xml:space="preserve">ΣΑΒ </t>
  </si>
  <si>
    <t xml:space="preserve">ΚΥΡ  </t>
  </si>
  <si>
    <t xml:space="preserve">ΔΕΥ  </t>
  </si>
  <si>
    <t xml:space="preserve">ΤΡΙ  </t>
  </si>
  <si>
    <t xml:space="preserve">ΤΕΤ  </t>
  </si>
  <si>
    <t>ΠΕΜ  2</t>
  </si>
  <si>
    <t xml:space="preserve">ΠΑΡ  </t>
  </si>
  <si>
    <t xml:space="preserve">ΣΑΒ  </t>
  </si>
  <si>
    <t>Παρακολούθηση αδειών υπαλλήλων</t>
  </si>
  <si>
    <t>Όνομα υπαλλήλου</t>
  </si>
  <si>
    <t>Υπάλληλος 2</t>
  </si>
  <si>
    <t>Υπάλληλος 3</t>
  </si>
  <si>
    <t>Υπάλληλος 5</t>
  </si>
  <si>
    <t>Υπάλληλος 4</t>
  </si>
  <si>
    <t>Ημερομηνία έναρξης</t>
  </si>
  <si>
    <t>Ημερομηνία λήξης</t>
  </si>
  <si>
    <t>Τύπος άδειας</t>
  </si>
  <si>
    <t>Αναρρωτική</t>
  </si>
  <si>
    <t>Ημέρες</t>
  </si>
  <si>
    <t>Λίστα υπαλλήλων</t>
  </si>
  <si>
    <t>Τύποι αδειών</t>
  </si>
  <si>
    <t>Λίστα τύπων αδειών</t>
  </si>
  <si>
    <t>Εταιρικές αργίες</t>
  </si>
  <si>
    <t>Περιγραφή</t>
  </si>
  <si>
    <t>Πρωτοχρονιά</t>
  </si>
  <si>
    <t>Εθνική εορτή</t>
  </si>
  <si>
    <t>Πάσχα</t>
  </si>
  <si>
    <t>Χριστούγεννα</t>
  </si>
  <si>
    <t>Μάιος</t>
  </si>
  <si>
    <t>Ονόματα υπαλλήλων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</si>
</sst>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
    <numFmt numFmtId="165" formatCode="&quot;LAST YEAR &quot;\ General"/>
    <numFmt numFmtId="168" formatCode="dd/mm/yyyy"/>
    <numFmt numFmtId="169" formatCode="&quot;ΠΡΟΗΓΟΥΜΕΝΟ ΕΤΟΣ &quot;\ General"/>
  </numFmts>
  <fonts count="22"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30"/>
      <color theme="0"/>
      <name val="Bookman Old Style"/>
      <family val="1"/>
      <scheme val="major"/>
    </font>
    <font>
      <b/>
      <sz val="26"/>
      <color theme="3"/>
      <name val="Bookman Old Style"/>
      <family val="2"/>
      <scheme val="maj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11"/>
      <color theme="1"/>
      <name val="Trebuchet MS"/>
      <family val="2"/>
      <scheme val="minor"/>
    </font>
    <font>
      <b/>
      <sz val="26"/>
      <color theme="3"/>
      <name val="Bookman Old Style"/>
      <family val="2"/>
      <scheme val="major"/>
    </font>
    <font>
      <sz val="11"/>
      <color theme="3"/>
      <name val="Bookman Old Style"/>
      <family val="1"/>
      <scheme val="major"/>
    </font>
    <font>
      <sz val="12"/>
      <color theme="0"/>
      <name val="Trebuchet MS"/>
      <family val="2"/>
      <scheme val="minor"/>
    </font>
    <font>
      <b/>
      <sz val="23"/>
      <color theme="3"/>
      <name val="Bookman Old Style"/>
      <family val="1"/>
      <scheme val="major"/>
    </font>
    <font>
      <sz val="11"/>
      <color theme="0"/>
      <name val="Trebuchet MS"/>
      <family val="2"/>
      <scheme val="minor"/>
    </font>
    <font>
      <sz val="9"/>
      <color theme="3"/>
      <name val="Bookman Old Style"/>
      <family val="1"/>
      <scheme val="major"/>
    </font>
    <font>
      <b/>
      <sz val="30"/>
      <color theme="0"/>
      <name val="Bookman Old Style"/>
      <family val="1"/>
      <scheme val="major"/>
    </font>
    <font>
      <b/>
      <sz val="30"/>
      <color theme="3"/>
      <name val="Bookman Old Style"/>
      <family val="1"/>
      <scheme val="major"/>
    </font>
    <font>
      <sz val="11"/>
      <color theme="3" tint="-0.499984740745262"/>
      <name val="Trebuchet MS"/>
      <family val="2"/>
      <scheme val="minor"/>
    </font>
    <font>
      <sz val="9"/>
      <color theme="1"/>
      <name val="Trebuchet MS"/>
      <family val="2"/>
      <scheme val="minor"/>
    </font>
    <font>
      <b/>
      <sz val="11"/>
      <color theme="9" tint="-0.499984740745262"/>
      <name val="Trebuchet MS"/>
      <family val="2"/>
      <scheme val="min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6"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5"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9"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7" fillId="0" borderId="0" applyFill="0" applyProtection="0">
      <alignment horizontal="center" vertical="center"/>
    </xf>
    <xf numFmtId="0" fontId="8"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40">
    <xf numFmtId="0" fontId="0" fillId="0" borderId="0" xfId="0">
      <alignment vertical="center"/>
    </xf>
    <xf numFmtId="0" fontId="1" fillId="0" borderId="0" xfId="11">
      <alignment horizontal="left" vertical="center" wrapText="1" indent="1"/>
    </xf>
    <xf numFmtId="0" fontId="9"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0" fillId="0" borderId="0" xfId="0">
      <alignment vertical="center"/>
    </xf>
    <xf numFmtId="0" fontId="6" fillId="0" borderId="0" xfId="1">
      <alignment horizontal="left" vertical="center"/>
    </xf>
    <xf numFmtId="0" fontId="10" fillId="0" borderId="0" xfId="0" applyFont="1">
      <alignment vertical="center"/>
    </xf>
    <xf numFmtId="0" fontId="11" fillId="0" borderId="0" xfId="1" applyFont="1" applyBorder="1">
      <alignment horizontal="left" vertical="center"/>
    </xf>
    <xf numFmtId="0" fontId="12" fillId="0" borderId="0" xfId="16" applyFont="1">
      <alignment horizontal="right" indent="1"/>
    </xf>
    <xf numFmtId="0" fontId="13" fillId="2" borderId="3" xfId="7" applyFont="1">
      <alignment horizontal="left" vertical="center" wrapText="1" indent="1"/>
    </xf>
    <xf numFmtId="0" fontId="12" fillId="0" borderId="0" xfId="0" applyFont="1" applyBorder="1" applyAlignment="1">
      <alignment horizontal="right" vertical="center" indent="1"/>
    </xf>
    <xf numFmtId="0" fontId="11" fillId="0" borderId="0" xfId="1" applyFont="1" applyBorder="1" applyAlignment="1">
      <alignment horizontal="left" vertical="center" wrapText="1" indent="1"/>
    </xf>
    <xf numFmtId="0" fontId="10" fillId="0" borderId="0" xfId="0" applyFont="1" applyBorder="1">
      <alignment vertical="center"/>
    </xf>
    <xf numFmtId="0" fontId="13" fillId="2" borderId="3" xfId="22" applyFont="1">
      <alignment horizontal="left" vertical="center" indent="1"/>
    </xf>
    <xf numFmtId="0" fontId="12" fillId="0" borderId="0" xfId="8" applyFont="1">
      <alignment horizontal="left" vertical="center" indent="2"/>
    </xf>
    <xf numFmtId="164" fontId="10" fillId="0" borderId="0" xfId="20" applyFont="1" applyFill="1" applyBorder="1">
      <alignment horizontal="center" vertical="center"/>
    </xf>
    <xf numFmtId="0" fontId="10" fillId="0" borderId="0" xfId="0" quotePrefix="1" applyFont="1">
      <alignment vertical="center"/>
    </xf>
    <xf numFmtId="0" fontId="11" fillId="0" borderId="0" xfId="1" applyFont="1" applyFill="1" applyBorder="1">
      <alignment horizontal="left" vertical="center"/>
    </xf>
    <xf numFmtId="0" fontId="14" fillId="0" borderId="0" xfId="0" applyFont="1" applyFill="1" applyBorder="1">
      <alignment vertical="center"/>
    </xf>
    <xf numFmtId="0" fontId="15" fillId="0" borderId="0" xfId="0" applyFont="1" applyFill="1" applyBorder="1">
      <alignment vertical="center"/>
    </xf>
    <xf numFmtId="0" fontId="12" fillId="0" borderId="0" xfId="17" applyFont="1">
      <alignment horizontal="center" vertical="center"/>
    </xf>
    <xf numFmtId="0" fontId="12" fillId="0" borderId="1" xfId="10" applyFont="1">
      <alignment horizontal="center" vertical="center"/>
    </xf>
    <xf numFmtId="0" fontId="10" fillId="0" borderId="0" xfId="0" applyFont="1" applyBorder="1" applyAlignment="1">
      <alignment vertical="center"/>
    </xf>
    <xf numFmtId="0" fontId="12" fillId="0" borderId="0" xfId="17" applyFont="1" applyAlignment="1">
      <alignment horizontal="center" vertical="center"/>
    </xf>
    <xf numFmtId="0" fontId="16" fillId="0" borderId="0" xfId="0" applyFont="1" applyFill="1" applyBorder="1" applyAlignment="1">
      <alignment horizontal="left" vertical="center"/>
    </xf>
    <xf numFmtId="0" fontId="12" fillId="0" borderId="0" xfId="17" applyFont="1" applyAlignment="1">
      <alignment horizontal="center" vertical="center" wrapText="1"/>
    </xf>
    <xf numFmtId="0" fontId="12" fillId="0" borderId="0" xfId="17" applyFont="1">
      <alignment horizontal="center" vertical="center"/>
    </xf>
    <xf numFmtId="0" fontId="17" fillId="2" borderId="0" xfId="9" applyFont="1">
      <alignment horizontal="center" vertical="center"/>
    </xf>
    <xf numFmtId="0" fontId="18" fillId="3" borderId="0" xfId="3" applyFont="1" applyBorder="1" applyAlignment="1">
      <alignment horizontal="center" vertical="center"/>
    </xf>
    <xf numFmtId="0" fontId="18" fillId="6" borderId="0" xfId="6" applyFont="1" applyBorder="1" applyAlignment="1">
      <alignment horizontal="center" vertical="center"/>
    </xf>
    <xf numFmtId="0" fontId="18" fillId="4" borderId="0" xfId="4" applyFont="1" applyBorder="1" applyAlignment="1">
      <alignment horizontal="center" vertical="center"/>
    </xf>
    <xf numFmtId="0" fontId="18" fillId="5" borderId="0" xfId="5" applyFont="1" applyBorder="1" applyAlignment="1">
      <alignment horizontal="center" vertical="center"/>
    </xf>
    <xf numFmtId="0" fontId="20" fillId="0" borderId="0" xfId="0" applyFont="1">
      <alignment vertical="center"/>
    </xf>
    <xf numFmtId="0" fontId="20" fillId="0" borderId="0" xfId="0" applyFont="1" applyBorder="1" applyAlignment="1">
      <alignment vertical="center"/>
    </xf>
    <xf numFmtId="165" fontId="19" fillId="0" borderId="0" xfId="18" applyFont="1">
      <alignment horizontal="center" vertical="center"/>
    </xf>
    <xf numFmtId="0" fontId="21" fillId="0" borderId="0" xfId="19" applyFont="1" applyFill="1">
      <alignment horizontal="center" vertical="center"/>
    </xf>
    <xf numFmtId="0" fontId="21" fillId="0" borderId="0" xfId="19" applyFont="1">
      <alignment horizontal="center" vertical="center"/>
    </xf>
    <xf numFmtId="168" fontId="1" fillId="0" borderId="0" xfId="14" applyNumberFormat="1">
      <alignment horizontal="left" vertical="center" indent="1"/>
    </xf>
    <xf numFmtId="169" fontId="19" fillId="0" borderId="0" xfId="18" applyNumberFormat="1" applyFont="1">
      <alignment horizontal="center" vertical="center"/>
    </xf>
  </cellXfs>
  <cellStyles count="23">
    <cellStyle name="Δεξιό περίγραμμα" xfId="10" xr:uid="{00000000-0005-0000-0000-000000000000}"/>
    <cellStyle name="Έμφαση1" xfId="3" builtinId="29" customBuiltin="1"/>
    <cellStyle name="Έμφαση3" xfId="4" builtinId="37" customBuiltin="1"/>
    <cellStyle name="Έμφαση4" xfId="5" builtinId="41" customBuiltin="1"/>
    <cellStyle name="Έμφαση5" xfId="6" builtinId="45" customBuiltin="1"/>
    <cellStyle name="Επικεφαλίδα 1" xfId="16" builtinId="16" customBuiltin="1"/>
    <cellStyle name="Επικεφαλίδα 2" xfId="17" builtinId="17" customBuiltin="1"/>
    <cellStyle name="Επικεφαλίδα 3" xfId="18" builtinId="18" customBuiltin="1"/>
    <cellStyle name="Επικεφαλίδα 4" xfId="19" builtinId="19" customBuiltin="1"/>
    <cellStyle name="Επιλογή" xfId="7" xr:uid="{00000000-0005-0000-0000-000009000000}"/>
    <cellStyle name="Ημέρες" xfId="20" xr:uid="{00000000-0005-0000-0000-00000A000000}"/>
    <cellStyle name="Ημέρες πίνακα" xfId="13" xr:uid="{00000000-0005-0000-0000-00000B000000}"/>
    <cellStyle name="Ημέρες_Άδειας" xfId="9" xr:uid="{00000000-0005-0000-0000-00000C000000}"/>
    <cellStyle name="Ημερομηνίες πίνακα" xfId="14" xr:uid="{00000000-0005-0000-0000-00000D000000}"/>
    <cellStyle name="Κανονικό" xfId="0" builtinId="0" customBuiltin="1"/>
    <cellStyle name="Καταχώρηση_έτους" xfId="22" xr:uid="{00000000-0005-0000-0000-00000F000000}"/>
    <cellStyle name="Κεφαλίδες πίνακα" xfId="12" xr:uid="{00000000-0005-0000-0000-000010000000}"/>
    <cellStyle name="Λεπτομέρειες πίνακα" xfId="11" xr:uid="{00000000-0005-0000-0000-000011000000}"/>
    <cellStyle name="Μήνες" xfId="8" xr:uid="{00000000-0005-0000-0000-000012000000}"/>
    <cellStyle name="Συνδεδεμένο κελί" xfId="2" builtinId="24" customBuiltin="1"/>
    <cellStyle name="Τίτλος" xfId="1" builtinId="15" customBuiltin="1"/>
    <cellStyle name="Υπερ-σύνδεση" xfId="15" builtinId="8" customBuiltin="1"/>
    <cellStyle name="Υπερ-σύνδεση που ακολουθήθηκε" xfId="21" builtinId="9" customBuiltin="1"/>
  </cellStyles>
  <dxfs count="37">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2" tint="-0.24994659260841701"/>
      </font>
    </dxf>
    <dxf>
      <font>
        <color theme="0" tint="-0.14996795556505021"/>
      </font>
      <numFmt numFmtId="166" formatCode="[$-408]dddd\,\ mmmm\ d\,\ yyyy"/>
    </dxf>
    <dxf>
      <font>
        <b/>
        <i val="0"/>
        <color rgb="FF0070C0"/>
      </font>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color theme="2" tint="-0.24994659260841701"/>
      </font>
    </dxf>
    <dxf>
      <font>
        <color theme="2" tint="-0.24994659260841701"/>
      </font>
    </dxf>
    <dxf>
      <font>
        <color theme="0" tint="-0.14996795556505021"/>
      </font>
      <numFmt numFmtId="166" formatCode="[$-408]dddd\,\ mmmm\ d\,\ yyyy"/>
    </dxf>
    <dxf>
      <numFmt numFmtId="168" formatCode="dd/mm/yyyy"/>
    </dxf>
    <dxf>
      <font>
        <strike val="0"/>
        <outline val="0"/>
        <shadow val="0"/>
        <u val="none"/>
        <vertAlign val="baseline"/>
        <sz val="10"/>
        <color theme="1"/>
        <name val="Trebuchet MS"/>
        <scheme val="minor"/>
      </font>
    </dxf>
    <dxf>
      <alignment horizontal="left" vertical="center" textRotation="0" wrapText="0" indent="0" justifyLastLine="0" shrinkToFit="0" readingOrder="0"/>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Στυλ πίνακα παρουσιολόγιου">
    <tableStyle name="Στυλ πίνακα παρουσιολόγιου" pivot="0" count="5" xr9:uid="{00000000-0011-0000-FFFF-FFFF00000000}">
      <tableStyleElement type="wholeTable" dxfId="36"/>
      <tableStyleElement type="headerRow" dxfId="35"/>
      <tableStyleElement type="firstColumn" dxfId="34"/>
      <tableStyleElement type="firstRowStripe" dxfId="33"/>
      <tableStyleElement type="firstHeaderCell" dxfId="32"/>
    </tableStyle>
    <tableStyle name="Αναφορά αδειών" table="0" count="13" xr9:uid="{00000000-0011-0000-FFFF-FFFF01000000}">
      <tableStyleElement type="wholeTable" dxfId="31"/>
      <tableStyleElement type="headerRow" dxfId="30"/>
      <tableStyleElement type="totalRow" dxfId="29"/>
      <tableStyleElement type="firstRowStripe" dxfId="28"/>
      <tableStyleElement type="firstColumnStripe" dxfId="27"/>
      <tableStyleElement type="firstSubtotalColumn" dxfId="26"/>
      <tableStyleElement type="firstSubtotalRow" dxfId="25"/>
      <tableStyleElement type="secondSubtotalRow" dxfId="24"/>
      <tableStyleElement type="firstRowSubheading" dxfId="23"/>
      <tableStyleElement type="secondRowSubheading" dxfId="22"/>
      <tableStyleElement type="thirdRowSubheading" dxfId="21"/>
      <tableStyleElement type="pageFieldLabels" dxfId="20"/>
      <tableStyleElement type="pageFieldValues"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lendar%20Vi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View"/>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Παρουσιολόγιο" displayName="Παρουσιολόγιο" ref="B5:AR17">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Ημέρα της εβδομάδας/Μήνας" totalsRowLabel="Άθροισμα" totalsRowDxfId="18" dataCellStyle="Μήνες"/>
    <tableColumn id="6" xr3:uid="{00000000-0010-0000-0000-000006000000}" name="ΚΥΡ">
      <calculatedColumnFormula>IFERROR(IF(TEXT(DATE(Ημερολογιακό_Έτος,ROW($A1),1),"ηηη")=LEFT(C$5,3),DATE(Ημερολογιακό_Έτος,ROW($A1),1),""),"")</calculatedColumnFormula>
    </tableColumn>
    <tableColumn id="7" xr3:uid="{00000000-0010-0000-0000-000007000000}" name="ΔΕΥ">
      <calculatedColumnFormula>IFERROR(IF(TEXT(DATE(Ημερολογιακό_Έτος,ROW($A1),1),"ηηη")=LEFT(D$5,3),DATE(Ημερολογιακό_Έτος,ROW($A1),1),IF(C6&gt;=1,C6+1,"")),"")</calculatedColumnFormula>
    </tableColumn>
    <tableColumn id="8" xr3:uid="{00000000-0010-0000-0000-000008000000}" name="ΤΡΙ">
      <calculatedColumnFormula>IFERROR(IF(TEXT(DATE(Ημερολογιακό_Έτος,ROW($A1),1),"ηηη")=LEFT(E$5,3),DATE(Ημερολογιακό_Έτος,ROW($A1),1),IF(D6&gt;=1,D6+1,"")),"")</calculatedColumnFormula>
    </tableColumn>
    <tableColumn id="9" xr3:uid="{00000000-0010-0000-0000-000009000000}" name="ΤΕΤ">
      <calculatedColumnFormula>IFERROR(IF(TEXT(DATE(Ημερολογιακό_Έτος,ROW($A1),1),"ηηη")=LEFT(F$5,3),DATE(Ημερολογιακό_Έτος,ROW($A1),1),IF(E6&gt;=1,E6+1,"")),"")</calculatedColumnFormula>
    </tableColumn>
    <tableColumn id="10" xr3:uid="{00000000-0010-0000-0000-00000A000000}" name="ΠΕΜ">
      <calculatedColumnFormula>IFERROR(IF(TEXT(DATE(Ημερολογιακό_Έτος,ROW($A1),1),"ηηη")=LEFT(G$5,3),DATE(Ημερολογιακό_Έτος,ROW($A1),1),IF(F6&gt;=1,F6+1,"")),"")</calculatedColumnFormula>
    </tableColumn>
    <tableColumn id="11" xr3:uid="{00000000-0010-0000-0000-00000B000000}" name="ΠΑΡ">
      <calculatedColumnFormula>IFERROR(IF(TEXT(DATE(Ημερολογιακό_Έτος,ROW($A1),1),"ηηη")=LEFT(H$5,3),DATE(Ημερολογιακό_Έτος,ROW($A1),1),IF(G6&gt;=1,G6+1,"")),"")</calculatedColumnFormula>
    </tableColumn>
    <tableColumn id="12" xr3:uid="{00000000-0010-0000-0000-00000C000000}" name="ΣΑΒ">
      <calculatedColumnFormula>IFERROR(IF(TEXT(DATE(Ημερολογιακό_Έτος,ROW($A1),1),"ηηη")=LEFT(I$5,3),DATE(Ημερολογιακό_Έτος,ROW($A1),1),IF(H6&gt;=1,H6+1,"")),"")</calculatedColumnFormula>
    </tableColumn>
    <tableColumn id="13" xr3:uid="{00000000-0010-0000-0000-00000D000000}" name="ΚΥΡ   ">
      <calculatedColumnFormula>IFERROR(IF(I6&gt;=1,I6+1,""),"")</calculatedColumnFormula>
    </tableColumn>
    <tableColumn id="14" xr3:uid="{00000000-0010-0000-0000-00000E000000}" name="ΔΕΥ   ">
      <calculatedColumnFormula>IFERROR(IF(J6&gt;=1,J6+1,""),"")</calculatedColumnFormula>
    </tableColumn>
    <tableColumn id="15" xr3:uid="{00000000-0010-0000-0000-00000F000000}" name="ΤΡΙ   ">
      <calculatedColumnFormula>IFERROR(IF(K6&gt;=1,K6+1,""),"")</calculatedColumnFormula>
    </tableColumn>
    <tableColumn id="16" xr3:uid="{00000000-0010-0000-0000-000010000000}" name="ΤΕΤ   ">
      <calculatedColumnFormula>IFERROR(IF(L6&gt;=1,L6+1,""),"")</calculatedColumnFormula>
    </tableColumn>
    <tableColumn id="17" xr3:uid="{00000000-0010-0000-0000-000011000000}" name="ΠΕΜ   ">
      <calculatedColumnFormula>IFERROR(IF(M6&gt;=1,M6+1,""),"")</calculatedColumnFormula>
    </tableColumn>
    <tableColumn id="18" xr3:uid="{00000000-0010-0000-0000-000012000000}" name="ΠΑΡ   ">
      <calculatedColumnFormula>IFERROR(IF(N6&gt;=1,N6+1,""),"")</calculatedColumnFormula>
    </tableColumn>
    <tableColumn id="19" xr3:uid="{00000000-0010-0000-0000-000013000000}" name="ΣΑΒ   ">
      <calculatedColumnFormula>IFERROR(IF(O6&gt;=1,O6+1,""),"")</calculatedColumnFormula>
    </tableColumn>
    <tableColumn id="20" xr3:uid="{00000000-0010-0000-0000-000014000000}" name="ΚΥΡ    ">
      <calculatedColumnFormula>IFERROR(IF(P6&gt;=1,P6+1,""),"")</calculatedColumnFormula>
    </tableColumn>
    <tableColumn id="21" xr3:uid="{00000000-0010-0000-0000-000015000000}" name="ΔΕΥ    ">
      <calculatedColumnFormula>IFERROR(IF(Q6&gt;=1,Q6+1,""),"")</calculatedColumnFormula>
    </tableColumn>
    <tableColumn id="22" xr3:uid="{00000000-0010-0000-0000-000016000000}" name="ΤΡΙ    ">
      <calculatedColumnFormula>IFERROR(IF(R6&gt;=1,R6+1,""),"")</calculatedColumnFormula>
    </tableColumn>
    <tableColumn id="23" xr3:uid="{00000000-0010-0000-0000-000017000000}" name="ΤΕΤ    ">
      <calculatedColumnFormula>IFERROR(IF(S6&gt;=1,S6+1,""),"")</calculatedColumnFormula>
    </tableColumn>
    <tableColumn id="24" xr3:uid="{00000000-0010-0000-0000-000018000000}" name="ΠΕΜ    ">
      <calculatedColumnFormula>IFERROR(IF(T6&gt;=1,T6+1,""),"")</calculatedColumnFormula>
    </tableColumn>
    <tableColumn id="25" xr3:uid="{00000000-0010-0000-0000-000019000000}" name="ΠΑΡ    ">
      <calculatedColumnFormula>IFERROR(IF(U6&gt;=1,U6+1,""),"")</calculatedColumnFormula>
    </tableColumn>
    <tableColumn id="26" xr3:uid="{00000000-0010-0000-0000-00001A000000}" name="ΣΑΒ    ">
      <calculatedColumnFormula>IFERROR(IF(V6&gt;=1,V6+1,""),"")</calculatedColumnFormula>
    </tableColumn>
    <tableColumn id="27" xr3:uid="{00000000-0010-0000-0000-00001B000000}" name="ΚΥΡ     ">
      <calculatedColumnFormula>IFERROR(IF(W6&gt;=1,W6+1,""),"")</calculatedColumnFormula>
    </tableColumn>
    <tableColumn id="28" xr3:uid="{00000000-0010-0000-0000-00001C000000}" name="ΔΕΥ     ">
      <calculatedColumnFormula>IFERROR(IF(X6&gt;=1,X6+1,""),"")</calculatedColumnFormula>
    </tableColumn>
    <tableColumn id="29" xr3:uid="{00000000-0010-0000-0000-00001D000000}" name="ΤΡΙ     ">
      <calculatedColumnFormula>IFERROR(IF(Y6&gt;=1,Y6+1,""),"")</calculatedColumnFormula>
    </tableColumn>
    <tableColumn id="30" xr3:uid="{00000000-0010-0000-0000-00001E000000}" name="ΤΕΤ     ">
      <calculatedColumnFormula>IFERROR(IF(Z6&gt;=1,Z6+1,""),"")</calculatedColumnFormula>
    </tableColumn>
    <tableColumn id="31" xr3:uid="{00000000-0010-0000-0000-00001F000000}" name="ΠΕΜ  ">
      <calculatedColumnFormula>IFERROR(IF(AA6&gt;=1,AA6+1,""),"")</calculatedColumnFormula>
    </tableColumn>
    <tableColumn id="32" xr3:uid="{00000000-0010-0000-0000-000020000000}" name="ΠΑΡ     ">
      <calculatedColumnFormula>IFERROR(IF(AB6&gt;=1,AB6+1,""),"")</calculatedColumnFormula>
    </tableColumn>
    <tableColumn id="33" xr3:uid="{00000000-0010-0000-0000-000021000000}" name="ΣΑΒ     ">
      <calculatedColumnFormula>IFERROR(IF(AC6&gt;=1,AC6+1,""),"")</calculatedColumnFormula>
    </tableColumn>
    <tableColumn id="34" xr3:uid="{00000000-0010-0000-0000-000022000000}" name="ΚΥΡ ">
      <calculatedColumnFormula>IFERROR(IF(AD6&gt;=1,AD6+1,""),"")</calculatedColumnFormula>
    </tableColumn>
    <tableColumn id="35" xr3:uid="{00000000-0010-0000-0000-000023000000}" name="ΔΕΥ ">
      <calculatedColumnFormula>IFERROR(IF(AE6&gt;=1,AE6+1,""),"")</calculatedColumnFormula>
    </tableColumn>
    <tableColumn id="36" xr3:uid="{00000000-0010-0000-0000-000024000000}" name="ΤΡΙ ">
      <calculatedColumnFormula>IFERROR(IF(AF6&gt;=1,AF6+1,""),"")</calculatedColumnFormula>
    </tableColumn>
    <tableColumn id="37" xr3:uid="{00000000-0010-0000-0000-000025000000}" name="ΤΕΤ ">
      <calculatedColumnFormula>IFERROR(IF(AG6&gt;=1,AG6+1,""),"")</calculatedColumnFormula>
    </tableColumn>
    <tableColumn id="38" xr3:uid="{00000000-0010-0000-0000-000026000000}" name="ΠΕΜ ">
      <calculatedColumnFormula>IFERROR(IF(AH6&gt;=1,AH6+1,""),"")</calculatedColumnFormula>
    </tableColumn>
    <tableColumn id="39" xr3:uid="{00000000-0010-0000-0000-000027000000}" name="ΠΑΡ ">
      <calculatedColumnFormula>IFERROR(IF(AI6&gt;=1,AI6+1,""),"")</calculatedColumnFormula>
    </tableColumn>
    <tableColumn id="40" xr3:uid="{00000000-0010-0000-0000-000028000000}" name="ΣΑΒ ">
      <calculatedColumnFormula>IFERROR(IF(AJ6&gt;=1,AJ6+1,""),"")</calculatedColumnFormula>
    </tableColumn>
    <tableColumn id="41" xr3:uid="{00000000-0010-0000-0000-000029000000}" name="ΚΥΡ  ">
      <calculatedColumnFormula>IFERROR(IF(AND(AK6&gt;=1,AK6+1&lt;=DATE(Ημερολογιακό_Έτος,ROW($A1)+1,0)),AK6+1,""),"")</calculatedColumnFormula>
    </tableColumn>
    <tableColumn id="42" xr3:uid="{00000000-0010-0000-0000-00002A000000}" name="ΔΕΥ  ">
      <calculatedColumnFormula>IFERROR(IF(AND(AL6&gt;=1,AL6+1&lt;=DATE(Ημερολογιακό_Έτος,ROW($A1)+1,0)),AL6+1,""),"")</calculatedColumnFormula>
    </tableColumn>
    <tableColumn id="43" xr3:uid="{00000000-0010-0000-0000-00002B000000}" name="ΤΡΙ  ">
      <calculatedColumnFormula>IFERROR(IF(AND(AM6&gt;=1,AM6+1&lt;=DATE(Ημερολογιακό_Έτος,ROW($A1)+1,0)),AM6+1,""),"")</calculatedColumnFormula>
    </tableColumn>
    <tableColumn id="44" xr3:uid="{00000000-0010-0000-0000-00002C000000}" name="ΤΕΤ  ">
      <calculatedColumnFormula>IFERROR(IF(AND(AN6&gt;=1,AN6+1&lt;=DATE(Ημερολογιακό_Έτος,ROW($A1)+1,0)),AN6+1,""),"")</calculatedColumnFormula>
    </tableColumn>
    <tableColumn id="45" xr3:uid="{00000000-0010-0000-0000-00002D000000}" name="ΠΕΜ  2">
      <calculatedColumnFormula>IFERROR(IF(AND(AO6&gt;=1,AO6+1&lt;=DATE(Ημερολογιακό_Έτος,ROW($A1)+1,0)),AO6+1,""),"")</calculatedColumnFormula>
    </tableColumn>
    <tableColumn id="46" xr3:uid="{00000000-0010-0000-0000-00002E000000}" name="ΠΑΡ  ">
      <calculatedColumnFormula>IFERROR(IF(AND(AP6&gt;=1,AP6+1&lt;=DATE(Ημερολογιακό_Έτος,ROW($A1)+1,0)),AP6+1,""),"")</calculatedColumnFormula>
    </tableColumn>
    <tableColumn id="47" xr3:uid="{00000000-0010-0000-0000-00002F000000}" name="ΣΑΒ  " totalsRowFunction="count">
      <calculatedColumnFormula>IFERROR(IF(AND(AQ6&gt;=1,AQ6+1&lt;=DATE(Ημερολογιακό_Έτος,ROW($A1)+1,0)),AQ6+1,""),"")</calculatedColumnFormula>
    </tableColumn>
  </tableColumns>
  <tableStyleInfo name="Στυλ πίνακα παρουσιολόγιου" showFirstColumn="0" showLastColumn="0" showRowStripes="1" showColumnStripes="0"/>
  <extLst>
    <ext xmlns:x14="http://schemas.microsoft.com/office/spreadsheetml/2009/9/main" uri="{504A1905-F514-4f6f-8877-14C23A59335A}">
      <x14:table altTextSummary="Σε αυτόν τον πίνακα περιγράφεται το παρουσιολόγιο για έναν υπάλληλο. Η στήλη B έχει το μήνα κάθε έτους και η γραμμή που αντιστοιχεί σε αυτόν το μήνα εμφανίζει άδεια για κάθε ημέρα του μήν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ΠαρακολούθησηΑδειών" displayName="ΠαρακολούθησηΑδειών" ref="B3:F26">
  <autoFilter ref="B3:F26" xr:uid="{00000000-0009-0000-0100-000001000000}"/>
  <tableColumns count="5">
    <tableColumn id="1" xr3:uid="{00000000-0010-0000-0100-000001000000}" name="Όνομα υπαλλήλου" totalsRowLabel="Total" dataCellStyle="Λεπτομέρειες πίνακα"/>
    <tableColumn id="2" xr3:uid="{00000000-0010-0000-0100-000002000000}" name="Ημερομηνία έναρξης" dataCellStyle="Ημερομηνίες πίνακα"/>
    <tableColumn id="3" xr3:uid="{00000000-0010-0000-0100-000003000000}" name="Ημερομηνία λήξης" dataCellStyle="Ημερομηνίες πίνακα"/>
    <tableColumn id="4" xr3:uid="{00000000-0010-0000-0100-000004000000}" name="Τύπος άδειας" dataCellStyle="Λεπτομέρειες πίνακα"/>
    <tableColumn id="5" xr3:uid="{00000000-0010-0000-0100-000005000000}" name="Ημέρες" totalsRowFunction="sum" dataCellStyle="Ημέρες πίνακα">
      <calculatedColumnFormula>NETWORKDAYS(ΠαρακολούθησηΑδειών[[#This Row],[Ημερομηνία έναρξης]],ΠαρακολούθησηΑδειών[[#This Row],[Ημερομηνία λήξης]],λίσταΑργιών)</calculatedColumnFormula>
    </tableColumn>
  </tableColumns>
  <tableStyleInfo name="Στυλ πίνακα παρουσιολόγιου" showFirstColumn="1" showLastColumn="0" showRowStripes="1" showColumnStripes="0"/>
  <extLst>
    <ext xmlns:x14="http://schemas.microsoft.com/office/spreadsheetml/2009/9/main" uri="{504A1905-F514-4f6f-8877-14C23A59335A}">
      <x14:table altTextSummary="Καταγράψτε τις άδειες υπαλλήλων σε αυτόν τον πίνακα. Προσθέστε ημερομηνία έναρξης, λήξης, τον τύπο άδειας και τον αριθμό των ημερών"/>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Υπάλληλοι" displayName="Υπάλληλοι" ref="B3:B8" totalsRowShown="0" dataCellStyle="Λεπτομέρειες πίνακα">
  <sortState ref="B3:B25">
    <sortCondition ref="B2:B25"/>
  </sortState>
  <tableColumns count="1">
    <tableColumn id="1" xr3:uid="{00000000-0010-0000-0200-000001000000}" name="Ονόματα υπαλλήλων" dataCellStyle="Λεπτομέρειες πίνακα"/>
  </tableColumns>
  <tableStyleInfo name="Στυλ πίνακα παρουσιολόγιου" showFirstColumn="0" showLastColumn="0" showRowStripes="1" showColumnStripes="0"/>
  <extLst>
    <ext xmlns:x14="http://schemas.microsoft.com/office/spreadsheetml/2009/9/main" uri="{504A1905-F514-4f6f-8877-14C23A59335A}">
      <x14:table altTextSummary="Λίστα ονομάτων υπαλλήλων"/>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ΤύποιΑδειών" displayName="ΤύποιΑδειών" ref="B3:B7" totalsRowShown="0" dataCellStyle="Λεπτομέρειες πίνακα">
  <tableColumns count="1">
    <tableColumn id="1" xr3:uid="{00000000-0010-0000-0300-000001000000}" name="Λίστα τύπων αδειών" dataCellStyle="Λεπτομέρειες πίνακα"/>
  </tableColumns>
  <tableStyleInfo name="Στυλ πίνακα παρουσιολόγιου" showFirstColumn="0" showLastColumn="0" showRowStripes="1" showColumnStripes="0"/>
  <extLst>
    <ext xmlns:x14="http://schemas.microsoft.com/office/spreadsheetml/2009/9/main" uri="{504A1905-F514-4f6f-8877-14C23A59335A}">
      <x14:table altTextSummary="Λίστα με τύπους αδειών: Αναρρωτική, Διακοπές, Πένθος και Άλλ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ΕταιρικέςΑργίες" displayName="ΕταιρικέςΑργίες" ref="B3:C9" totalsRowShown="0" dataDxfId="17">
  <tableColumns count="2">
    <tableColumn id="1" xr3:uid="{00000000-0010-0000-0400-000001000000}" name="Εταιρικές αργίες" dataDxfId="16" dataCellStyle="Ημερομηνίες πίνακα"/>
    <tableColumn id="2" xr3:uid="{00000000-0010-0000-0400-000002000000}" name="Περιγραφή" dataCellStyle="Λεπτομέρειες πίνακα"/>
  </tableColumns>
  <tableStyleInfo name="Στυλ πίνακα παρουσιολόγιου" showFirstColumn="0" showLastColumn="0" showRowStripes="1" showColumnStripes="0"/>
  <extLst>
    <ext xmlns:x14="http://schemas.microsoft.com/office/spreadsheetml/2009/9/main" uri="{504A1905-F514-4f6f-8877-14C23A59335A}">
      <x14:table altTextSummary="Λίστα των εταιρικών αργιών με περιγραφή"/>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defaultRowHeight="16.5" x14ac:dyDescent="0.3"/>
  <cols>
    <col min="1" max="1" width="2.625" style="7" customWidth="1"/>
    <col min="2" max="2" width="27.25" style="7" customWidth="1"/>
    <col min="3" max="3" width="6.875" style="7" customWidth="1"/>
    <col min="4" max="4" width="8.5" style="7" customWidth="1"/>
    <col min="5" max="5" width="7" style="7" customWidth="1"/>
    <col min="6" max="7" width="4.625" style="7" customWidth="1"/>
    <col min="8" max="8" width="6.5" style="7" customWidth="1"/>
    <col min="9" max="9" width="6.875" style="7" customWidth="1"/>
    <col min="10" max="10" width="6.375" style="7" customWidth="1"/>
    <col min="11" max="11" width="5.125" style="7" customWidth="1"/>
    <col min="12" max="13" width="4.625" style="7" customWidth="1"/>
    <col min="14" max="15" width="6.875" style="7" customWidth="1"/>
    <col min="16" max="16" width="7.125" style="7" customWidth="1"/>
    <col min="17" max="18" width="4.625" style="7" customWidth="1"/>
    <col min="19" max="21" width="7" style="7" customWidth="1"/>
    <col min="22" max="23" width="4.625" style="7" customWidth="1"/>
    <col min="24" max="26" width="7" style="7" customWidth="1"/>
    <col min="27" max="28" width="4.625" style="7" customWidth="1"/>
    <col min="29" max="31" width="7" style="7" customWidth="1"/>
    <col min="32" max="44" width="4.625" style="7" customWidth="1"/>
    <col min="45" max="45" width="2.625" style="7" customWidth="1"/>
    <col min="46" max="16384" width="9" style="7"/>
  </cols>
  <sheetData>
    <row r="1" spans="1:44" ht="39.950000000000003" customHeight="1" thickBot="1" x14ac:dyDescent="0.35">
      <c r="B1" s="8" t="s">
        <v>0</v>
      </c>
    </row>
    <row r="2" spans="1:44" ht="21.75" customHeight="1" thickTop="1" thickBot="1" x14ac:dyDescent="0.3">
      <c r="B2" s="9" t="s">
        <v>1</v>
      </c>
      <c r="C2" s="10" t="s">
        <v>16</v>
      </c>
      <c r="D2" s="10"/>
      <c r="E2" s="10"/>
      <c r="F2" s="10"/>
      <c r="G2" s="10"/>
      <c r="H2" s="10"/>
      <c r="I2" s="10"/>
      <c r="J2" s="11"/>
      <c r="U2" s="12"/>
      <c r="V2" s="12"/>
      <c r="W2" s="12"/>
      <c r="X2" s="12"/>
      <c r="Y2" s="12"/>
      <c r="Z2" s="12"/>
      <c r="AA2" s="12"/>
      <c r="AB2" s="12"/>
      <c r="AC2" s="13"/>
    </row>
    <row r="3" spans="1:44" ht="21.95" customHeight="1" thickTop="1" thickBot="1" x14ac:dyDescent="0.3">
      <c r="B3" s="9" t="s">
        <v>2</v>
      </c>
      <c r="C3" s="14">
        <f ca="1">YEAR(TODAY())</f>
        <v>2017</v>
      </c>
      <c r="D3" s="14"/>
      <c r="E3" s="14"/>
      <c r="F3" s="14"/>
      <c r="G3" s="14"/>
      <c r="H3" s="14"/>
      <c r="I3" s="14"/>
      <c r="J3" s="11"/>
      <c r="U3" s="12"/>
      <c r="V3" s="12"/>
      <c r="W3" s="12"/>
      <c r="X3" s="12"/>
      <c r="Y3" s="12"/>
      <c r="Z3" s="12"/>
      <c r="AA3" s="12"/>
      <c r="AB3" s="12"/>
      <c r="AC3" s="13"/>
    </row>
    <row r="4" spans="1:44" ht="15" customHeight="1" thickTop="1" x14ac:dyDescent="0.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3"/>
      <c r="AD4" s="13"/>
      <c r="AE4" s="13"/>
      <c r="AF4" s="13"/>
      <c r="AG4" s="13"/>
      <c r="AH4" s="13"/>
      <c r="AI4" s="13"/>
      <c r="AJ4" s="13"/>
      <c r="AK4" s="13"/>
      <c r="AL4" s="13"/>
      <c r="AM4" s="13"/>
      <c r="AN4" s="13"/>
      <c r="AO4" s="13"/>
      <c r="AP4" s="13"/>
      <c r="AQ4" s="13"/>
      <c r="AR4" s="13"/>
    </row>
    <row r="5" spans="1:44" x14ac:dyDescent="0.3">
      <c r="B5" s="7" t="s">
        <v>3</v>
      </c>
      <c r="C5" s="7" t="s">
        <v>17</v>
      </c>
      <c r="D5" s="7" t="s">
        <v>19</v>
      </c>
      <c r="E5" s="7" t="s">
        <v>20</v>
      </c>
      <c r="F5" s="7" t="s">
        <v>21</v>
      </c>
      <c r="G5" s="7" t="s">
        <v>22</v>
      </c>
      <c r="H5" s="7" t="s">
        <v>23</v>
      </c>
      <c r="I5" s="7" t="s">
        <v>25</v>
      </c>
      <c r="J5" s="7" t="s">
        <v>26</v>
      </c>
      <c r="K5" s="7" t="s">
        <v>27</v>
      </c>
      <c r="L5" s="7" t="s">
        <v>28</v>
      </c>
      <c r="M5" s="7" t="s">
        <v>29</v>
      </c>
      <c r="N5" s="7" t="s">
        <v>30</v>
      </c>
      <c r="O5" s="7" t="s">
        <v>32</v>
      </c>
      <c r="P5" s="7" t="s">
        <v>33</v>
      </c>
      <c r="Q5" s="7" t="s">
        <v>34</v>
      </c>
      <c r="R5" s="7" t="s">
        <v>35</v>
      </c>
      <c r="S5" s="7" t="s">
        <v>36</v>
      </c>
      <c r="T5" s="7" t="s">
        <v>38</v>
      </c>
      <c r="U5" s="7" t="s">
        <v>39</v>
      </c>
      <c r="V5" s="7" t="s">
        <v>40</v>
      </c>
      <c r="W5" s="7" t="s">
        <v>41</v>
      </c>
      <c r="X5" s="7" t="s">
        <v>42</v>
      </c>
      <c r="Y5" s="7" t="s">
        <v>44</v>
      </c>
      <c r="Z5" s="7" t="s">
        <v>45</v>
      </c>
      <c r="AA5" s="7" t="s">
        <v>46</v>
      </c>
      <c r="AB5" s="7" t="s">
        <v>47</v>
      </c>
      <c r="AC5" s="7" t="s">
        <v>48</v>
      </c>
      <c r="AD5" s="7" t="s">
        <v>50</v>
      </c>
      <c r="AE5" s="7" t="s">
        <v>51</v>
      </c>
      <c r="AF5" s="7" t="s">
        <v>52</v>
      </c>
      <c r="AG5" s="7" t="s">
        <v>53</v>
      </c>
      <c r="AH5" s="7" t="s">
        <v>54</v>
      </c>
      <c r="AI5" s="7" t="s">
        <v>55</v>
      </c>
      <c r="AJ5" s="7" t="s">
        <v>56</v>
      </c>
      <c r="AK5" s="7" t="s">
        <v>57</v>
      </c>
      <c r="AL5" s="7" t="s">
        <v>58</v>
      </c>
      <c r="AM5" s="7" t="s">
        <v>59</v>
      </c>
      <c r="AN5" s="7" t="s">
        <v>60</v>
      </c>
      <c r="AO5" s="7" t="s">
        <v>61</v>
      </c>
      <c r="AP5" s="7" t="s">
        <v>62</v>
      </c>
      <c r="AQ5" s="7" t="s">
        <v>63</v>
      </c>
      <c r="AR5" s="7" t="s">
        <v>64</v>
      </c>
    </row>
    <row r="6" spans="1:44" ht="18.75" customHeight="1" x14ac:dyDescent="0.3">
      <c r="B6" s="15" t="s">
        <v>4</v>
      </c>
      <c r="C6" s="16">
        <f t="shared" ref="C6:C17" ca="1" si="0">IFERROR(IF(TEXT(DATE(Ημερολογιακό_Έτος,ROW($A1),1),"ηηη")=LEFT(C$5,3),DATE(Ημερολογιακό_Έτος,ROW($A1),1),""),"")</f>
        <v>42736</v>
      </c>
      <c r="D6" s="16">
        <f t="shared" ref="D6:I6" ca="1" si="1">IFERROR(IF(TEXT(DATE(Ημερολογιακό_Έτος,ROW($A1),1),"ηηη")=LEFT(D$5,3),DATE(Ημερολογιακό_Έτος,ROW($A1),1),IF(C6&gt;=1,C6+1,"")),"")</f>
        <v>42737</v>
      </c>
      <c r="E6" s="16">
        <f t="shared" ca="1" si="1"/>
        <v>42738</v>
      </c>
      <c r="F6" s="16">
        <f t="shared" ca="1" si="1"/>
        <v>42739</v>
      </c>
      <c r="G6" s="16">
        <f t="shared" ca="1" si="1"/>
        <v>42740</v>
      </c>
      <c r="H6" s="16">
        <f t="shared" ca="1" si="1"/>
        <v>42741</v>
      </c>
      <c r="I6" s="16">
        <f t="shared" ca="1" si="1"/>
        <v>42742</v>
      </c>
      <c r="J6" s="16">
        <f t="shared" ref="J6:J17" ca="1" si="2">IFERROR(IF(I6&gt;=1,I6+1,""),"")</f>
        <v>42743</v>
      </c>
      <c r="K6" s="16">
        <f t="shared" ref="K6:K17" ca="1" si="3">IFERROR(IF(J6&gt;=1,J6+1,""),"")</f>
        <v>42744</v>
      </c>
      <c r="L6" s="16">
        <f t="shared" ref="L6:L17" ca="1" si="4">IFERROR(IF(K6&gt;=1,K6+1,""),"")</f>
        <v>42745</v>
      </c>
      <c r="M6" s="16">
        <f t="shared" ref="M6:M17" ca="1" si="5">IFERROR(IF(L6&gt;=1,L6+1,""),"")</f>
        <v>42746</v>
      </c>
      <c r="N6" s="16">
        <f t="shared" ref="N6:N17" ca="1" si="6">IFERROR(IF(M6&gt;=1,M6+1,""),"")</f>
        <v>42747</v>
      </c>
      <c r="O6" s="16">
        <f t="shared" ref="O6:O17" ca="1" si="7">IFERROR(IF(N6&gt;=1,N6+1,""),"")</f>
        <v>42748</v>
      </c>
      <c r="P6" s="16">
        <f t="shared" ref="P6:P17" ca="1" si="8">IFERROR(IF(O6&gt;=1,O6+1,""),"")</f>
        <v>42749</v>
      </c>
      <c r="Q6" s="16">
        <f t="shared" ref="Q6:Q17" ca="1" si="9">IFERROR(IF(P6&gt;=1,P6+1,""),"")</f>
        <v>42750</v>
      </c>
      <c r="R6" s="16">
        <f t="shared" ref="R6:R17" ca="1" si="10">IFERROR(IF(Q6&gt;=1,Q6+1,""),"")</f>
        <v>42751</v>
      </c>
      <c r="S6" s="16">
        <f t="shared" ref="S6:S17" ca="1" si="11">IFERROR(IF(R6&gt;=1,R6+1,""),"")</f>
        <v>42752</v>
      </c>
      <c r="T6" s="16">
        <f t="shared" ref="T6:T17" ca="1" si="12">IFERROR(IF(S6&gt;=1,S6+1,""),"")</f>
        <v>42753</v>
      </c>
      <c r="U6" s="16">
        <f t="shared" ref="U6:U17" ca="1" si="13">IFERROR(IF(T6&gt;=1,T6+1,""),"")</f>
        <v>42754</v>
      </c>
      <c r="V6" s="16">
        <f t="shared" ref="V6:V17" ca="1" si="14">IFERROR(IF(U6&gt;=1,U6+1,""),"")</f>
        <v>42755</v>
      </c>
      <c r="W6" s="16">
        <f t="shared" ref="W6:W17" ca="1" si="15">IFERROR(IF(V6&gt;=1,V6+1,""),"")</f>
        <v>42756</v>
      </c>
      <c r="X6" s="16">
        <f t="shared" ref="X6:X17" ca="1" si="16">IFERROR(IF(W6&gt;=1,W6+1,""),"")</f>
        <v>42757</v>
      </c>
      <c r="Y6" s="16">
        <f t="shared" ref="Y6:Y17" ca="1" si="17">IFERROR(IF(X6&gt;=1,X6+1,""),"")</f>
        <v>42758</v>
      </c>
      <c r="Z6" s="16">
        <f t="shared" ref="Z6:Z17" ca="1" si="18">IFERROR(IF(Y6&gt;=1,Y6+1,""),"")</f>
        <v>42759</v>
      </c>
      <c r="AA6" s="16">
        <f t="shared" ref="AA6:AA17" ca="1" si="19">IFERROR(IF(Z6&gt;=1,Z6+1,""),"")</f>
        <v>42760</v>
      </c>
      <c r="AB6" s="16">
        <f t="shared" ref="AB6:AB17" ca="1" si="20">IFERROR(IF(AA6&gt;=1,AA6+1,""),"")</f>
        <v>42761</v>
      </c>
      <c r="AC6" s="16">
        <f t="shared" ref="AC6:AC17" ca="1" si="21">IFERROR(IF(AB6&gt;=1,AB6+1,""),"")</f>
        <v>42762</v>
      </c>
      <c r="AD6" s="16">
        <f t="shared" ref="AD6:AD17" ca="1" si="22">IFERROR(IF(AC6&gt;=1,AC6+1,""),"")</f>
        <v>42763</v>
      </c>
      <c r="AE6" s="16">
        <f t="shared" ref="AE6:AE17" ca="1" si="23">IFERROR(IF(AD6&gt;=1,AD6+1,""),"")</f>
        <v>42764</v>
      </c>
      <c r="AF6" s="16">
        <f t="shared" ref="AF6:AF17" ca="1" si="24">IFERROR(IF(AE6&gt;=1,AE6+1,""),"")</f>
        <v>42765</v>
      </c>
      <c r="AG6" s="16">
        <f t="shared" ref="AG6:AG17" ca="1" si="25">IFERROR(IF(AF6&gt;=1,AF6+1,""),"")</f>
        <v>42766</v>
      </c>
      <c r="AH6" s="16">
        <f t="shared" ref="AH6:AH17" ca="1" si="26">IFERROR(IF(AG6&gt;=1,AG6+1,""),"")</f>
        <v>42767</v>
      </c>
      <c r="AI6" s="16">
        <f t="shared" ref="AI6:AI17" ca="1" si="27">IFERROR(IF(AH6&gt;=1,AH6+1,""),"")</f>
        <v>42768</v>
      </c>
      <c r="AJ6" s="16">
        <f t="shared" ref="AJ6:AJ17" ca="1" si="28">IFERROR(IF(AI6&gt;=1,AI6+1,""),"")</f>
        <v>42769</v>
      </c>
      <c r="AK6" s="16">
        <f t="shared" ref="AK6:AK17" ca="1" si="29">IFERROR(IF(AJ6&gt;=1,AJ6+1,""),"")</f>
        <v>42770</v>
      </c>
      <c r="AL6" s="16" t="str">
        <f t="shared" ref="AL6:AR6" ca="1" si="30">IFERROR(IF(AND(AK6&gt;=1,AK6+1&lt;=DATE(Ημερολογιακό_Έτος,ROW($A1)+1,0)),AK6+1,""),"")</f>
        <v/>
      </c>
      <c r="AM6" s="16" t="str">
        <f t="shared" ca="1" si="30"/>
        <v/>
      </c>
      <c r="AN6" s="16" t="str">
        <f t="shared" ca="1" si="30"/>
        <v/>
      </c>
      <c r="AO6" s="16" t="str">
        <f t="shared" ca="1" si="30"/>
        <v/>
      </c>
      <c r="AP6" s="16" t="str">
        <f t="shared" ca="1" si="30"/>
        <v/>
      </c>
      <c r="AQ6" s="16" t="str">
        <f t="shared" ca="1" si="30"/>
        <v/>
      </c>
      <c r="AR6" s="16" t="str">
        <f t="shared" ca="1" si="30"/>
        <v/>
      </c>
    </row>
    <row r="7" spans="1:44" ht="18.75" customHeight="1" x14ac:dyDescent="0.3">
      <c r="B7" s="15" t="s">
        <v>5</v>
      </c>
      <c r="C7" s="16" t="str">
        <f t="shared" ca="1" si="0"/>
        <v/>
      </c>
      <c r="D7" s="16" t="str">
        <f t="shared" ref="D7:I7" ca="1" si="31">IFERROR(IF(TEXT(DATE(Ημερολογιακό_Έτος,ROW($A2),1),"ηηη")=LEFT(D$5,3),DATE(Ημερολογιακό_Έτος,ROW($A2),1),IF(C7&gt;=1,C7+1,"")),"")</f>
        <v/>
      </c>
      <c r="E7" s="16" t="str">
        <f t="shared" ca="1" si="31"/>
        <v/>
      </c>
      <c r="F7" s="16">
        <f t="shared" ca="1" si="31"/>
        <v>42767</v>
      </c>
      <c r="G7" s="16">
        <f t="shared" ca="1" si="31"/>
        <v>42768</v>
      </c>
      <c r="H7" s="16">
        <f t="shared" ca="1" si="31"/>
        <v>42769</v>
      </c>
      <c r="I7" s="16">
        <f t="shared" ca="1" si="31"/>
        <v>42770</v>
      </c>
      <c r="J7" s="16">
        <f t="shared" ca="1" si="2"/>
        <v>42771</v>
      </c>
      <c r="K7" s="16">
        <f t="shared" ca="1" si="3"/>
        <v>42772</v>
      </c>
      <c r="L7" s="16">
        <f t="shared" ca="1" si="4"/>
        <v>42773</v>
      </c>
      <c r="M7" s="16">
        <f t="shared" ca="1" si="5"/>
        <v>42774</v>
      </c>
      <c r="N7" s="16">
        <f t="shared" ca="1" si="6"/>
        <v>42775</v>
      </c>
      <c r="O7" s="16">
        <f t="shared" ca="1" si="7"/>
        <v>42776</v>
      </c>
      <c r="P7" s="16">
        <f t="shared" ca="1" si="8"/>
        <v>42777</v>
      </c>
      <c r="Q7" s="16">
        <f t="shared" ca="1" si="9"/>
        <v>42778</v>
      </c>
      <c r="R7" s="16">
        <f t="shared" ca="1" si="10"/>
        <v>42779</v>
      </c>
      <c r="S7" s="16">
        <f t="shared" ca="1" si="11"/>
        <v>42780</v>
      </c>
      <c r="T7" s="16">
        <f t="shared" ca="1" si="12"/>
        <v>42781</v>
      </c>
      <c r="U7" s="16">
        <f t="shared" ca="1" si="13"/>
        <v>42782</v>
      </c>
      <c r="V7" s="16">
        <f t="shared" ca="1" si="14"/>
        <v>42783</v>
      </c>
      <c r="W7" s="16">
        <f t="shared" ca="1" si="15"/>
        <v>42784</v>
      </c>
      <c r="X7" s="16">
        <f t="shared" ca="1" si="16"/>
        <v>42785</v>
      </c>
      <c r="Y7" s="16">
        <f t="shared" ca="1" si="17"/>
        <v>42786</v>
      </c>
      <c r="Z7" s="16">
        <f t="shared" ca="1" si="18"/>
        <v>42787</v>
      </c>
      <c r="AA7" s="16">
        <f t="shared" ca="1" si="19"/>
        <v>42788</v>
      </c>
      <c r="AB7" s="16">
        <f t="shared" ca="1" si="20"/>
        <v>42789</v>
      </c>
      <c r="AC7" s="16">
        <f t="shared" ca="1" si="21"/>
        <v>42790</v>
      </c>
      <c r="AD7" s="16">
        <f t="shared" ca="1" si="22"/>
        <v>42791</v>
      </c>
      <c r="AE7" s="16">
        <f t="shared" ca="1" si="23"/>
        <v>42792</v>
      </c>
      <c r="AF7" s="16">
        <f t="shared" ca="1" si="24"/>
        <v>42793</v>
      </c>
      <c r="AG7" s="16">
        <f t="shared" ca="1" si="25"/>
        <v>42794</v>
      </c>
      <c r="AH7" s="16">
        <f t="shared" ca="1" si="26"/>
        <v>42795</v>
      </c>
      <c r="AI7" s="16">
        <f t="shared" ca="1" si="27"/>
        <v>42796</v>
      </c>
      <c r="AJ7" s="16">
        <f t="shared" ca="1" si="28"/>
        <v>42797</v>
      </c>
      <c r="AK7" s="16">
        <f t="shared" ca="1" si="29"/>
        <v>42798</v>
      </c>
      <c r="AL7" s="16" t="str">
        <f t="shared" ref="AL7:AR7" ca="1" si="32">IFERROR(IF(AND(AK7&gt;=1,AK7+1&lt;=DATE(Ημερολογιακό_Έτος,ROW($A2)+1,0)),AK7+1,""),"")</f>
        <v/>
      </c>
      <c r="AM7" s="16" t="str">
        <f t="shared" ca="1" si="32"/>
        <v/>
      </c>
      <c r="AN7" s="16" t="str">
        <f t="shared" ca="1" si="32"/>
        <v/>
      </c>
      <c r="AO7" s="16" t="str">
        <f t="shared" ca="1" si="32"/>
        <v/>
      </c>
      <c r="AP7" s="16" t="str">
        <f t="shared" ca="1" si="32"/>
        <v/>
      </c>
      <c r="AQ7" s="16" t="str">
        <f t="shared" ca="1" si="32"/>
        <v/>
      </c>
      <c r="AR7" s="16" t="str">
        <f t="shared" ca="1" si="32"/>
        <v/>
      </c>
    </row>
    <row r="8" spans="1:44" ht="18.75" customHeight="1" x14ac:dyDescent="0.3">
      <c r="A8" s="17"/>
      <c r="B8" s="15" t="s">
        <v>6</v>
      </c>
      <c r="C8" s="16" t="str">
        <f t="shared" ca="1" si="0"/>
        <v/>
      </c>
      <c r="D8" s="16" t="str">
        <f t="shared" ref="D8:I8" ca="1" si="33">IFERROR(IF(TEXT(DATE(Ημερολογιακό_Έτος,ROW($A3),1),"ηηη")=LEFT(D$5,3),DATE(Ημερολογιακό_Έτος,ROW($A3),1),IF(C8&gt;=1,C8+1,"")),"")</f>
        <v/>
      </c>
      <c r="E8" s="16" t="str">
        <f t="shared" ca="1" si="33"/>
        <v/>
      </c>
      <c r="F8" s="16">
        <f t="shared" ca="1" si="33"/>
        <v>42795</v>
      </c>
      <c r="G8" s="16">
        <f t="shared" ca="1" si="33"/>
        <v>42796</v>
      </c>
      <c r="H8" s="16">
        <f t="shared" ca="1" si="33"/>
        <v>42797</v>
      </c>
      <c r="I8" s="16">
        <f t="shared" ca="1" si="33"/>
        <v>42798</v>
      </c>
      <c r="J8" s="16">
        <f t="shared" ca="1" si="2"/>
        <v>42799</v>
      </c>
      <c r="K8" s="16">
        <f t="shared" ca="1" si="3"/>
        <v>42800</v>
      </c>
      <c r="L8" s="16">
        <f t="shared" ca="1" si="4"/>
        <v>42801</v>
      </c>
      <c r="M8" s="16">
        <f t="shared" ca="1" si="5"/>
        <v>42802</v>
      </c>
      <c r="N8" s="16">
        <f t="shared" ca="1" si="6"/>
        <v>42803</v>
      </c>
      <c r="O8" s="16">
        <f t="shared" ca="1" si="7"/>
        <v>42804</v>
      </c>
      <c r="P8" s="16">
        <f t="shared" ca="1" si="8"/>
        <v>42805</v>
      </c>
      <c r="Q8" s="16">
        <f t="shared" ca="1" si="9"/>
        <v>42806</v>
      </c>
      <c r="R8" s="16">
        <f t="shared" ca="1" si="10"/>
        <v>42807</v>
      </c>
      <c r="S8" s="16">
        <f t="shared" ca="1" si="11"/>
        <v>42808</v>
      </c>
      <c r="T8" s="16">
        <f t="shared" ca="1" si="12"/>
        <v>42809</v>
      </c>
      <c r="U8" s="16">
        <f t="shared" ca="1" si="13"/>
        <v>42810</v>
      </c>
      <c r="V8" s="16">
        <f t="shared" ca="1" si="14"/>
        <v>42811</v>
      </c>
      <c r="W8" s="16">
        <f t="shared" ca="1" si="15"/>
        <v>42812</v>
      </c>
      <c r="X8" s="16">
        <f t="shared" ca="1" si="16"/>
        <v>42813</v>
      </c>
      <c r="Y8" s="16">
        <f t="shared" ca="1" si="17"/>
        <v>42814</v>
      </c>
      <c r="Z8" s="16">
        <f t="shared" ca="1" si="18"/>
        <v>42815</v>
      </c>
      <c r="AA8" s="16">
        <f t="shared" ca="1" si="19"/>
        <v>42816</v>
      </c>
      <c r="AB8" s="16">
        <f t="shared" ca="1" si="20"/>
        <v>42817</v>
      </c>
      <c r="AC8" s="16">
        <f t="shared" ca="1" si="21"/>
        <v>42818</v>
      </c>
      <c r="AD8" s="16">
        <f t="shared" ca="1" si="22"/>
        <v>42819</v>
      </c>
      <c r="AE8" s="16">
        <f t="shared" ca="1" si="23"/>
        <v>42820</v>
      </c>
      <c r="AF8" s="16">
        <f t="shared" ca="1" si="24"/>
        <v>42821</v>
      </c>
      <c r="AG8" s="16">
        <f t="shared" ca="1" si="25"/>
        <v>42822</v>
      </c>
      <c r="AH8" s="16">
        <f t="shared" ca="1" si="26"/>
        <v>42823</v>
      </c>
      <c r="AI8" s="16">
        <f t="shared" ca="1" si="27"/>
        <v>42824</v>
      </c>
      <c r="AJ8" s="16">
        <f t="shared" ca="1" si="28"/>
        <v>42825</v>
      </c>
      <c r="AK8" s="16">
        <f t="shared" ca="1" si="29"/>
        <v>42826</v>
      </c>
      <c r="AL8" s="16" t="str">
        <f t="shared" ref="AL8:AR8" ca="1" si="34">IFERROR(IF(AND(AK8&gt;=1,AK8+1&lt;=DATE(Ημερολογιακό_Έτος,ROW($A3)+1,0)),AK8+1,""),"")</f>
        <v/>
      </c>
      <c r="AM8" s="16" t="str">
        <f t="shared" ca="1" si="34"/>
        <v/>
      </c>
      <c r="AN8" s="16" t="str">
        <f t="shared" ca="1" si="34"/>
        <v/>
      </c>
      <c r="AO8" s="16" t="str">
        <f t="shared" ca="1" si="34"/>
        <v/>
      </c>
      <c r="AP8" s="16" t="str">
        <f t="shared" ca="1" si="34"/>
        <v/>
      </c>
      <c r="AQ8" s="16" t="str">
        <f t="shared" ca="1" si="34"/>
        <v/>
      </c>
      <c r="AR8" s="16" t="str">
        <f t="shared" ca="1" si="34"/>
        <v/>
      </c>
    </row>
    <row r="9" spans="1:44" ht="18.75" customHeight="1" x14ac:dyDescent="0.3">
      <c r="B9" s="15" t="s">
        <v>7</v>
      </c>
      <c r="C9" s="16" t="str">
        <f t="shared" ca="1" si="0"/>
        <v/>
      </c>
      <c r="D9" s="16" t="str">
        <f t="shared" ref="D9:I9" ca="1" si="35">IFERROR(IF(TEXT(DATE(Ημερολογιακό_Έτος,ROW($A4),1),"ηηη")=LEFT(D$5,3),DATE(Ημερολογιακό_Έτος,ROW($A4),1),IF(C9&gt;=1,C9+1,"")),"")</f>
        <v/>
      </c>
      <c r="E9" s="16" t="str">
        <f t="shared" ca="1" si="35"/>
        <v/>
      </c>
      <c r="F9" s="16" t="str">
        <f t="shared" ca="1" si="35"/>
        <v/>
      </c>
      <c r="G9" s="16" t="str">
        <f t="shared" ca="1" si="35"/>
        <v/>
      </c>
      <c r="H9" s="16" t="str">
        <f t="shared" ca="1" si="35"/>
        <v/>
      </c>
      <c r="I9" s="16">
        <f t="shared" ca="1" si="35"/>
        <v>42826</v>
      </c>
      <c r="J9" s="16">
        <f t="shared" ca="1" si="2"/>
        <v>42827</v>
      </c>
      <c r="K9" s="16">
        <f t="shared" ca="1" si="3"/>
        <v>42828</v>
      </c>
      <c r="L9" s="16">
        <f t="shared" ca="1" si="4"/>
        <v>42829</v>
      </c>
      <c r="M9" s="16">
        <f t="shared" ca="1" si="5"/>
        <v>42830</v>
      </c>
      <c r="N9" s="16">
        <f t="shared" ca="1" si="6"/>
        <v>42831</v>
      </c>
      <c r="O9" s="16">
        <f t="shared" ca="1" si="7"/>
        <v>42832</v>
      </c>
      <c r="P9" s="16">
        <f t="shared" ca="1" si="8"/>
        <v>42833</v>
      </c>
      <c r="Q9" s="16">
        <f t="shared" ca="1" si="9"/>
        <v>42834</v>
      </c>
      <c r="R9" s="16">
        <f t="shared" ca="1" si="10"/>
        <v>42835</v>
      </c>
      <c r="S9" s="16">
        <f t="shared" ca="1" si="11"/>
        <v>42836</v>
      </c>
      <c r="T9" s="16">
        <f t="shared" ca="1" si="12"/>
        <v>42837</v>
      </c>
      <c r="U9" s="16">
        <f t="shared" ca="1" si="13"/>
        <v>42838</v>
      </c>
      <c r="V9" s="16">
        <f t="shared" ca="1" si="14"/>
        <v>42839</v>
      </c>
      <c r="W9" s="16">
        <f t="shared" ca="1" si="15"/>
        <v>42840</v>
      </c>
      <c r="X9" s="16">
        <f t="shared" ca="1" si="16"/>
        <v>42841</v>
      </c>
      <c r="Y9" s="16">
        <f t="shared" ca="1" si="17"/>
        <v>42842</v>
      </c>
      <c r="Z9" s="16">
        <f t="shared" ca="1" si="18"/>
        <v>42843</v>
      </c>
      <c r="AA9" s="16">
        <f t="shared" ca="1" si="19"/>
        <v>42844</v>
      </c>
      <c r="AB9" s="16">
        <f t="shared" ca="1" si="20"/>
        <v>42845</v>
      </c>
      <c r="AC9" s="16">
        <f t="shared" ca="1" si="21"/>
        <v>42846</v>
      </c>
      <c r="AD9" s="16">
        <f t="shared" ca="1" si="22"/>
        <v>42847</v>
      </c>
      <c r="AE9" s="16">
        <f t="shared" ca="1" si="23"/>
        <v>42848</v>
      </c>
      <c r="AF9" s="16">
        <f t="shared" ca="1" si="24"/>
        <v>42849</v>
      </c>
      <c r="AG9" s="16">
        <f t="shared" ca="1" si="25"/>
        <v>42850</v>
      </c>
      <c r="AH9" s="16">
        <f t="shared" ca="1" si="26"/>
        <v>42851</v>
      </c>
      <c r="AI9" s="16">
        <f t="shared" ca="1" si="27"/>
        <v>42852</v>
      </c>
      <c r="AJ9" s="16">
        <f t="shared" ca="1" si="28"/>
        <v>42853</v>
      </c>
      <c r="AK9" s="16">
        <f t="shared" ca="1" si="29"/>
        <v>42854</v>
      </c>
      <c r="AL9" s="16">
        <f t="shared" ref="AL9:AR9" ca="1" si="36">IFERROR(IF(AND(AK9&gt;=1,AK9+1&lt;=DATE(Ημερολογιακό_Έτος,ROW($A4)+1,0)),AK9+1,""),"")</f>
        <v>42855</v>
      </c>
      <c r="AM9" s="16" t="str">
        <f t="shared" ca="1" si="36"/>
        <v/>
      </c>
      <c r="AN9" s="16" t="str">
        <f t="shared" ca="1" si="36"/>
        <v/>
      </c>
      <c r="AO9" s="16" t="str">
        <f t="shared" ca="1" si="36"/>
        <v/>
      </c>
      <c r="AP9" s="16" t="str">
        <f t="shared" ca="1" si="36"/>
        <v/>
      </c>
      <c r="AQ9" s="16" t="str">
        <f t="shared" ca="1" si="36"/>
        <v/>
      </c>
      <c r="AR9" s="16" t="str">
        <f t="shared" ca="1" si="36"/>
        <v/>
      </c>
    </row>
    <row r="10" spans="1:44" ht="18.75" customHeight="1" x14ac:dyDescent="0.3">
      <c r="B10" s="15" t="s">
        <v>85</v>
      </c>
      <c r="C10" s="16" t="str">
        <f t="shared" ca="1" si="0"/>
        <v/>
      </c>
      <c r="D10" s="16">
        <f t="shared" ref="D10:I10" ca="1" si="37">IFERROR(IF(TEXT(DATE(Ημερολογιακό_Έτος,ROW($A5),1),"ηηη")=LEFT(D$5,3),DATE(Ημερολογιακό_Έτος,ROW($A5),1),IF(C10&gt;=1,C10+1,"")),"")</f>
        <v>42856</v>
      </c>
      <c r="E10" s="16">
        <f t="shared" ca="1" si="37"/>
        <v>42857</v>
      </c>
      <c r="F10" s="16">
        <f t="shared" ca="1" si="37"/>
        <v>42858</v>
      </c>
      <c r="G10" s="16">
        <f t="shared" ca="1" si="37"/>
        <v>42859</v>
      </c>
      <c r="H10" s="16">
        <f t="shared" ca="1" si="37"/>
        <v>42860</v>
      </c>
      <c r="I10" s="16">
        <f t="shared" ca="1" si="37"/>
        <v>42861</v>
      </c>
      <c r="J10" s="16">
        <f t="shared" ca="1" si="2"/>
        <v>42862</v>
      </c>
      <c r="K10" s="16">
        <f t="shared" ca="1" si="3"/>
        <v>42863</v>
      </c>
      <c r="L10" s="16">
        <f t="shared" ca="1" si="4"/>
        <v>42864</v>
      </c>
      <c r="M10" s="16">
        <f t="shared" ca="1" si="5"/>
        <v>42865</v>
      </c>
      <c r="N10" s="16">
        <f t="shared" ca="1" si="6"/>
        <v>42866</v>
      </c>
      <c r="O10" s="16">
        <f t="shared" ca="1" si="7"/>
        <v>42867</v>
      </c>
      <c r="P10" s="16">
        <f t="shared" ca="1" si="8"/>
        <v>42868</v>
      </c>
      <c r="Q10" s="16">
        <f t="shared" ca="1" si="9"/>
        <v>42869</v>
      </c>
      <c r="R10" s="16">
        <f t="shared" ca="1" si="10"/>
        <v>42870</v>
      </c>
      <c r="S10" s="16">
        <f t="shared" ca="1" si="11"/>
        <v>42871</v>
      </c>
      <c r="T10" s="16">
        <f t="shared" ca="1" si="12"/>
        <v>42872</v>
      </c>
      <c r="U10" s="16">
        <f t="shared" ca="1" si="13"/>
        <v>42873</v>
      </c>
      <c r="V10" s="16">
        <f t="shared" ca="1" si="14"/>
        <v>42874</v>
      </c>
      <c r="W10" s="16">
        <f t="shared" ca="1" si="15"/>
        <v>42875</v>
      </c>
      <c r="X10" s="16">
        <f t="shared" ca="1" si="16"/>
        <v>42876</v>
      </c>
      <c r="Y10" s="16">
        <f t="shared" ca="1" si="17"/>
        <v>42877</v>
      </c>
      <c r="Z10" s="16">
        <f t="shared" ca="1" si="18"/>
        <v>42878</v>
      </c>
      <c r="AA10" s="16">
        <f t="shared" ca="1" si="19"/>
        <v>42879</v>
      </c>
      <c r="AB10" s="16">
        <f t="shared" ca="1" si="20"/>
        <v>42880</v>
      </c>
      <c r="AC10" s="16">
        <f t="shared" ca="1" si="21"/>
        <v>42881</v>
      </c>
      <c r="AD10" s="16">
        <f t="shared" ca="1" si="22"/>
        <v>42882</v>
      </c>
      <c r="AE10" s="16">
        <f t="shared" ca="1" si="23"/>
        <v>42883</v>
      </c>
      <c r="AF10" s="16">
        <f t="shared" ca="1" si="24"/>
        <v>42884</v>
      </c>
      <c r="AG10" s="16">
        <f t="shared" ca="1" si="25"/>
        <v>42885</v>
      </c>
      <c r="AH10" s="16">
        <f t="shared" ca="1" si="26"/>
        <v>42886</v>
      </c>
      <c r="AI10" s="16">
        <f t="shared" ca="1" si="27"/>
        <v>42887</v>
      </c>
      <c r="AJ10" s="16">
        <f t="shared" ca="1" si="28"/>
        <v>42888</v>
      </c>
      <c r="AK10" s="16">
        <f t="shared" ca="1" si="29"/>
        <v>42889</v>
      </c>
      <c r="AL10" s="16" t="str">
        <f t="shared" ref="AL10:AR10" ca="1" si="38">IFERROR(IF(AND(AK10&gt;=1,AK10+1&lt;=DATE(Ημερολογιακό_Έτος,ROW($A5)+1,0)),AK10+1,""),"")</f>
        <v/>
      </c>
      <c r="AM10" s="16" t="str">
        <f t="shared" ca="1" si="38"/>
        <v/>
      </c>
      <c r="AN10" s="16" t="str">
        <f t="shared" ca="1" si="38"/>
        <v/>
      </c>
      <c r="AO10" s="16" t="str">
        <f t="shared" ca="1" si="38"/>
        <v/>
      </c>
      <c r="AP10" s="16" t="str">
        <f t="shared" ca="1" si="38"/>
        <v/>
      </c>
      <c r="AQ10" s="16" t="str">
        <f t="shared" ca="1" si="38"/>
        <v/>
      </c>
      <c r="AR10" s="16" t="str">
        <f t="shared" ca="1" si="38"/>
        <v/>
      </c>
    </row>
    <row r="11" spans="1:44" ht="18.75" customHeight="1" x14ac:dyDescent="0.3">
      <c r="B11" s="15" t="s">
        <v>8</v>
      </c>
      <c r="C11" s="16" t="str">
        <f t="shared" ca="1" si="0"/>
        <v/>
      </c>
      <c r="D11" s="16" t="str">
        <f t="shared" ref="D11:I15" ca="1" si="39">IFERROR(IF(TEXT(DATE(Ημερολογιακό_Έτος,ROW($A6),1),"ηηη")=LEFT(D$5,3),DATE(Ημερολογιακό_Έτος,ROW($A6),1),IF(C11&gt;=1,C11+1,"")),"")</f>
        <v/>
      </c>
      <c r="E11" s="16" t="str">
        <f t="shared" ca="1" si="39"/>
        <v/>
      </c>
      <c r="F11" s="16" t="str">
        <f t="shared" ca="1" si="39"/>
        <v/>
      </c>
      <c r="G11" s="16">
        <f t="shared" ca="1" si="39"/>
        <v>42887</v>
      </c>
      <c r="H11" s="16">
        <f t="shared" ca="1" si="39"/>
        <v>42888</v>
      </c>
      <c r="I11" s="16">
        <f t="shared" ca="1" si="39"/>
        <v>42889</v>
      </c>
      <c r="J11" s="16">
        <f t="shared" ca="1" si="2"/>
        <v>42890</v>
      </c>
      <c r="K11" s="16">
        <f t="shared" ca="1" si="3"/>
        <v>42891</v>
      </c>
      <c r="L11" s="16">
        <f t="shared" ca="1" si="4"/>
        <v>42892</v>
      </c>
      <c r="M11" s="16">
        <f t="shared" ca="1" si="5"/>
        <v>42893</v>
      </c>
      <c r="N11" s="16">
        <f t="shared" ca="1" si="6"/>
        <v>42894</v>
      </c>
      <c r="O11" s="16">
        <f t="shared" ca="1" si="7"/>
        <v>42895</v>
      </c>
      <c r="P11" s="16">
        <f t="shared" ca="1" si="8"/>
        <v>42896</v>
      </c>
      <c r="Q11" s="16">
        <f t="shared" ca="1" si="9"/>
        <v>42897</v>
      </c>
      <c r="R11" s="16">
        <f t="shared" ca="1" si="10"/>
        <v>42898</v>
      </c>
      <c r="S11" s="16">
        <f t="shared" ca="1" si="11"/>
        <v>42899</v>
      </c>
      <c r="T11" s="16">
        <f t="shared" ca="1" si="12"/>
        <v>42900</v>
      </c>
      <c r="U11" s="16">
        <f t="shared" ca="1" si="13"/>
        <v>42901</v>
      </c>
      <c r="V11" s="16">
        <f t="shared" ca="1" si="14"/>
        <v>42902</v>
      </c>
      <c r="W11" s="16">
        <f t="shared" ca="1" si="15"/>
        <v>42903</v>
      </c>
      <c r="X11" s="16">
        <f t="shared" ca="1" si="16"/>
        <v>42904</v>
      </c>
      <c r="Y11" s="16">
        <f t="shared" ca="1" si="17"/>
        <v>42905</v>
      </c>
      <c r="Z11" s="16">
        <f t="shared" ca="1" si="18"/>
        <v>42906</v>
      </c>
      <c r="AA11" s="16">
        <f t="shared" ca="1" si="19"/>
        <v>42907</v>
      </c>
      <c r="AB11" s="16">
        <f t="shared" ca="1" si="20"/>
        <v>42908</v>
      </c>
      <c r="AC11" s="16">
        <f t="shared" ca="1" si="21"/>
        <v>42909</v>
      </c>
      <c r="AD11" s="16">
        <f t="shared" ca="1" si="22"/>
        <v>42910</v>
      </c>
      <c r="AE11" s="16">
        <f t="shared" ca="1" si="23"/>
        <v>42911</v>
      </c>
      <c r="AF11" s="16">
        <f t="shared" ca="1" si="24"/>
        <v>42912</v>
      </c>
      <c r="AG11" s="16">
        <f t="shared" ca="1" si="25"/>
        <v>42913</v>
      </c>
      <c r="AH11" s="16">
        <f t="shared" ca="1" si="26"/>
        <v>42914</v>
      </c>
      <c r="AI11" s="16">
        <f t="shared" ca="1" si="27"/>
        <v>42915</v>
      </c>
      <c r="AJ11" s="16">
        <f t="shared" ca="1" si="28"/>
        <v>42916</v>
      </c>
      <c r="AK11" s="16">
        <f t="shared" ca="1" si="29"/>
        <v>42917</v>
      </c>
      <c r="AL11" s="16" t="str">
        <f t="shared" ref="AL11:AR15" ca="1" si="40">IFERROR(IF(AND(AK11&gt;=1,AK11+1&lt;=DATE(Ημερολογιακό_Έτος,ROW($A6)+1,0)),AK11+1,""),"")</f>
        <v/>
      </c>
      <c r="AM11" s="16" t="str">
        <f t="shared" ca="1" si="40"/>
        <v/>
      </c>
      <c r="AN11" s="16" t="str">
        <f t="shared" ca="1" si="40"/>
        <v/>
      </c>
      <c r="AO11" s="16" t="str">
        <f t="shared" ca="1" si="40"/>
        <v/>
      </c>
      <c r="AP11" s="16" t="str">
        <f t="shared" ca="1" si="40"/>
        <v/>
      </c>
      <c r="AQ11" s="16" t="str">
        <f t="shared" ca="1" si="40"/>
        <v/>
      </c>
      <c r="AR11" s="16" t="str">
        <f t="shared" ca="1" si="40"/>
        <v/>
      </c>
    </row>
    <row r="12" spans="1:44" ht="18.75" customHeight="1" x14ac:dyDescent="0.3">
      <c r="B12" s="15" t="s">
        <v>9</v>
      </c>
      <c r="C12" s="16" t="str">
        <f t="shared" ca="1" si="0"/>
        <v/>
      </c>
      <c r="D12" s="16" t="str">
        <f t="shared" ca="1" si="39"/>
        <v/>
      </c>
      <c r="E12" s="16" t="str">
        <f t="shared" ca="1" si="39"/>
        <v/>
      </c>
      <c r="F12" s="16" t="str">
        <f t="shared" ca="1" si="39"/>
        <v/>
      </c>
      <c r="G12" s="16" t="str">
        <f t="shared" ca="1" si="39"/>
        <v/>
      </c>
      <c r="H12" s="16" t="str">
        <f t="shared" ca="1" si="39"/>
        <v/>
      </c>
      <c r="I12" s="16">
        <f t="shared" ca="1" si="39"/>
        <v>42917</v>
      </c>
      <c r="J12" s="16">
        <f t="shared" ca="1" si="2"/>
        <v>42918</v>
      </c>
      <c r="K12" s="16">
        <f t="shared" ca="1" si="3"/>
        <v>42919</v>
      </c>
      <c r="L12" s="16">
        <f t="shared" ca="1" si="4"/>
        <v>42920</v>
      </c>
      <c r="M12" s="16">
        <f t="shared" ca="1" si="5"/>
        <v>42921</v>
      </c>
      <c r="N12" s="16">
        <f t="shared" ca="1" si="6"/>
        <v>42922</v>
      </c>
      <c r="O12" s="16">
        <f t="shared" ca="1" si="7"/>
        <v>42923</v>
      </c>
      <c r="P12" s="16">
        <f t="shared" ca="1" si="8"/>
        <v>42924</v>
      </c>
      <c r="Q12" s="16">
        <f t="shared" ca="1" si="9"/>
        <v>42925</v>
      </c>
      <c r="R12" s="16">
        <f t="shared" ca="1" si="10"/>
        <v>42926</v>
      </c>
      <c r="S12" s="16">
        <f t="shared" ca="1" si="11"/>
        <v>42927</v>
      </c>
      <c r="T12" s="16">
        <f t="shared" ca="1" si="12"/>
        <v>42928</v>
      </c>
      <c r="U12" s="16">
        <f t="shared" ca="1" si="13"/>
        <v>42929</v>
      </c>
      <c r="V12" s="16">
        <f t="shared" ca="1" si="14"/>
        <v>42930</v>
      </c>
      <c r="W12" s="16">
        <f t="shared" ca="1" si="15"/>
        <v>42931</v>
      </c>
      <c r="X12" s="16">
        <f t="shared" ca="1" si="16"/>
        <v>42932</v>
      </c>
      <c r="Y12" s="16">
        <f t="shared" ca="1" si="17"/>
        <v>42933</v>
      </c>
      <c r="Z12" s="16">
        <f t="shared" ca="1" si="18"/>
        <v>42934</v>
      </c>
      <c r="AA12" s="16">
        <f t="shared" ca="1" si="19"/>
        <v>42935</v>
      </c>
      <c r="AB12" s="16">
        <f t="shared" ca="1" si="20"/>
        <v>42936</v>
      </c>
      <c r="AC12" s="16">
        <f t="shared" ca="1" si="21"/>
        <v>42937</v>
      </c>
      <c r="AD12" s="16">
        <f t="shared" ca="1" si="22"/>
        <v>42938</v>
      </c>
      <c r="AE12" s="16">
        <f t="shared" ca="1" si="23"/>
        <v>42939</v>
      </c>
      <c r="AF12" s="16">
        <f t="shared" ca="1" si="24"/>
        <v>42940</v>
      </c>
      <c r="AG12" s="16">
        <f t="shared" ca="1" si="25"/>
        <v>42941</v>
      </c>
      <c r="AH12" s="16">
        <f t="shared" ca="1" si="26"/>
        <v>42942</v>
      </c>
      <c r="AI12" s="16">
        <f t="shared" ca="1" si="27"/>
        <v>42943</v>
      </c>
      <c r="AJ12" s="16">
        <f t="shared" ca="1" si="28"/>
        <v>42944</v>
      </c>
      <c r="AK12" s="16">
        <f t="shared" ca="1" si="29"/>
        <v>42945</v>
      </c>
      <c r="AL12" s="16">
        <f t="shared" ca="1" si="40"/>
        <v>42946</v>
      </c>
      <c r="AM12" s="16">
        <f t="shared" ca="1" si="40"/>
        <v>42947</v>
      </c>
      <c r="AN12" s="16" t="str">
        <f t="shared" ca="1" si="40"/>
        <v/>
      </c>
      <c r="AO12" s="16" t="str">
        <f t="shared" ca="1" si="40"/>
        <v/>
      </c>
      <c r="AP12" s="16" t="str">
        <f t="shared" ca="1" si="40"/>
        <v/>
      </c>
      <c r="AQ12" s="16" t="str">
        <f t="shared" ca="1" si="40"/>
        <v/>
      </c>
      <c r="AR12" s="16" t="str">
        <f t="shared" ca="1" si="40"/>
        <v/>
      </c>
    </row>
    <row r="13" spans="1:44" ht="18.75" customHeight="1" x14ac:dyDescent="0.3">
      <c r="B13" s="15" t="s">
        <v>10</v>
      </c>
      <c r="C13" s="16" t="str">
        <f t="shared" ca="1" si="0"/>
        <v/>
      </c>
      <c r="D13" s="16" t="str">
        <f t="shared" ca="1" si="39"/>
        <v/>
      </c>
      <c r="E13" s="16">
        <f t="shared" ca="1" si="39"/>
        <v>42948</v>
      </c>
      <c r="F13" s="16">
        <f t="shared" ca="1" si="39"/>
        <v>42949</v>
      </c>
      <c r="G13" s="16">
        <f t="shared" ca="1" si="39"/>
        <v>42950</v>
      </c>
      <c r="H13" s="16">
        <f t="shared" ca="1" si="39"/>
        <v>42951</v>
      </c>
      <c r="I13" s="16">
        <f t="shared" ca="1" si="39"/>
        <v>42952</v>
      </c>
      <c r="J13" s="16">
        <f t="shared" ca="1" si="2"/>
        <v>42953</v>
      </c>
      <c r="K13" s="16">
        <f t="shared" ca="1" si="3"/>
        <v>42954</v>
      </c>
      <c r="L13" s="16">
        <f t="shared" ca="1" si="4"/>
        <v>42955</v>
      </c>
      <c r="M13" s="16">
        <f t="shared" ca="1" si="5"/>
        <v>42956</v>
      </c>
      <c r="N13" s="16">
        <f t="shared" ca="1" si="6"/>
        <v>42957</v>
      </c>
      <c r="O13" s="16">
        <f t="shared" ca="1" si="7"/>
        <v>42958</v>
      </c>
      <c r="P13" s="16">
        <f t="shared" ca="1" si="8"/>
        <v>42959</v>
      </c>
      <c r="Q13" s="16">
        <f t="shared" ca="1" si="9"/>
        <v>42960</v>
      </c>
      <c r="R13" s="16">
        <f t="shared" ca="1" si="10"/>
        <v>42961</v>
      </c>
      <c r="S13" s="16">
        <f t="shared" ca="1" si="11"/>
        <v>42962</v>
      </c>
      <c r="T13" s="16">
        <f t="shared" ca="1" si="12"/>
        <v>42963</v>
      </c>
      <c r="U13" s="16">
        <f t="shared" ca="1" si="13"/>
        <v>42964</v>
      </c>
      <c r="V13" s="16">
        <f t="shared" ca="1" si="14"/>
        <v>42965</v>
      </c>
      <c r="W13" s="16">
        <f t="shared" ca="1" si="15"/>
        <v>42966</v>
      </c>
      <c r="X13" s="16">
        <f t="shared" ca="1" si="16"/>
        <v>42967</v>
      </c>
      <c r="Y13" s="16">
        <f t="shared" ca="1" si="17"/>
        <v>42968</v>
      </c>
      <c r="Z13" s="16">
        <f t="shared" ca="1" si="18"/>
        <v>42969</v>
      </c>
      <c r="AA13" s="16">
        <f t="shared" ca="1" si="19"/>
        <v>42970</v>
      </c>
      <c r="AB13" s="16">
        <f t="shared" ca="1" si="20"/>
        <v>42971</v>
      </c>
      <c r="AC13" s="16">
        <f t="shared" ca="1" si="21"/>
        <v>42972</v>
      </c>
      <c r="AD13" s="16">
        <f t="shared" ca="1" si="22"/>
        <v>42973</v>
      </c>
      <c r="AE13" s="16">
        <f t="shared" ca="1" si="23"/>
        <v>42974</v>
      </c>
      <c r="AF13" s="16">
        <f t="shared" ca="1" si="24"/>
        <v>42975</v>
      </c>
      <c r="AG13" s="16">
        <f t="shared" ca="1" si="25"/>
        <v>42976</v>
      </c>
      <c r="AH13" s="16">
        <f t="shared" ca="1" si="26"/>
        <v>42977</v>
      </c>
      <c r="AI13" s="16">
        <f t="shared" ca="1" si="27"/>
        <v>42978</v>
      </c>
      <c r="AJ13" s="16">
        <f t="shared" ca="1" si="28"/>
        <v>42979</v>
      </c>
      <c r="AK13" s="16">
        <f t="shared" ca="1" si="29"/>
        <v>42980</v>
      </c>
      <c r="AL13" s="16" t="str">
        <f t="shared" ca="1" si="40"/>
        <v/>
      </c>
      <c r="AM13" s="16" t="str">
        <f t="shared" ca="1" si="40"/>
        <v/>
      </c>
      <c r="AN13" s="16" t="str">
        <f t="shared" ca="1" si="40"/>
        <v/>
      </c>
      <c r="AO13" s="16" t="str">
        <f t="shared" ca="1" si="40"/>
        <v/>
      </c>
      <c r="AP13" s="16" t="str">
        <f t="shared" ca="1" si="40"/>
        <v/>
      </c>
      <c r="AQ13" s="16" t="str">
        <f t="shared" ca="1" si="40"/>
        <v/>
      </c>
      <c r="AR13" s="16" t="str">
        <f t="shared" ca="1" si="40"/>
        <v/>
      </c>
    </row>
    <row r="14" spans="1:44" ht="18.75" customHeight="1" x14ac:dyDescent="0.3">
      <c r="B14" s="15" t="s">
        <v>11</v>
      </c>
      <c r="C14" s="16" t="str">
        <f t="shared" ca="1" si="0"/>
        <v/>
      </c>
      <c r="D14" s="16" t="str">
        <f t="shared" ca="1" si="39"/>
        <v/>
      </c>
      <c r="E14" s="16" t="str">
        <f t="shared" ca="1" si="39"/>
        <v/>
      </c>
      <c r="F14" s="16" t="str">
        <f t="shared" ca="1" si="39"/>
        <v/>
      </c>
      <c r="G14" s="16" t="str">
        <f t="shared" ca="1" si="39"/>
        <v/>
      </c>
      <c r="H14" s="16">
        <f t="shared" ca="1" si="39"/>
        <v>42979</v>
      </c>
      <c r="I14" s="16">
        <f t="shared" ca="1" si="39"/>
        <v>42980</v>
      </c>
      <c r="J14" s="16">
        <f t="shared" ca="1" si="2"/>
        <v>42981</v>
      </c>
      <c r="K14" s="16">
        <f t="shared" ca="1" si="3"/>
        <v>42982</v>
      </c>
      <c r="L14" s="16">
        <f t="shared" ca="1" si="4"/>
        <v>42983</v>
      </c>
      <c r="M14" s="16">
        <f t="shared" ca="1" si="5"/>
        <v>42984</v>
      </c>
      <c r="N14" s="16">
        <f t="shared" ca="1" si="6"/>
        <v>42985</v>
      </c>
      <c r="O14" s="16">
        <f t="shared" ca="1" si="7"/>
        <v>42986</v>
      </c>
      <c r="P14" s="16">
        <f t="shared" ca="1" si="8"/>
        <v>42987</v>
      </c>
      <c r="Q14" s="16">
        <f t="shared" ca="1" si="9"/>
        <v>42988</v>
      </c>
      <c r="R14" s="16">
        <f t="shared" ca="1" si="10"/>
        <v>42989</v>
      </c>
      <c r="S14" s="16">
        <f t="shared" ca="1" si="11"/>
        <v>42990</v>
      </c>
      <c r="T14" s="16">
        <f t="shared" ca="1" si="12"/>
        <v>42991</v>
      </c>
      <c r="U14" s="16">
        <f t="shared" ca="1" si="13"/>
        <v>42992</v>
      </c>
      <c r="V14" s="16">
        <f t="shared" ca="1" si="14"/>
        <v>42993</v>
      </c>
      <c r="W14" s="16">
        <f t="shared" ca="1" si="15"/>
        <v>42994</v>
      </c>
      <c r="X14" s="16">
        <f t="shared" ca="1" si="16"/>
        <v>42995</v>
      </c>
      <c r="Y14" s="16">
        <f t="shared" ca="1" si="17"/>
        <v>42996</v>
      </c>
      <c r="Z14" s="16">
        <f t="shared" ca="1" si="18"/>
        <v>42997</v>
      </c>
      <c r="AA14" s="16">
        <f t="shared" ca="1" si="19"/>
        <v>42998</v>
      </c>
      <c r="AB14" s="16">
        <f t="shared" ca="1" si="20"/>
        <v>42999</v>
      </c>
      <c r="AC14" s="16">
        <f t="shared" ca="1" si="21"/>
        <v>43000</v>
      </c>
      <c r="AD14" s="16">
        <f t="shared" ca="1" si="22"/>
        <v>43001</v>
      </c>
      <c r="AE14" s="16">
        <f t="shared" ca="1" si="23"/>
        <v>43002</v>
      </c>
      <c r="AF14" s="16">
        <f t="shared" ca="1" si="24"/>
        <v>43003</v>
      </c>
      <c r="AG14" s="16">
        <f t="shared" ca="1" si="25"/>
        <v>43004</v>
      </c>
      <c r="AH14" s="16">
        <f t="shared" ca="1" si="26"/>
        <v>43005</v>
      </c>
      <c r="AI14" s="16">
        <f t="shared" ca="1" si="27"/>
        <v>43006</v>
      </c>
      <c r="AJ14" s="16">
        <f t="shared" ca="1" si="28"/>
        <v>43007</v>
      </c>
      <c r="AK14" s="16">
        <f t="shared" ca="1" si="29"/>
        <v>43008</v>
      </c>
      <c r="AL14" s="16" t="str">
        <f t="shared" ca="1" si="40"/>
        <v/>
      </c>
      <c r="AM14" s="16" t="str">
        <f t="shared" ca="1" si="40"/>
        <v/>
      </c>
      <c r="AN14" s="16" t="str">
        <f t="shared" ca="1" si="40"/>
        <v/>
      </c>
      <c r="AO14" s="16" t="str">
        <f t="shared" ca="1" si="40"/>
        <v/>
      </c>
      <c r="AP14" s="16" t="str">
        <f t="shared" ca="1" si="40"/>
        <v/>
      </c>
      <c r="AQ14" s="16" t="str">
        <f t="shared" ca="1" si="40"/>
        <v/>
      </c>
      <c r="AR14" s="16" t="str">
        <f t="shared" ca="1" si="40"/>
        <v/>
      </c>
    </row>
    <row r="15" spans="1:44" ht="18.75" customHeight="1" x14ac:dyDescent="0.3">
      <c r="B15" s="15" t="s">
        <v>12</v>
      </c>
      <c r="C15" s="16">
        <f t="shared" ca="1" si="0"/>
        <v>43009</v>
      </c>
      <c r="D15" s="16">
        <f t="shared" ca="1" si="39"/>
        <v>43010</v>
      </c>
      <c r="E15" s="16">
        <f t="shared" ca="1" si="39"/>
        <v>43011</v>
      </c>
      <c r="F15" s="16">
        <f t="shared" ca="1" si="39"/>
        <v>43012</v>
      </c>
      <c r="G15" s="16">
        <f t="shared" ca="1" si="39"/>
        <v>43013</v>
      </c>
      <c r="H15" s="16">
        <f t="shared" ca="1" si="39"/>
        <v>43014</v>
      </c>
      <c r="I15" s="16">
        <f t="shared" ca="1" si="39"/>
        <v>43015</v>
      </c>
      <c r="J15" s="16">
        <f t="shared" ca="1" si="2"/>
        <v>43016</v>
      </c>
      <c r="K15" s="16">
        <f t="shared" ca="1" si="3"/>
        <v>43017</v>
      </c>
      <c r="L15" s="16">
        <f t="shared" ca="1" si="4"/>
        <v>43018</v>
      </c>
      <c r="M15" s="16">
        <f t="shared" ca="1" si="5"/>
        <v>43019</v>
      </c>
      <c r="N15" s="16">
        <f t="shared" ca="1" si="6"/>
        <v>43020</v>
      </c>
      <c r="O15" s="16">
        <f t="shared" ca="1" si="7"/>
        <v>43021</v>
      </c>
      <c r="P15" s="16">
        <f t="shared" ca="1" si="8"/>
        <v>43022</v>
      </c>
      <c r="Q15" s="16">
        <f t="shared" ca="1" si="9"/>
        <v>43023</v>
      </c>
      <c r="R15" s="16">
        <f t="shared" ca="1" si="10"/>
        <v>43024</v>
      </c>
      <c r="S15" s="16">
        <f t="shared" ca="1" si="11"/>
        <v>43025</v>
      </c>
      <c r="T15" s="16">
        <f t="shared" ca="1" si="12"/>
        <v>43026</v>
      </c>
      <c r="U15" s="16">
        <f t="shared" ca="1" si="13"/>
        <v>43027</v>
      </c>
      <c r="V15" s="16">
        <f t="shared" ca="1" si="14"/>
        <v>43028</v>
      </c>
      <c r="W15" s="16">
        <f t="shared" ca="1" si="15"/>
        <v>43029</v>
      </c>
      <c r="X15" s="16">
        <f t="shared" ca="1" si="16"/>
        <v>43030</v>
      </c>
      <c r="Y15" s="16">
        <f t="shared" ca="1" si="17"/>
        <v>43031</v>
      </c>
      <c r="Z15" s="16">
        <f t="shared" ca="1" si="18"/>
        <v>43032</v>
      </c>
      <c r="AA15" s="16">
        <f t="shared" ca="1" si="19"/>
        <v>43033</v>
      </c>
      <c r="AB15" s="16">
        <f t="shared" ca="1" si="20"/>
        <v>43034</v>
      </c>
      <c r="AC15" s="16">
        <f t="shared" ca="1" si="21"/>
        <v>43035</v>
      </c>
      <c r="AD15" s="16">
        <f t="shared" ca="1" si="22"/>
        <v>43036</v>
      </c>
      <c r="AE15" s="16">
        <f t="shared" ca="1" si="23"/>
        <v>43037</v>
      </c>
      <c r="AF15" s="16">
        <f t="shared" ca="1" si="24"/>
        <v>43038</v>
      </c>
      <c r="AG15" s="16">
        <f t="shared" ca="1" si="25"/>
        <v>43039</v>
      </c>
      <c r="AH15" s="16">
        <f t="shared" ca="1" si="26"/>
        <v>43040</v>
      </c>
      <c r="AI15" s="16">
        <f t="shared" ca="1" si="27"/>
        <v>43041</v>
      </c>
      <c r="AJ15" s="16">
        <f t="shared" ca="1" si="28"/>
        <v>43042</v>
      </c>
      <c r="AK15" s="16">
        <f t="shared" ca="1" si="29"/>
        <v>43043</v>
      </c>
      <c r="AL15" s="16" t="str">
        <f t="shared" ca="1" si="40"/>
        <v/>
      </c>
      <c r="AM15" s="16" t="str">
        <f t="shared" ca="1" si="40"/>
        <v/>
      </c>
      <c r="AN15" s="16" t="str">
        <f t="shared" ca="1" si="40"/>
        <v/>
      </c>
      <c r="AO15" s="16" t="str">
        <f t="shared" ca="1" si="40"/>
        <v/>
      </c>
      <c r="AP15" s="16" t="str">
        <f t="shared" ca="1" si="40"/>
        <v/>
      </c>
      <c r="AQ15" s="16" t="str">
        <f t="shared" ca="1" si="40"/>
        <v/>
      </c>
      <c r="AR15" s="16" t="str">
        <f t="shared" ca="1" si="40"/>
        <v/>
      </c>
    </row>
    <row r="16" spans="1:44" ht="18.75" customHeight="1" x14ac:dyDescent="0.3">
      <c r="B16" s="15" t="s">
        <v>13</v>
      </c>
      <c r="C16" s="16" t="str">
        <f t="shared" ca="1" si="0"/>
        <v/>
      </c>
      <c r="D16" s="16" t="str">
        <f t="shared" ref="D16:I16" ca="1" si="41">IFERROR(IF(TEXT(DATE(Ημερολογιακό_Έτος,ROW($A11),1),"ηηη")=LEFT(D$5,3),DATE(Ημερολογιακό_Έτος,ROW($A11),1),IF(C16&gt;=1,C16+1,"")),"")</f>
        <v/>
      </c>
      <c r="E16" s="16" t="str">
        <f t="shared" ca="1" si="41"/>
        <v/>
      </c>
      <c r="F16" s="16">
        <f t="shared" ca="1" si="41"/>
        <v>43040</v>
      </c>
      <c r="G16" s="16">
        <f t="shared" ca="1" si="41"/>
        <v>43041</v>
      </c>
      <c r="H16" s="16">
        <f t="shared" ca="1" si="41"/>
        <v>43042</v>
      </c>
      <c r="I16" s="16">
        <f t="shared" ca="1" si="41"/>
        <v>43043</v>
      </c>
      <c r="J16" s="16">
        <f t="shared" ca="1" si="2"/>
        <v>43044</v>
      </c>
      <c r="K16" s="16">
        <f t="shared" ca="1" si="3"/>
        <v>43045</v>
      </c>
      <c r="L16" s="16">
        <f t="shared" ca="1" si="4"/>
        <v>43046</v>
      </c>
      <c r="M16" s="16">
        <f t="shared" ca="1" si="5"/>
        <v>43047</v>
      </c>
      <c r="N16" s="16">
        <f t="shared" ca="1" si="6"/>
        <v>43048</v>
      </c>
      <c r="O16" s="16">
        <f t="shared" ca="1" si="7"/>
        <v>43049</v>
      </c>
      <c r="P16" s="16">
        <f t="shared" ca="1" si="8"/>
        <v>43050</v>
      </c>
      <c r="Q16" s="16">
        <f t="shared" ca="1" si="9"/>
        <v>43051</v>
      </c>
      <c r="R16" s="16">
        <f t="shared" ca="1" si="10"/>
        <v>43052</v>
      </c>
      <c r="S16" s="16">
        <f t="shared" ca="1" si="11"/>
        <v>43053</v>
      </c>
      <c r="T16" s="16">
        <f t="shared" ca="1" si="12"/>
        <v>43054</v>
      </c>
      <c r="U16" s="16">
        <f t="shared" ca="1" si="13"/>
        <v>43055</v>
      </c>
      <c r="V16" s="16">
        <f t="shared" ca="1" si="14"/>
        <v>43056</v>
      </c>
      <c r="W16" s="16">
        <f t="shared" ca="1" si="15"/>
        <v>43057</v>
      </c>
      <c r="X16" s="16">
        <f t="shared" ca="1" si="16"/>
        <v>43058</v>
      </c>
      <c r="Y16" s="16">
        <f t="shared" ca="1" si="17"/>
        <v>43059</v>
      </c>
      <c r="Z16" s="16">
        <f t="shared" ca="1" si="18"/>
        <v>43060</v>
      </c>
      <c r="AA16" s="16">
        <f t="shared" ca="1" si="19"/>
        <v>43061</v>
      </c>
      <c r="AB16" s="16">
        <f t="shared" ca="1" si="20"/>
        <v>43062</v>
      </c>
      <c r="AC16" s="16">
        <f t="shared" ca="1" si="21"/>
        <v>43063</v>
      </c>
      <c r="AD16" s="16">
        <f t="shared" ca="1" si="22"/>
        <v>43064</v>
      </c>
      <c r="AE16" s="16">
        <f t="shared" ca="1" si="23"/>
        <v>43065</v>
      </c>
      <c r="AF16" s="16">
        <f t="shared" ca="1" si="24"/>
        <v>43066</v>
      </c>
      <c r="AG16" s="16">
        <f t="shared" ca="1" si="25"/>
        <v>43067</v>
      </c>
      <c r="AH16" s="16">
        <f t="shared" ca="1" si="26"/>
        <v>43068</v>
      </c>
      <c r="AI16" s="16">
        <f t="shared" ca="1" si="27"/>
        <v>43069</v>
      </c>
      <c r="AJ16" s="16">
        <f t="shared" ca="1" si="28"/>
        <v>43070</v>
      </c>
      <c r="AK16" s="16">
        <f t="shared" ca="1" si="29"/>
        <v>43071</v>
      </c>
      <c r="AL16" s="16" t="str">
        <f t="shared" ref="AL16:AR16" ca="1" si="42">IFERROR(IF(AND(AK16&gt;=1,AK16+1&lt;=DATE(Ημερολογιακό_Έτος,ROW($A11)+1,0)),AK16+1,""),"")</f>
        <v/>
      </c>
      <c r="AM16" s="16" t="str">
        <f t="shared" ca="1" si="42"/>
        <v/>
      </c>
      <c r="AN16" s="16" t="str">
        <f t="shared" ca="1" si="42"/>
        <v/>
      </c>
      <c r="AO16" s="16" t="str">
        <f t="shared" ca="1" si="42"/>
        <v/>
      </c>
      <c r="AP16" s="16" t="str">
        <f t="shared" ca="1" si="42"/>
        <v/>
      </c>
      <c r="AQ16" s="16" t="str">
        <f t="shared" ca="1" si="42"/>
        <v/>
      </c>
      <c r="AR16" s="16" t="str">
        <f t="shared" ca="1" si="42"/>
        <v/>
      </c>
    </row>
    <row r="17" spans="2:44" ht="18.75" customHeight="1" x14ac:dyDescent="0.3">
      <c r="B17" s="15" t="s">
        <v>14</v>
      </c>
      <c r="C17" s="16" t="str">
        <f t="shared" ca="1" si="0"/>
        <v/>
      </c>
      <c r="D17" s="16" t="str">
        <f t="shared" ref="D17:I17" ca="1" si="43">IFERROR(IF(TEXT(DATE(Ημερολογιακό_Έτος,ROW($A12),1),"ηηη")=LEFT(D$5,3),DATE(Ημερολογιακό_Έτος,ROW($A12),1),IF(C17&gt;=1,C17+1,"")),"")</f>
        <v/>
      </c>
      <c r="E17" s="16" t="str">
        <f t="shared" ca="1" si="43"/>
        <v/>
      </c>
      <c r="F17" s="16" t="str">
        <f t="shared" ca="1" si="43"/>
        <v/>
      </c>
      <c r="G17" s="16" t="str">
        <f t="shared" ca="1" si="43"/>
        <v/>
      </c>
      <c r="H17" s="16">
        <f t="shared" ca="1" si="43"/>
        <v>43070</v>
      </c>
      <c r="I17" s="16">
        <f t="shared" ca="1" si="43"/>
        <v>43071</v>
      </c>
      <c r="J17" s="16">
        <f t="shared" ca="1" si="2"/>
        <v>43072</v>
      </c>
      <c r="K17" s="16">
        <f t="shared" ca="1" si="3"/>
        <v>43073</v>
      </c>
      <c r="L17" s="16">
        <f t="shared" ca="1" si="4"/>
        <v>43074</v>
      </c>
      <c r="M17" s="16">
        <f t="shared" ca="1" si="5"/>
        <v>43075</v>
      </c>
      <c r="N17" s="16">
        <f t="shared" ca="1" si="6"/>
        <v>43076</v>
      </c>
      <c r="O17" s="16">
        <f t="shared" ca="1" si="7"/>
        <v>43077</v>
      </c>
      <c r="P17" s="16">
        <f t="shared" ca="1" si="8"/>
        <v>43078</v>
      </c>
      <c r="Q17" s="16">
        <f t="shared" ca="1" si="9"/>
        <v>43079</v>
      </c>
      <c r="R17" s="16">
        <f t="shared" ca="1" si="10"/>
        <v>43080</v>
      </c>
      <c r="S17" s="16">
        <f t="shared" ca="1" si="11"/>
        <v>43081</v>
      </c>
      <c r="T17" s="16">
        <f t="shared" ca="1" si="12"/>
        <v>43082</v>
      </c>
      <c r="U17" s="16">
        <f t="shared" ca="1" si="13"/>
        <v>43083</v>
      </c>
      <c r="V17" s="16">
        <f t="shared" ca="1" si="14"/>
        <v>43084</v>
      </c>
      <c r="W17" s="16">
        <f t="shared" ca="1" si="15"/>
        <v>43085</v>
      </c>
      <c r="X17" s="16">
        <f t="shared" ca="1" si="16"/>
        <v>43086</v>
      </c>
      <c r="Y17" s="16">
        <f t="shared" ca="1" si="17"/>
        <v>43087</v>
      </c>
      <c r="Z17" s="16">
        <f t="shared" ca="1" si="18"/>
        <v>43088</v>
      </c>
      <c r="AA17" s="16">
        <f t="shared" ca="1" si="19"/>
        <v>43089</v>
      </c>
      <c r="AB17" s="16">
        <f t="shared" ca="1" si="20"/>
        <v>43090</v>
      </c>
      <c r="AC17" s="16">
        <f t="shared" ca="1" si="21"/>
        <v>43091</v>
      </c>
      <c r="AD17" s="16">
        <f t="shared" ca="1" si="22"/>
        <v>43092</v>
      </c>
      <c r="AE17" s="16">
        <f t="shared" ca="1" si="23"/>
        <v>43093</v>
      </c>
      <c r="AF17" s="16">
        <f t="shared" ca="1" si="24"/>
        <v>43094</v>
      </c>
      <c r="AG17" s="16">
        <f t="shared" ca="1" si="25"/>
        <v>43095</v>
      </c>
      <c r="AH17" s="16">
        <f t="shared" ca="1" si="26"/>
        <v>43096</v>
      </c>
      <c r="AI17" s="16">
        <f t="shared" ca="1" si="27"/>
        <v>43097</v>
      </c>
      <c r="AJ17" s="16">
        <f t="shared" ca="1" si="28"/>
        <v>43098</v>
      </c>
      <c r="AK17" s="16">
        <f t="shared" ca="1" si="29"/>
        <v>43099</v>
      </c>
      <c r="AL17" s="16">
        <f t="shared" ref="AL17:AR17" ca="1" si="44">IFERROR(IF(AND(AK17&gt;=1,AK17+1&lt;=DATE(Ημερολογιακό_Έτος,ROW($A12)+1,0)),AK17+1,""),"")</f>
        <v>43100</v>
      </c>
      <c r="AM17" s="16" t="str">
        <f t="shared" ca="1" si="44"/>
        <v/>
      </c>
      <c r="AN17" s="16" t="str">
        <f t="shared" ca="1" si="44"/>
        <v/>
      </c>
      <c r="AO17" s="16" t="str">
        <f t="shared" ca="1" si="44"/>
        <v/>
      </c>
      <c r="AP17" s="16" t="str">
        <f t="shared" ca="1" si="44"/>
        <v/>
      </c>
      <c r="AQ17" s="16" t="str">
        <f t="shared" ca="1" si="44"/>
        <v/>
      </c>
      <c r="AR17" s="16" t="str">
        <f t="shared" ca="1" si="44"/>
        <v/>
      </c>
    </row>
    <row r="18" spans="2:44" ht="39.950000000000003" customHeight="1" x14ac:dyDescent="0.3">
      <c r="B18" s="18" t="s">
        <v>15</v>
      </c>
      <c r="C18" s="19"/>
      <c r="D18" s="19"/>
      <c r="E18" s="19"/>
      <c r="F18" s="19"/>
      <c r="G18" s="20"/>
      <c r="H18" s="20"/>
      <c r="I18" s="20"/>
      <c r="J18" s="20"/>
      <c r="K18" s="20"/>
      <c r="L18" s="20"/>
      <c r="M18" s="20"/>
      <c r="N18" s="20"/>
      <c r="O18" s="20"/>
    </row>
    <row r="19" spans="2:44" ht="32.1" customHeight="1" x14ac:dyDescent="0.3">
      <c r="C19" s="21" t="s">
        <v>18</v>
      </c>
      <c r="D19" s="21"/>
      <c r="E19" s="21"/>
      <c r="F19" s="22"/>
      <c r="G19" s="23"/>
      <c r="H19" s="24" t="s">
        <v>24</v>
      </c>
      <c r="I19" s="24"/>
      <c r="J19" s="24"/>
      <c r="K19" s="24"/>
      <c r="L19" s="22"/>
      <c r="M19" s="25"/>
      <c r="N19" s="26" t="s">
        <v>31</v>
      </c>
      <c r="O19" s="26"/>
      <c r="P19" s="26"/>
      <c r="Q19" s="22"/>
      <c r="S19" s="21" t="s">
        <v>37</v>
      </c>
      <c r="T19" s="21"/>
      <c r="U19" s="21"/>
      <c r="V19" s="22"/>
      <c r="W19" s="23"/>
      <c r="X19" s="21" t="s">
        <v>43</v>
      </c>
      <c r="Y19" s="21"/>
      <c r="Z19" s="21"/>
      <c r="AA19" s="22"/>
      <c r="AB19" s="23"/>
      <c r="AC19" s="21" t="s">
        <v>49</v>
      </c>
      <c r="AD19" s="21"/>
      <c r="AE19" s="21"/>
      <c r="AF19" s="27"/>
    </row>
    <row r="20" spans="2:44" ht="54.95" customHeight="1" x14ac:dyDescent="0.3">
      <c r="C20" s="28">
        <f ca="1">SUMIFS(ΠαρακολούθησηΑδειών[Ημέρες],ΠαρακολούθησηΑδειών[Όνομα υπαλλήλου],τιμΆδΥπαλλ,ΠαρακολούθησηΑδειών[Ημερομηνία έναρξης],"&gt;="&amp;DATE(Ημερολογιακό_Έτος,1,1),ΠαρακολούθησηΑδειών[Ημερομηνία λήξης],"&lt;"&amp;DATE(Ημερολογιακό_Έτος+1,1,1))</f>
        <v>4</v>
      </c>
      <c r="D20" s="28"/>
      <c r="E20" s="28"/>
      <c r="F20" s="22"/>
      <c r="H20" s="28">
        <f ca="1">NETWORKDAYS(DATE(Ημερολογιακό_Έτος,1,1),EDATE(DATE(Ημερολογιακό_Έτος,1,1),12)-1)</f>
        <v>260</v>
      </c>
      <c r="I20" s="28"/>
      <c r="J20" s="28"/>
      <c r="K20" s="28"/>
      <c r="L20" s="22"/>
      <c r="N20" s="29">
        <f ca="1">SUMIFS(ΠαρακολούθησηΑδειών[Ημέρες],ΠαρακολούθησηΑδειών[Όνομα υπαλλήλου],τιμΆδΥπαλλ,ΠαρακολούθησηΑδειών[Ημερομηνία έναρξης],"&gt;="&amp;DATE(Ημερολογιακό_Έτος,1,1),ΠαρακολούθησηΑδειών[Ημερομηνία λήξης],"&lt;"&amp;DATE(Ημερολογιακό_Έτος+1,1,1),ΠαρακολούθησηΑδειών[Τύπος άδειας],'Τύποι αδειών'!B4)</f>
        <v>1</v>
      </c>
      <c r="O20" s="29"/>
      <c r="P20" s="29"/>
      <c r="Q20" s="22"/>
      <c r="S20" s="30">
        <f ca="1">SUMIFS(ΠαρακολούθησηΑδειών[Ημέρες],ΠαρακολούθησηΑδειών[Όνομα υπαλλήλου],τιμΆδΥπαλλ,ΠαρακολούθησηΑδειών[Ημερομηνία έναρξης],"&gt;="&amp;DATE(Ημερολογιακό_Έτος,1,1),ΠαρακολούθησηΑδειών[Ημερομηνία λήξης],"&lt;"&amp;DATE(Ημερολογιακό_Έτος+1,1,1),ΠαρακολούθησηΑδειών[Τύπος άδειας],'Τύποι αδειών'!B5)</f>
        <v>0</v>
      </c>
      <c r="T20" s="30"/>
      <c r="U20" s="30"/>
      <c r="V20" s="22"/>
      <c r="X20" s="31">
        <f ca="1">SUMIFS(ΠαρακολούθησηΑδειών[Ημέρες],ΠαρακολούθησηΑδειών[Όνομα υπαλλήλου],τιμΆδΥπαλλ,ΠαρακολούθησηΑδειών[Ημερομηνία έναρξης],"&gt;="&amp;DATE(Ημερολογιακό_Έτος,1,1),ΠαρακολούθησηΑδειών[Ημερομηνία λήξης],"&lt;"&amp;DATE(Ημερολογιακό_Έτος+1,1,1),ΠαρακολούθησηΑδειών[Τύπος άδειας],'Τύποι αδειών'!B6)</f>
        <v>3</v>
      </c>
      <c r="Y20" s="31"/>
      <c r="Z20" s="31"/>
      <c r="AA20" s="22"/>
      <c r="AC20" s="32">
        <f ca="1">SUMIFS(ΠαρακολούθησηΑδειών[Ημέρες],ΠαρακολούθησηΑδειών[Όνομα υπαλλήλου],τιμΆδΥπαλλ,ΠαρακολούθησηΑδειών[Ημερομηνία έναρξης],"&gt;="&amp;DATE(Ημερολογιακό_Έτος,1,1),ΠαρακολούθησηΑδειών[Ημερομηνία λήξης],"&lt;"&amp;DATE(Ημερολογιακό_Έτος+1,1,1),ΠαρακολούθησηΑδειών[Τύπος άδειας],'Τύποι αδειών'!B7)</f>
        <v>0</v>
      </c>
      <c r="AD20" s="32"/>
      <c r="AE20" s="32"/>
    </row>
    <row r="21" spans="2:44" ht="21.95" customHeight="1" x14ac:dyDescent="0.3">
      <c r="C21" s="39">
        <f ca="1">SUMIFS(ΠαρακολούθησηΑδειών[Ημέρες],ΠαρακολούθησηΑδειών[Όνομα υπαλλήλου],τιμΆδΥπαλλ,ΠαρακολούθησηΑδειών[Ημερομηνία έναρξης],"&gt;="&amp;DATE(Ημερολογιακό_Έτος-1,1,1),ΠαρακολούθησηΑδειών[Ημερομηνία λήξης],"&lt;"&amp;DATE(Ημερολογιακό_Έτος,1,1))</f>
        <v>14</v>
      </c>
      <c r="D21" s="39"/>
      <c r="E21" s="39"/>
      <c r="F21" s="22"/>
      <c r="G21" s="33"/>
      <c r="H21" s="39">
        <f ca="1">NETWORKDAYS(DATE(Ημερολογιακό_Έτος-1,1,1),EDATE(DATE(Ημερολογιακό_Έτος-1,1,1),12)-1)</f>
        <v>261</v>
      </c>
      <c r="I21" s="39"/>
      <c r="J21" s="39"/>
      <c r="K21" s="39"/>
      <c r="L21" s="22"/>
      <c r="M21" s="34"/>
      <c r="N21" s="39">
        <f ca="1">SUMIFS(ΠαρακολούθησηΑδειών[Ημέρες],ΠαρακολούθησηΑδειών[Όνομα υπαλλήλου],τιμΆδΥπαλλ,ΠαρακολούθησηΑδειών[Ημερομηνία έναρξης],"&gt;="&amp;DATE(Ημερολογιακό_Έτος-1,1,1),ΠαρακολούθησηΑδειών[Ημερομηνία λήξης],"&lt;"&amp;DATE(Ημερολογιακό_Έτος,1,1),ΠαρακολούθησηΑδειών[Τύπος άδειας],'Τύποι αδειών'!B4)</f>
        <v>4</v>
      </c>
      <c r="O21" s="39"/>
      <c r="P21" s="39"/>
      <c r="Q21" s="22"/>
      <c r="R21" s="34"/>
      <c r="S21" s="39">
        <f ca="1">SUMIFS(ΠαρακολούθησηΑδειών[Ημέρες],ΠαρακολούθησηΑδειών[Όνομα υπαλλήλου],τιμΆδΥπαλλ,ΠαρακολούθησηΑδειών[Ημερομηνία έναρξης],"&gt;="&amp;DATE(Ημερολογιακό_Έτος-1,1,1),ΠαρακολούθησηΑδειών[Ημερομηνία λήξης],"&lt;"&amp;DATE(Ημερολογιακό_Έτος,1,1),ΠαρακολούθησηΑδειών[Τύπος άδειας],'Τύποι αδειών'!B5)</f>
        <v>8</v>
      </c>
      <c r="T21" s="39"/>
      <c r="U21" s="39"/>
      <c r="V21" s="22"/>
      <c r="W21" s="34"/>
      <c r="X21" s="39">
        <f ca="1">SUMIFS(ΠαρακολούθησηΑδειών[Ημέρες],ΠαρακολούθησηΑδειών[Όνομα υπαλλήλου],τιμΆδΥπαλλ,ΠαρακολούθησηΑδειών[Ημερομηνία έναρξης],"&gt;="&amp;DATE(Ημερολογιακό_Έτος-1,1,1),ΠαρακολούθησηΑδειών[Ημερομηνία λήξης],"&lt;"&amp;DATE(Ημερολογιακό_Έτος,1,1),ΠαρακολούθησηΑδειών[Τύπος άδειας],'Τύποι αδειών'!B6)</f>
        <v>0</v>
      </c>
      <c r="Y21" s="39"/>
      <c r="Z21" s="39"/>
      <c r="AA21" s="22"/>
      <c r="AB21" s="34"/>
      <c r="AC21" s="39">
        <f ca="1">SUMIFS(ΠαρακολούθησηΑδειών[Ημέρες],ΠαρακολούθησηΑδειών[Όνομα υπαλλήλου],τιμΆδΥπαλλ,ΠαρακολούθησηΑδειών[Ημερομηνία έναρξης],"&gt;="&amp;DATE(Ημερολογιακό_Έτος-1,1,1),ΠαρακολούθησηΑδειών[Ημερομηνία λήξης],"&lt;"&amp;DATE(Ημερολογιακό_Έτος,1,1),ΠαρακολούθησηΑδειών[Τύπος άδειας],'Τύποι αδειών'!B7)</f>
        <v>2</v>
      </c>
      <c r="AD21" s="39"/>
      <c r="AE21" s="39"/>
      <c r="AF21" s="35"/>
    </row>
    <row r="22" spans="2:44" ht="21.95" customHeight="1" x14ac:dyDescent="0.3">
      <c r="C22" s="36" t="str">
        <f ca="1">IFERROR(IF(C21&lt;&gt;0,IF(C20&gt;=C21,"ΑΥΞΗΣΗ ", "ΜΕΙΩΣΗ ")&amp;TEXT(C20/C21-1,"0%;0%"),"ΑΥΞΗΣΗ 100%"),"")</f>
        <v>ΜΕΙΩΣΗ 71%</v>
      </c>
      <c r="D22" s="36"/>
      <c r="E22" s="36"/>
      <c r="F22" s="22"/>
      <c r="G22" s="33"/>
      <c r="H22" s="37" t="str">
        <f ca="1">IFERROR(IF(H21&lt;&gt;0,IF(H20&gt;=H21,"ΑΥΞΗΣΗ ", "ΜΕΙΩΣΗ ")&amp;TEXT(H20/H21-1,"0%;0%"),"ΑΥΞΗΣΗ 100%"),"")</f>
        <v>ΜΕΙΩΣΗ 0%</v>
      </c>
      <c r="I22" s="37"/>
      <c r="J22" s="37"/>
      <c r="K22" s="37"/>
      <c r="L22" s="22"/>
      <c r="M22" s="34"/>
      <c r="N22" s="36" t="str">
        <f ca="1">IFERROR(IF(N21&lt;&gt;0,IF(N20&gt;=N21,"ΑΥΞΗΣΗ ", "ΜΕΙΩΣΗ ")&amp;TEXT(N20/N21-1,"0%;0%"),"ΑΥΞΗΣΗ 100%"),"")</f>
        <v>ΜΕΙΩΣΗ 75%</v>
      </c>
      <c r="O22" s="36"/>
      <c r="P22" s="36"/>
      <c r="Q22" s="22"/>
      <c r="R22" s="34"/>
      <c r="S22" s="36" t="str">
        <f ca="1">IFERROR(IF(S21&lt;&gt;0,IF(S20&gt;=S21,"ΑΥΞΗΣΗ ", "ΜΕΙΩΣΗ ")&amp;TEXT(S20/S21-1,"0%;0%"),"ΑΥΞΗΣΗ 100%"),"")</f>
        <v>ΜΕΙΩΣΗ 100%</v>
      </c>
      <c r="T22" s="36"/>
      <c r="U22" s="36"/>
      <c r="V22" s="22"/>
      <c r="W22" s="34"/>
      <c r="X22" s="36" t="str">
        <f ca="1">IFERROR(IF(X21&lt;&gt;0,IF(X20&gt;=X21,"ΑΥΞΗΣΗ ", "ΜΕΙΩΣΗ ")&amp;TEXT(X20/X21-1,"0%;0%"),"ΑΥΞΗΣΗ 100%"),"")</f>
        <v>ΑΥΞΗΣΗ 100%</v>
      </c>
      <c r="Y22" s="36"/>
      <c r="Z22" s="36"/>
      <c r="AA22" s="22"/>
      <c r="AB22" s="34"/>
      <c r="AC22" s="36" t="str">
        <f ca="1">IFERROR(IF(AC21&lt;&gt;0,IF(AC20&gt;=AC21,"ΑΥΞΗΣΗ ", "ΜΕΙΩΣΗ ")&amp;TEXT(AC20/AC21-1,"0%;0%"),"ΑΥΞΗΣΗ 100%"),"")</f>
        <v>ΜΕΙΩΣΗ 100%</v>
      </c>
      <c r="AD22" s="36"/>
      <c r="AE22" s="36"/>
    </row>
  </sheetData>
  <mergeCells count="26">
    <mergeCell ref="C2:I2"/>
    <mergeCell ref="C3:I3"/>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AC21:AE21"/>
    <mergeCell ref="AC22:AE22"/>
    <mergeCell ref="AC19:AE19"/>
    <mergeCell ref="AC20:AE20"/>
    <mergeCell ref="X19:Z19"/>
    <mergeCell ref="X20:Z20"/>
    <mergeCell ref="X21:Z21"/>
    <mergeCell ref="X22:Z22"/>
  </mergeCells>
  <conditionalFormatting sqref="C6:AR17">
    <cfRule type="expression" dxfId="15" priority="2">
      <formula>MONTH(C6)&lt;&gt;MONTH($B6)</formula>
    </cfRule>
    <cfRule type="expression" dxfId="14" priority="15">
      <formula>OR(LEFT(C$5,1)="Κ", COUNTIF(λίσταΑργιών, C6)&gt;0)</formula>
    </cfRule>
    <cfRule type="expression" dxfId="13" priority="16">
      <formula>OR(LEFT(C$5,1)="Σ", COUNTIF(λίσταΑργιών, C6)&gt;0)</formula>
    </cfRule>
  </conditionalFormatting>
  <conditionalFormatting sqref="C22:AE22">
    <cfRule type="beginsWith" dxfId="8" priority="1" operator="beginsWith" text="ΑΥΞΗΣΗ">
      <formula>LEFT(C22,LEN("ΑΥΞΗΣΗ"))="ΑΥΞΗΣΗ"</formula>
    </cfRule>
  </conditionalFormatting>
  <dataValidations count="16">
    <dataValidation allowBlank="1" showInputMessage="1" showErrorMessage="1" prompt="Δείτε τις ετήσιες παρουσίες του υπαλλήλου σε αυτό το βιβλίο εργασίας. Επιλέξτε έναν υπάλληλο και το έτος για μια επισκόπηση σε αυτό το φύλλο εργασίας" sqref="A1" xr:uid="{00000000-0002-0000-0000-000000000000}"/>
    <dataValidation allowBlank="1" showInputMessage="1" showErrorMessage="1" prompt="Επιλέξτε το όνομα ενός υπαλλήλου στο κελί AM2 στα δεξιά" sqref="J2" xr:uid="{00000000-0002-0000-0000-000001000000}"/>
    <dataValidation allowBlank="1" showInputMessage="1" showErrorMessage="1" prompt="Εισαγάγετε το έτος στο κελί AM3 στα δεξιά" sqref="J3" xr:uid="{00000000-0002-0000-0000-000002000000}"/>
    <dataValidation allowBlank="1" showInputMessage="1" showErrorMessage="1" prompt="Σε αυτό το κελί περιλαμβάνεται ο τίτλος του φύλλου εργασίας" sqref="B1" xr:uid="{00000000-0002-0000-0000-000003000000}"/>
    <dataValidation allowBlank="1" showInputMessage="1" showErrorMessage="1" prompt="Ο τίτλος βασικών στατιστικών στοιχείων βρίσκεται σε αυτό το κελί. Περιηγηθείτε στις γραμμές 19 έως 22 για να δείτε τον συνολικό αριθμό ημερών άδειας, τις εργάσιμες ημέρες και άλλα στατιστικά στοιχεία σχετικά με τις άδειες" sqref="B18" xr:uid="{00000000-0002-0000-0000-000004000000}"/>
    <dataValidation allowBlank="1" showInputMessage="1" showErrorMessage="1" prompt="Ο πίνακας Παρουσιολόγιο ενημερώνεται αυτόματα για τον υπάλληλο και το έτος που επιλέγονται από τις καταχωρήσεις του φύλλου Παρακολούθηση αδειών υπαλλήλων. Οι μήνες του έτους βρίσκονται σε αυτή τη στήλη" sqref="B5" xr:uid="{00000000-0002-0000-0000-000005000000}"/>
    <dataValidation allowBlank="1" showInputMessage="1" showErrorMessage="1" prompt="Επιλέξτε υπάλληλο από το κελί στα δεξιά" sqref="B2" xr:uid="{00000000-0002-0000-0000-000006000000}"/>
    <dataValidation allowBlank="1" showInputMessage="1" showErrorMessage="1" prompt="Πληκτρολογήστε το έτος στο κελί στα δεξιά" sqref="B3" xr:uid="{00000000-0002-0000-0000-000007000000}"/>
    <dataValidation type="list" allowBlank="1" showInputMessage="1" showErrorMessage="1" error="Επιλέξτε όνομα υπαλλήλου από τη λίστα. Επιλέξτε ΑΚΥΡΟ και πατήστε ALT+ΚΑΤΩ ΒΕΛΟΣ και ENTER για να επιλέξετε " prompt="Επιλέξτε όνομα υπαλλήλου σε αυτό το κελί. Πατήστε ALT+ΚΑΤΩ ΒΕΛΟΣ για να ανοίξετε την αναπτυσσόμενη λίστα και, στη συνέχεια, πατήστε ENTER για να επιλέξετε" sqref="C2:I2" xr:uid="{00000000-0002-0000-0000-000008000000}">
      <formula1>λίσταΥπαλλήλων</formula1>
    </dataValidation>
    <dataValidation allowBlank="1" showInputMessage="1" showErrorMessage="1" prompt="Εισαγάγετε το έτος σε αυτό το κελί" sqref="C3:I3" xr:uid="{00000000-0002-0000-0000-000009000000}"/>
    <dataValidation allowBlank="1" showInputMessage="1" showErrorMessage="1" prompt="Η ημερομηνία για το μήνα στα αριστερά και η ημέρα της εβδομάδας σε αυτό το κελί βρίσκονται σε αυτή τη στήλη. Οι ημέρες συμπληρώνονται μόνο για σχετικές ημέρες του μήνα. Η άδεια επισημαίνεται σύμφωνα με το υπόμνημα κάτω από τον πίνακα" sqref="C5" xr:uid="{00000000-0002-0000-0000-00000A000000}"/>
    <dataValidation allowBlank="1" showInputMessage="1" showErrorMessage="1" prompt="Οι επικεφαλίδες βασικών στατιστικών στοιχείων υπολογίζονται αυτόματα σε αυτή τη γραμμή ξεκινώντας από τα δεξιά" sqref="B19" xr:uid="{00000000-0002-0000-0000-00000B000000}"/>
    <dataValidation allowBlank="1" showInputMessage="1" showErrorMessage="1" prompt="Οι τιμές των βασικών στατιστικών στοιχείων υπολογίζονται αυτόματα σε αυτή τη γραμμή ξεκινώντας από τα δεξιά" sqref="B20" xr:uid="{00000000-0002-0000-0000-00000C000000}"/>
    <dataValidation allowBlank="1" showInputMessage="1" showErrorMessage="1" prompt="Η σύγκριση των βασικών στατιστικών στοιχείων σε σχέση με το προηγούμενο έτος υπολογίζεται αυτόματα σε αυτή τη γραμμή ξεκινώντας από τα δεξιά" sqref="B21" xr:uid="{00000000-0002-0000-0000-00000D000000}"/>
    <dataValidation allowBlank="1" showInputMessage="1" showErrorMessage="1" prompt="Η καθαρή αλλαγή για κάθε βασικό στατιστικό στοιχείο βρίσκεται σε αυτή τη γραμμή ξεκινώντας από τα δεξιά" sqref="B22" xr:uid="{00000000-0002-0000-0000-00000E000000}"/>
    <dataValidation allowBlank="1" showInputMessage="1" showErrorMessage="1" prompt="Οι ημέρες της εβδομάδας για το μήνα στη στήλη Β και η ημέρα της εβδομάδας σε αυτή την επικεφαλίδα βρίσκονται σε αυτή τη στήλη. Οι επισημάνσεις κελιών υποδεικνύουν άδεια" sqref="D5:AR5" xr:uid="{00000000-0002-0000-0000-00000F000000}"/>
  </dataValidations>
  <printOptions horizontalCentered="1"/>
  <pageMargins left="0.25" right="0.25" top="0.75" bottom="0.75" header="0.3" footer="0.3"/>
  <pageSetup paperSize="9" scale="63" fitToHeight="0" orientation="landscape" r:id="rId1"/>
  <headerFooter differentFirst="1">
    <oddFooter>Page &amp;P of &amp;N</oddFooter>
  </headerFooter>
  <ignoredErrors>
    <ignoredError sqref="AL6"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COUNTIFS(λίσταΟνομΥπαλλ,τιμΆδΥπαλλ,λίσταΗμερομηνιών,"&lt;="&amp;C6,λίσταΤύπΑναρρ,"&gt;="&amp;C6, λίσταΤύπΔιακ,'Τύποι αδειών'!$B$4)&gt;0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COUNTIFS(λίσταΟνομΥπαλλ,τιμΆδΥπαλλ,λίσταΗμερομηνιών,"&lt;="&amp;C6,λίσταΤύπΑναρρ,"&gt;="&amp;C6, λίσταΤύπΔιακ,'Τύποι αδειών'!$B$5)&gt;0</xm:f>
            <x14:dxf>
              <fill>
                <patternFill>
                  <bgColor theme="8"/>
                </patternFill>
              </fill>
            </x14:dxf>
          </x14:cfRule>
          <x14:cfRule type="expression" priority="8" id="{7DF86B1D-BC96-4C1F-BA74-43CC1527B439}">
            <xm:f>COUNTIFS(λίσταΟνομΥπαλλ,τιμΆδΥπαλλ,λίσταΗμερομηνιών,"&lt;="&amp;C6,λίσταΤύπΑναρρ,"&gt;="&amp;C6, λίσταΤύπΔιακ,'Τύποι αδειών'!$B$6)&gt;0</xm:f>
            <x14:dxf>
              <fill>
                <patternFill>
                  <bgColor theme="6"/>
                </patternFill>
              </fill>
            </x14:dxf>
          </x14:cfRule>
          <x14:cfRule type="expression" priority="9" id="{8D7627D3-E4F4-4E54-8BDC-376A6BB31759}">
            <xm:f>COUNTIFS(λίσταΟνομΥπαλλ,τιμΆδΥπαλλ,λίσταΗμερομηνιών,"&lt;="&amp;C6,λίσταΤύπΑναρρ,"&gt;="&amp;C6, λίσταΤύπΔιακ,'Τύποι αδειών'!$B$7)&gt;0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A1:F26"/>
  <sheetViews>
    <sheetView showGridLines="0" workbookViewId="0"/>
  </sheetViews>
  <sheetFormatPr defaultRowHeight="30" customHeight="1" x14ac:dyDescent="0.3"/>
  <cols>
    <col min="1" max="1" width="2.625" customWidth="1"/>
    <col min="2" max="2" width="25.625" customWidth="1"/>
    <col min="3" max="3" width="27.625" customWidth="1"/>
    <col min="4" max="4" width="27.5" customWidth="1"/>
    <col min="5" max="5" width="18.375" customWidth="1"/>
    <col min="6" max="6" width="12.25" customWidth="1"/>
    <col min="7" max="7" width="2.625" customWidth="1"/>
  </cols>
  <sheetData>
    <row r="1" spans="1:6" s="5" customFormat="1" ht="39.950000000000003" customHeight="1" x14ac:dyDescent="0.3">
      <c r="A1"/>
      <c r="B1" s="6" t="s">
        <v>65</v>
      </c>
    </row>
    <row r="2" spans="1:6" ht="15" customHeight="1" x14ac:dyDescent="0.3"/>
    <row r="3" spans="1:6" ht="30" customHeight="1" x14ac:dyDescent="0.3">
      <c r="B3" s="2" t="s">
        <v>66</v>
      </c>
      <c r="C3" s="2" t="s">
        <v>71</v>
      </c>
      <c r="D3" s="2" t="s">
        <v>72</v>
      </c>
      <c r="E3" s="2" t="s">
        <v>73</v>
      </c>
      <c r="F3" s="2" t="s">
        <v>75</v>
      </c>
    </row>
    <row r="4" spans="1:6" ht="30" customHeight="1" x14ac:dyDescent="0.3">
      <c r="B4" s="1" t="s">
        <v>16</v>
      </c>
      <c r="C4" s="4">
        <f ca="1">DATE(YEAR(TODAY()),1,3)</f>
        <v>42738</v>
      </c>
      <c r="D4" s="4">
        <f ca="1">DATE(YEAR(TODAY()),1,3)</f>
        <v>42738</v>
      </c>
      <c r="E4" s="1" t="s">
        <v>74</v>
      </c>
      <c r="F4" s="3">
        <f ca="1">NETWORKDAYS(ΠαρακολούθησηΑδειών[[#This Row],[Ημερομηνία έναρξης]],ΠαρακολούθησηΑδειών[[#This Row],[Ημερομηνία λήξης]],λίσταΑργιών)</f>
        <v>1</v>
      </c>
    </row>
    <row r="5" spans="1:6" ht="30" customHeight="1" x14ac:dyDescent="0.3">
      <c r="B5" s="1" t="s">
        <v>67</v>
      </c>
      <c r="C5" s="4">
        <f ca="1">DATE(YEAR(TODAY()),1,17)</f>
        <v>42752</v>
      </c>
      <c r="D5" s="4">
        <f ca="1">DATE(YEAR(TODAY()),1,18)</f>
        <v>42753</v>
      </c>
      <c r="E5" s="1" t="s">
        <v>49</v>
      </c>
      <c r="F5" s="3">
        <f ca="1">NETWORKDAYS(ΠαρακολούθησηΑδειών[[#This Row],[Ημερομηνία έναρξης]],ΠαρακολούθησηΑδειών[[#This Row],[Ημερομηνία λήξης]],λίσταΑργιών)</f>
        <v>2</v>
      </c>
    </row>
    <row r="6" spans="1:6" ht="30" customHeight="1" x14ac:dyDescent="0.3">
      <c r="B6" s="1" t="s">
        <v>68</v>
      </c>
      <c r="C6" s="4">
        <f ca="1">DATE(YEAR(TODAY()),1,18 )</f>
        <v>42753</v>
      </c>
      <c r="D6" s="4">
        <f ca="1">DATE(YEAR(TODAY()),1,21)</f>
        <v>42756</v>
      </c>
      <c r="E6" s="1" t="s">
        <v>49</v>
      </c>
      <c r="F6" s="3">
        <f ca="1">NETWORKDAYS(ΠαρακολούθησηΑδειών[[#This Row],[Ημερομηνία έναρξης]],ΠαρακολούθησηΑδειών[[#This Row],[Ημερομηνία λήξης]],λίσταΑργιών)</f>
        <v>3</v>
      </c>
    </row>
    <row r="7" spans="1:6" ht="30" customHeight="1" x14ac:dyDescent="0.3">
      <c r="B7" s="1" t="s">
        <v>69</v>
      </c>
      <c r="C7" s="4">
        <f ca="1">DATE(YEAR(TODAY())-1,12,10 )</f>
        <v>42714</v>
      </c>
      <c r="D7" s="4">
        <f ca="1">DATE(YEAR(TODAY())-1,12,16)</f>
        <v>42720</v>
      </c>
      <c r="E7" s="1" t="s">
        <v>43</v>
      </c>
      <c r="F7" s="3">
        <f ca="1">NETWORKDAYS(ΠαρακολούθησηΑδειών[[#This Row],[Ημερομηνία έναρξης]],ΠαρακολούθησηΑδειών[[#This Row],[Ημερομηνία λήξης]],λίσταΑργιών)</f>
        <v>5</v>
      </c>
    </row>
    <row r="8" spans="1:6" ht="30" customHeight="1" x14ac:dyDescent="0.3">
      <c r="B8" s="1" t="s">
        <v>70</v>
      </c>
      <c r="C8" s="4">
        <f ca="1">DATE(YEAR(TODAY())-1,12,1  )</f>
        <v>42705</v>
      </c>
      <c r="D8" s="4">
        <f ca="1">DATE(YEAR(TODAY())-1,12,2)</f>
        <v>42706</v>
      </c>
      <c r="E8" s="1" t="s">
        <v>74</v>
      </c>
      <c r="F8" s="3">
        <f ca="1">NETWORKDAYS(ΠαρακολούθησηΑδειών[[#This Row],[Ημερομηνία έναρξης]],ΠαρακολούθησηΑδειών[[#This Row],[Ημερομηνία λήξης]],λίσταΑργιών)</f>
        <v>2</v>
      </c>
    </row>
    <row r="9" spans="1:6" ht="30" customHeight="1" x14ac:dyDescent="0.3">
      <c r="B9" s="1" t="s">
        <v>16</v>
      </c>
      <c r="C9" s="4">
        <f ca="1">DATE(YEAR(TODAY())-1,11,14  )</f>
        <v>42688</v>
      </c>
      <c r="D9" s="4">
        <f ca="1">DATE(YEAR(TODAY())-1,11,18)</f>
        <v>42692</v>
      </c>
      <c r="E9" s="1" t="s">
        <v>37</v>
      </c>
      <c r="F9" s="3">
        <f ca="1">NETWORKDAYS(ΠαρακολούθησηΑδειών[[#This Row],[Ημερομηνία έναρξης]],ΠαρακολούθησηΑδειών[[#This Row],[Ημερομηνία λήξης]],λίσταΑργιών)</f>
        <v>5</v>
      </c>
    </row>
    <row r="10" spans="1:6" ht="30" customHeight="1" x14ac:dyDescent="0.3">
      <c r="B10" s="1" t="s">
        <v>70</v>
      </c>
      <c r="C10" s="4">
        <f ca="1">DATE(YEAR(TODAY()),1,31 )</f>
        <v>42766</v>
      </c>
      <c r="D10" s="4">
        <f ca="1">DATE(YEAR(TODAY()),2,4)</f>
        <v>42770</v>
      </c>
      <c r="E10" s="1" t="s">
        <v>74</v>
      </c>
      <c r="F10" s="3">
        <f ca="1">NETWORKDAYS(ΠαρακολούθησηΑδειών[[#This Row],[Ημερομηνία έναρξης]],ΠαρακολούθησηΑδειών[[#This Row],[Ημερομηνία λήξης]],λίσταΑργιών)</f>
        <v>4</v>
      </c>
    </row>
    <row r="11" spans="1:6" ht="30" customHeight="1" x14ac:dyDescent="0.3">
      <c r="B11" s="1" t="s">
        <v>70</v>
      </c>
      <c r="C11" s="4">
        <f ca="1">DATE(YEAR(TODAY())-1,12,1  )</f>
        <v>42705</v>
      </c>
      <c r="D11" s="4">
        <f ca="1">DATE(YEAR(TODAY())-1,12,6)</f>
        <v>42710</v>
      </c>
      <c r="E11" s="1" t="s">
        <v>49</v>
      </c>
      <c r="F11" s="3">
        <f ca="1">NETWORKDAYS(ΠαρακολούθησηΑδειών[[#This Row],[Ημερομηνία έναρξης]],ΠαρακολούθησηΑδειών[[#This Row],[Ημερομηνία λήξης]],λίσταΑργιών)</f>
        <v>4</v>
      </c>
    </row>
    <row r="12" spans="1:6" ht="30" customHeight="1" x14ac:dyDescent="0.3">
      <c r="B12" s="1" t="s">
        <v>70</v>
      </c>
      <c r="C12" s="4">
        <f ca="1">DATE(YEAR(TODAY())-1,12,10  )</f>
        <v>42714</v>
      </c>
      <c r="D12" s="4">
        <f ca="1">DATE(YEAR(TODAY())-1,12,16)</f>
        <v>42720</v>
      </c>
      <c r="E12" s="1" t="s">
        <v>49</v>
      </c>
      <c r="F12" s="3">
        <f ca="1">NETWORKDAYS(ΠαρακολούθησηΑδειών[[#This Row],[Ημερομηνία έναρξης]],ΠαρακολούθησηΑδειών[[#This Row],[Ημερομηνία λήξης]],λίσταΑργιών)</f>
        <v>5</v>
      </c>
    </row>
    <row r="13" spans="1:6" ht="30" customHeight="1" x14ac:dyDescent="0.3">
      <c r="B13" s="1" t="s">
        <v>67</v>
      </c>
      <c r="C13" s="4">
        <f ca="1">DATE(YEAR(TODAY()),1,13 )</f>
        <v>42748</v>
      </c>
      <c r="D13" s="4">
        <f ca="1">DATE(YEAR(TODAY()),1,15)</f>
        <v>42750</v>
      </c>
      <c r="E13" s="1" t="s">
        <v>74</v>
      </c>
      <c r="F13" s="3">
        <f ca="1">NETWORKDAYS(ΠαρακολούθησηΑδειών[[#This Row],[Ημερομηνία έναρξης]],ΠαρακολούθησηΑδειών[[#This Row],[Ημερομηνία λήξης]],λίσταΑργιών)</f>
        <v>1</v>
      </c>
    </row>
    <row r="14" spans="1:6" ht="30" customHeight="1" x14ac:dyDescent="0.3">
      <c r="B14" s="1" t="s">
        <v>69</v>
      </c>
      <c r="C14" s="4">
        <f ca="1">DATE(YEAR(TODAY()),1,15 )</f>
        <v>42750</v>
      </c>
      <c r="D14" s="4">
        <f ca="1">DATE(YEAR(TODAY()),1,20)</f>
        <v>42755</v>
      </c>
      <c r="E14" s="1" t="s">
        <v>74</v>
      </c>
      <c r="F14" s="3">
        <f ca="1">NETWORKDAYS(ΠαρακολούθησηΑδειών[[#This Row],[Ημερομηνία έναρξης]],ΠαρακολούθησηΑδειών[[#This Row],[Ημερομηνία λήξης]],λίσταΑργιών)</f>
        <v>5</v>
      </c>
    </row>
    <row r="15" spans="1:6" ht="30" customHeight="1" x14ac:dyDescent="0.3">
      <c r="B15" s="1" t="s">
        <v>67</v>
      </c>
      <c r="C15" s="4">
        <f ca="1">DATE(YEAR(TODAY()),6,13 )</f>
        <v>42899</v>
      </c>
      <c r="D15" s="4">
        <f ca="1">DATE(YEAR(TODAY()),6,15)</f>
        <v>42901</v>
      </c>
      <c r="E15" s="1" t="s">
        <v>43</v>
      </c>
      <c r="F15" s="3">
        <f ca="1">NETWORKDAYS(ΠαρακολούθησηΑδειών[[#This Row],[Ημερομηνία έναρξης]],ΠαρακολούθησηΑδειών[[#This Row],[Ημερομηνία λήξης]],λίσταΑργιών)</f>
        <v>3</v>
      </c>
    </row>
    <row r="16" spans="1:6" ht="30" customHeight="1" x14ac:dyDescent="0.3">
      <c r="B16" s="1" t="s">
        <v>69</v>
      </c>
      <c r="C16" s="4">
        <f ca="1">DATE(YEAR(TODAY()),1,27 )</f>
        <v>42762</v>
      </c>
      <c r="D16" s="4">
        <f ca="1">DATE(YEAR(TODAY()),2,3)</f>
        <v>42769</v>
      </c>
      <c r="E16" s="1" t="s">
        <v>43</v>
      </c>
      <c r="F16" s="3">
        <f ca="1">NETWORKDAYS(ΠαρακολούθησηΑδειών[[#This Row],[Ημερομηνία έναρξης]],ΠαρακολούθησηΑδειών[[#This Row],[Ημερομηνία λήξης]],λίσταΑργιών)</f>
        <v>6</v>
      </c>
    </row>
    <row r="17" spans="2:6" ht="30" customHeight="1" x14ac:dyDescent="0.3">
      <c r="B17" s="1" t="s">
        <v>68</v>
      </c>
      <c r="C17" s="4">
        <f ca="1">DATE(YEAR(TODAY()),1,17 )</f>
        <v>42752</v>
      </c>
      <c r="D17" s="4">
        <f ca="1">DATE(YEAR(TODAY()),1,18)</f>
        <v>42753</v>
      </c>
      <c r="E17" s="1" t="s">
        <v>37</v>
      </c>
      <c r="F17" s="3">
        <f ca="1">NETWORKDAYS(ΠαρακολούθησηΑδειών[[#This Row],[Ημερομηνία έναρξης]],ΠαρακολούθησηΑδειών[[#This Row],[Ημερομηνία λήξης]],λίσταΑργιών)</f>
        <v>2</v>
      </c>
    </row>
    <row r="18" spans="2:6" ht="30" customHeight="1" x14ac:dyDescent="0.3">
      <c r="B18" s="1" t="s">
        <v>68</v>
      </c>
      <c r="C18" s="4">
        <f ca="1">DATE(YEAR(TODAY())-1,12,12 )</f>
        <v>42716</v>
      </c>
      <c r="D18" s="4">
        <f ca="1">DATE(YEAR(TODAY())-1,12,17)</f>
        <v>42721</v>
      </c>
      <c r="E18" s="1" t="s">
        <v>43</v>
      </c>
      <c r="F18" s="3">
        <f ca="1">NETWORKDAYS(ΠαρακολούθησηΑδειών[[#This Row],[Ημερομηνία έναρξης]],ΠαρακολούθησηΑδειών[[#This Row],[Ημερομηνία λήξης]],λίσταΑργιών)</f>
        <v>5</v>
      </c>
    </row>
    <row r="19" spans="2:6" ht="30" customHeight="1" x14ac:dyDescent="0.3">
      <c r="B19" s="1" t="s">
        <v>16</v>
      </c>
      <c r="C19" s="4">
        <f ca="1">DATE(YEAR(TODAY())-1,12,21  )</f>
        <v>42725</v>
      </c>
      <c r="D19" s="4">
        <f ca="1">DATE(YEAR(TODAY())-1,12,22)</f>
        <v>42726</v>
      </c>
      <c r="E19" s="1" t="s">
        <v>49</v>
      </c>
      <c r="F19" s="3">
        <f ca="1">NETWORKDAYS(ΠαρακολούθησηΑδειών[[#This Row],[Ημερομηνία έναρξης]],ΠαρακολούθησηΑδειών[[#This Row],[Ημερομηνία λήξης]],λίσταΑργιών)</f>
        <v>2</v>
      </c>
    </row>
    <row r="20" spans="2:6" ht="30" customHeight="1" x14ac:dyDescent="0.3">
      <c r="B20" s="1" t="s">
        <v>16</v>
      </c>
      <c r="C20" s="4">
        <f ca="1">DATE(YEAR(TODAY())-1,12,14  )</f>
        <v>42718</v>
      </c>
      <c r="D20" s="4">
        <f ca="1">DATE(YEAR(TODAY())-1,12,16)</f>
        <v>42720</v>
      </c>
      <c r="E20" s="1" t="s">
        <v>37</v>
      </c>
      <c r="F20" s="3">
        <f ca="1">NETWORKDAYS(ΠαρακολούθησηΑδειών[[#This Row],[Ημερομηνία έναρξης]],ΠαρακολούθησηΑδειών[[#This Row],[Ημερομηνία λήξης]],λίσταΑργιών)</f>
        <v>3</v>
      </c>
    </row>
    <row r="21" spans="2:6" ht="30" customHeight="1" x14ac:dyDescent="0.3">
      <c r="B21" s="1" t="s">
        <v>67</v>
      </c>
      <c r="C21" s="4">
        <f ca="1">DATE(YEAR(TODAY())-1,11,29  )</f>
        <v>42703</v>
      </c>
      <c r="D21" s="4">
        <f ca="1">DATE(YEAR(TODAY())-1,12,6)</f>
        <v>42710</v>
      </c>
      <c r="E21" s="1" t="s">
        <v>43</v>
      </c>
      <c r="F21" s="3">
        <f ca="1">NETWORKDAYS(ΠαρακολούθησηΑδειών[[#This Row],[Ημερομηνία έναρξης]],ΠαρακολούθησηΑδειών[[#This Row],[Ημερομηνία λήξης]],λίσταΑργιών)</f>
        <v>6</v>
      </c>
    </row>
    <row r="22" spans="2:6" ht="30" customHeight="1" x14ac:dyDescent="0.3">
      <c r="B22" s="1" t="s">
        <v>69</v>
      </c>
      <c r="C22" s="4">
        <f ca="1">DATE(YEAR(TODAY())-1,12,3  )</f>
        <v>42707</v>
      </c>
      <c r="D22" s="4">
        <f ca="1">DATE(YEAR(TODAY())-1,12,7)</f>
        <v>42711</v>
      </c>
      <c r="E22" s="1" t="s">
        <v>37</v>
      </c>
      <c r="F22" s="3">
        <f ca="1">NETWORKDAYS(ΠαρακολούθησηΑδειών[[#This Row],[Ημερομηνία έναρξης]],ΠαρακολούθησηΑδειών[[#This Row],[Ημερομηνία λήξης]],λίσταΑργιών)</f>
        <v>3</v>
      </c>
    </row>
    <row r="23" spans="2:6" ht="30" customHeight="1" x14ac:dyDescent="0.3">
      <c r="B23" s="1" t="s">
        <v>16</v>
      </c>
      <c r="C23" s="4">
        <f ca="1">DATE(YEAR(TODAY()),1,31 )</f>
        <v>42766</v>
      </c>
      <c r="D23" s="4">
        <f ca="1">DATE(YEAR(TODAY()),2,2)</f>
        <v>42768</v>
      </c>
      <c r="E23" s="1" t="s">
        <v>43</v>
      </c>
      <c r="F23" s="3">
        <f ca="1">NETWORKDAYS(ΠαρακολούθησηΑδειών[[#This Row],[Ημερομηνία έναρξης]],ΠαρακολούθησηΑδειών[[#This Row],[Ημερομηνία λήξης]],λίσταΑργιών)</f>
        <v>3</v>
      </c>
    </row>
    <row r="24" spans="2:6" ht="30" customHeight="1" x14ac:dyDescent="0.3">
      <c r="B24" s="1" t="s">
        <v>16</v>
      </c>
      <c r="C24" s="4">
        <f ca="1">DATE(YEAR(TODAY())-1,11,24 )</f>
        <v>42698</v>
      </c>
      <c r="D24" s="4">
        <f ca="1">DATE(YEAR(TODAY())-1,11,29)</f>
        <v>42703</v>
      </c>
      <c r="E24" s="1" t="s">
        <v>74</v>
      </c>
      <c r="F24" s="3">
        <f ca="1">NETWORKDAYS(ΠαρακολούθησηΑδειών[[#This Row],[Ημερομηνία έναρξης]],ΠαρακολούθησηΑδειών[[#This Row],[Ημερομηνία λήξης]],λίσταΑργιών)</f>
        <v>4</v>
      </c>
    </row>
    <row r="25" spans="2:6" ht="30" customHeight="1" x14ac:dyDescent="0.3">
      <c r="B25" s="1" t="s">
        <v>67</v>
      </c>
      <c r="C25" s="4">
        <f ca="1">DATE(YEAR(TODAY()),12,5 )</f>
        <v>43074</v>
      </c>
      <c r="D25" s="4">
        <f ca="1">DATE(YEAR(TODAY()),12,9)</f>
        <v>43078</v>
      </c>
      <c r="E25" s="1" t="s">
        <v>37</v>
      </c>
      <c r="F25" s="3">
        <f ca="1">NETWORKDAYS(ΠαρακολούθησηΑδειών[[#This Row],[Ημερομηνία έναρξης]],ΠαρακολούθησηΑδειών[[#This Row],[Ημερομηνία λήξης]],λίσταΑργιών)</f>
        <v>4</v>
      </c>
    </row>
    <row r="26" spans="2:6" ht="30" customHeight="1" x14ac:dyDescent="0.3">
      <c r="B26" s="1" t="s">
        <v>69</v>
      </c>
      <c r="C26" s="4">
        <f ca="1">DATE(YEAR(TODAY()),4,11 )</f>
        <v>42836</v>
      </c>
      <c r="D26" s="4">
        <f ca="1">DATE(YEAR(TODAY()),4,19)</f>
        <v>42844</v>
      </c>
      <c r="E26" s="1" t="s">
        <v>37</v>
      </c>
      <c r="F26" s="3">
        <f ca="1">NETWORKDAYS(ΠαρακολούθησηΑδειών[[#This Row],[Ημερομηνία έναρξης]],ΠαρακολούθησηΑδειών[[#This Row],[Ημερομηνία λήξης]],λίσταΑργιών)</f>
        <v>7</v>
      </c>
    </row>
  </sheetData>
  <dataValidations count="11">
    <dataValidation allowBlank="1" showInputMessage="1" showErrorMessage="1" prompt="Καταγράψτε την άδεια του υπαλλήλου στον πίνακα σε αυτό το φύλλο εργασίας" sqref="A1" xr:uid="{00000000-0002-0000-0100-000000000000}"/>
    <dataValidation allowBlank="1" showInputMessage="1" showErrorMessage="1" prompt="Ο παρακάτω πίνακας χρησιμοποιείται στην προβολή ημερολογίου για την αυτόματη ενημέρωση του ετήσιου παρουσιολόγιου ενός υπαλλήλου.  Χρησιμοποιήστε φίλτρα πίνακα για να λάβετε τις καταχωρήσεις για ένα συγκεκριμένο υπάλληλο ή τύπο άδειας" sqref="B2" xr:uid="{00000000-0002-0000-0100-000001000000}"/>
    <dataValidation allowBlank="1" showInputMessage="1" showErrorMessage="1" prompt="Επιλέξτε ένα όνομα υπαλλήλου σε αυτή τη στήλη. Πατήστε ALT+ΚΑΤΩ ΒΕΛΟΣ για να ανοίξετε την αναπτυσσόμενη λίστα και πατήστε το πλήκτρο ENTER για να επιλέξετε όνομα υπαλλήλου" sqref="B3" xr:uid="{00000000-0002-0000-0100-000002000000}"/>
    <dataValidation allowBlank="1" showInputMessage="1" showErrorMessage="1" prompt="Εισαγάγετε την ημερομηνία έναρξης της άδειας σε αυτό το κελί_x000a_" sqref="C3" xr:uid="{00000000-0002-0000-0100-000003000000}"/>
    <dataValidation allowBlank="1" showInputMessage="1" showErrorMessage="1" prompt="Εισαγάγετε την ημερομηνία λήξης της άδειας σε αυτό το κελί" sqref="D3" xr:uid="{00000000-0002-0000-0100-000004000000}"/>
    <dataValidation allowBlank="1" showInputMessage="1" showErrorMessage="1" prompt="Επιλέξτε τον τύπο της άδειας σε αυτή τη στήλη. Πατήστε ALT+ΚΑΤΩ ΒΕΛΟΣ για να ανοίξετε την αναπτυσσόμενη λίστα και πατήστε το ENTER για να επιλέξετε τον τύπο της άδειας" sqref="E3" xr:uid="{00000000-0002-0000-0100-000005000000}"/>
    <dataValidation allowBlank="1" showInputMessage="1" showErrorMessage="1" prompt="Σε αυτή τη στήλη υπολογίζεται αυτόματα ο συνολικός αριθμός των ημερών" sqref="F3" xr:uid="{00000000-0002-0000-0100-000006000000}"/>
    <dataValidation allowBlank="1" showInputMessage="1" showErrorMessage="1" prompt="Σε αυτό το κελί περιλαμβάνεται ο τίτλος του φύλλου εργασίας" sqref="B1" xr:uid="{00000000-0002-0000-0100-000007000000}"/>
    <dataValidation type="list" errorStyle="warning" allowBlank="1" showInputMessage="1" showErrorMessage="1" error="Επιλέξτε τύπο άδειας από τη λίστα. Επιλέξτε ΑΚΥΡΟ και πατήστε ALT+ΚΑΤΩ ΒΕΛΟΣ για να επιλέξετε τύπο άδειας από την αναπτυσσόμενη λίστα" sqref="E4:E26" xr:uid="{00000000-0002-0000-0100-000008000000}">
      <formula1>λίσταΤύπΑργιών</formula1>
    </dataValidation>
    <dataValidation type="list" errorStyle="warning" allowBlank="1" showInputMessage="1" showErrorMessage="1" error="Επιλέξτε όνομα υπαλλήλου από τη λίστα. Επιλέξτε ΑΚΥΡΟ και πατήστε ALT+ΚΑΤΩ ΒΕΛΟΣ για να επιλέξετε όνομα υπαλλήλου από την αναπτυσσόμενη λίστα" sqref="B4:B26" xr:uid="{00000000-0002-0000-0100-000009000000}">
      <formula1>λίσταΥπαλλήλων</formula1>
    </dataValidation>
    <dataValidation type="list" errorStyle="information" allowBlank="1" showInputMessage="1" showErrorMessage="1" errorTitle="Άγνωστος υπάλληλος" error="Επιλέξτε έναν υπάλληλο από τη λίστα. Για να τροποποιήσετε τη λίστα, στην καρτέλα Ρυθμίσεις, προσθέστε ή καταργήστε υπαλλήλους από τον πίνακα Λίστα υπαλλήλων." sqref="B27:B741" xr:uid="{00000000-0002-0000-0100-00000A000000}">
      <formula1>λίσταΥπαλλήλων</formula1>
    </dataValidation>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A1:B8"/>
  <sheetViews>
    <sheetView showGridLines="0" workbookViewId="0"/>
  </sheetViews>
  <sheetFormatPr defaultRowHeight="30" customHeight="1" x14ac:dyDescent="0.3"/>
  <cols>
    <col min="1" max="1" width="2.625" customWidth="1"/>
    <col min="2" max="2" width="26.625" customWidth="1"/>
    <col min="3" max="3" width="3.25" customWidth="1"/>
  </cols>
  <sheetData>
    <row r="1" spans="1:2" s="5" customFormat="1" ht="39.950000000000003" customHeight="1" x14ac:dyDescent="0.3">
      <c r="A1"/>
      <c r="B1" s="6" t="s">
        <v>76</v>
      </c>
    </row>
    <row r="2" spans="1:2" ht="15" customHeight="1" x14ac:dyDescent="0.3"/>
    <row r="3" spans="1:2" ht="30" customHeight="1" x14ac:dyDescent="0.3">
      <c r="B3" s="2" t="s">
        <v>86</v>
      </c>
    </row>
    <row r="4" spans="1:2" ht="30" customHeight="1" x14ac:dyDescent="0.3">
      <c r="B4" s="1" t="s">
        <v>16</v>
      </c>
    </row>
    <row r="5" spans="1:2" ht="30" customHeight="1" x14ac:dyDescent="0.3">
      <c r="B5" s="1" t="s">
        <v>67</v>
      </c>
    </row>
    <row r="6" spans="1:2" ht="30" customHeight="1" x14ac:dyDescent="0.3">
      <c r="B6" s="1" t="s">
        <v>68</v>
      </c>
    </row>
    <row r="7" spans="1:2" ht="30" customHeight="1" x14ac:dyDescent="0.3">
      <c r="B7" s="1" t="s">
        <v>70</v>
      </c>
    </row>
    <row r="8" spans="1:2" ht="30" customHeight="1" x14ac:dyDescent="0.3">
      <c r="B8" s="1" t="s">
        <v>69</v>
      </c>
    </row>
  </sheetData>
  <dataValidations count="3">
    <dataValidation allowBlank="1" showInputMessage="1" showErrorMessage="1" prompt="Προσθέστε υπαλλήλους σε αυτό το φύλλο εργασίας. Οι καταχωρήσεις σε αυτόν τον πίνακα χρησιμοποιούνται για επιλογή στα φύλλα εργασίας Προβολή ημερολογίου και Παρακολούθηση αδειών υπαλλήλων" sqref="A1" xr:uid="{00000000-0002-0000-0200-000000000000}"/>
    <dataValidation allowBlank="1" showInputMessage="1" showErrorMessage="1" prompt="Σε αυτό το κελί περιλαμβάνεται ο τίτλος του φύλλου εργασίας" sqref="B1" xr:uid="{00000000-0002-0000-0200-000001000000}"/>
    <dataValidation allowBlank="1" showInputMessage="1" showErrorMessage="1" prompt="Τα ονόματα των υπαλλήλων βρίσκονται σε αυτή τη στήλη κάτω από αυτή την επικεφαλίδα" sqref="B3" xr:uid="{00000000-0002-0000-02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B7"/>
  <sheetViews>
    <sheetView showGridLines="0" workbookViewId="0"/>
  </sheetViews>
  <sheetFormatPr defaultRowHeight="30" customHeight="1" x14ac:dyDescent="0.3"/>
  <cols>
    <col min="1" max="1" width="2.625" customWidth="1"/>
    <col min="2" max="2" width="26.625" customWidth="1"/>
    <col min="3" max="3" width="3.25" customWidth="1"/>
  </cols>
  <sheetData>
    <row r="1" spans="1:2" s="5" customFormat="1" ht="39.950000000000003" customHeight="1" x14ac:dyDescent="0.3">
      <c r="A1"/>
      <c r="B1" s="6" t="s">
        <v>77</v>
      </c>
    </row>
    <row r="2" spans="1:2" ht="15" customHeight="1" x14ac:dyDescent="0.3"/>
    <row r="3" spans="1:2" ht="30" customHeight="1" x14ac:dyDescent="0.3">
      <c r="B3" s="2" t="s">
        <v>78</v>
      </c>
    </row>
    <row r="4" spans="1:2" ht="30" customHeight="1" x14ac:dyDescent="0.3">
      <c r="B4" s="1" t="s">
        <v>74</v>
      </c>
    </row>
    <row r="5" spans="1:2" ht="30" customHeight="1" x14ac:dyDescent="0.3">
      <c r="B5" s="1" t="s">
        <v>37</v>
      </c>
    </row>
    <row r="6" spans="1:2" ht="30" customHeight="1" x14ac:dyDescent="0.3">
      <c r="B6" s="1" t="s">
        <v>43</v>
      </c>
    </row>
    <row r="7" spans="1:2" ht="30" customHeight="1" x14ac:dyDescent="0.3">
      <c r="B7" s="1" t="s">
        <v>49</v>
      </c>
    </row>
  </sheetData>
  <dataValidations count="3">
    <dataValidation allowBlank="1" showInputMessage="1" showErrorMessage="1" prompt="Εισαγάγετε τύπους αδειών σε αυτή τη στήλη, κάτω από αυτή την επικεφαλίδα" sqref="B3" xr:uid="{00000000-0002-0000-0300-000000000000}"/>
    <dataValidation allowBlank="1" showInputMessage="1" showErrorMessage="1" prompt="Εισαγάγετε τύπους αδειών στον πίνακα σε αυτό το φύλλο εργασίας. Οι καταχωρήσεις θα χρησιμοποιούνται για επιλογή στον πίνακα Παρακολούθηση αδειών στο φύλλο εργασίας Παρακολούθηση αδειών υπαλλήλων" sqref="A1" xr:uid="{00000000-0002-0000-0300-000001000000}"/>
    <dataValidation allowBlank="1" showInputMessage="1" showErrorMessage="1" prompt="Σε αυτό το κελί περιλαμβάνεται ο τίτλος του φύλλου εργασίας" sqref="B1" xr:uid="{00000000-0002-0000-03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625" customWidth="1"/>
    <col min="2" max="2" width="26.625" customWidth="1"/>
    <col min="3" max="3" width="25.625" customWidth="1"/>
    <col min="4" max="4" width="2.625" customWidth="1"/>
  </cols>
  <sheetData>
    <row r="1" spans="2:3" ht="39.950000000000003" customHeight="1" x14ac:dyDescent="0.3">
      <c r="B1" s="6" t="s">
        <v>79</v>
      </c>
    </row>
    <row r="2" spans="2:3" ht="15" customHeight="1" x14ac:dyDescent="0.3"/>
    <row r="3" spans="2:3" ht="30" customHeight="1" x14ac:dyDescent="0.3">
      <c r="B3" s="2" t="s">
        <v>79</v>
      </c>
      <c r="C3" s="2" t="s">
        <v>80</v>
      </c>
    </row>
    <row r="4" spans="2:3" ht="30" customHeight="1" x14ac:dyDescent="0.3">
      <c r="B4" s="38">
        <f ca="1">DATE(YEAR(TODAY()),1,1)</f>
        <v>42736</v>
      </c>
      <c r="C4" s="1" t="s">
        <v>81</v>
      </c>
    </row>
    <row r="5" spans="2:3" ht="30" customHeight="1" x14ac:dyDescent="0.3">
      <c r="B5" s="38">
        <f ca="1">DATE(YEAR(TODAY()),7,4)</f>
        <v>42920</v>
      </c>
      <c r="C5" s="1" t="s">
        <v>82</v>
      </c>
    </row>
    <row r="6" spans="2:3" ht="30" customHeight="1" x14ac:dyDescent="0.3">
      <c r="B6" s="38">
        <f ca="1">DATE(YEAR(TODAY()),4,15)</f>
        <v>42840</v>
      </c>
      <c r="C6" s="1" t="s">
        <v>83</v>
      </c>
    </row>
    <row r="7" spans="2:3" ht="30" customHeight="1" x14ac:dyDescent="0.3">
      <c r="B7" s="38">
        <f ca="1">DATE(YEAR(TODAY()),4,16)</f>
        <v>42841</v>
      </c>
      <c r="C7" s="1" t="s">
        <v>83</v>
      </c>
    </row>
    <row r="8" spans="2:3" ht="30" customHeight="1" x14ac:dyDescent="0.3">
      <c r="B8" s="38">
        <f ca="1">DATE(YEAR(TODAY()),12,24)</f>
        <v>43093</v>
      </c>
      <c r="C8" s="1" t="s">
        <v>84</v>
      </c>
    </row>
    <row r="9" spans="2:3" ht="30" customHeight="1" x14ac:dyDescent="0.3">
      <c r="B9" s="38">
        <f ca="1">DATE(YEAR(TODAY()),12,25)</f>
        <v>43094</v>
      </c>
      <c r="C9" s="1" t="s">
        <v>84</v>
      </c>
    </row>
  </sheetData>
  <dataValidations count="4">
    <dataValidation allowBlank="1" showInputMessage="1" showErrorMessage="1" prompt="Εισαγάγετε την ημερομηνία αργίας σε αυτή τη στήλη, κάτω από αυτή την επικεφαλίδα" sqref="B3" xr:uid="{00000000-0002-0000-0400-000000000000}"/>
    <dataValidation allowBlank="1" showInputMessage="1" showErrorMessage="1" prompt="Εισαγάγετε την περιγραφή σε αυτή τη στήλη, κάτω από αυτή την επικεφαλίδα" sqref="C3" xr:uid="{00000000-0002-0000-0400-000001000000}"/>
    <dataValidation allowBlank="1" showInputMessage="1" showErrorMessage="1" prompt="Εισαγάγετε τις εταιρικές αργίες στον πίνακα σε αυτό το φύλλο εργασίας" sqref="A1" xr:uid="{00000000-0002-0000-0400-000002000000}"/>
    <dataValidation allowBlank="1" showInputMessage="1" showErrorMessage="1" prompt="Σε αυτό το κελί περιλαμβάνεται ο τίτλος του φύλλου εργασίας" sqref="B1" xr:uid="{00000000-0002-0000-0400-000003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15</vt:i4>
      </vt:variant>
    </vt:vector>
  </HeadingPairs>
  <TitlesOfParts>
    <vt:vector size="20" baseType="lpstr">
      <vt:lpstr>Προβολή ημερολογίου</vt:lpstr>
      <vt:lpstr>Παρακολούθηση αδειών υπαλλήλων</vt:lpstr>
      <vt:lpstr>Λίστα υπαλλήλων</vt:lpstr>
      <vt:lpstr>Τύποι αδειών</vt:lpstr>
      <vt:lpstr>Εταιρικές αργίες</vt:lpstr>
      <vt:lpstr>Ημερολογιακό_Έτος</vt:lpstr>
      <vt:lpstr>λίσταΑργιών</vt:lpstr>
      <vt:lpstr>λίσταΗμερομηνιών</vt:lpstr>
      <vt:lpstr>λίσταΟνομΥπαλλ</vt:lpstr>
      <vt:lpstr>λίσταΤύπΑναρρ</vt:lpstr>
      <vt:lpstr>λίσταΤύπΑργιών</vt:lpstr>
      <vt:lpstr>λίσταΤύπΔιακ</vt:lpstr>
      <vt:lpstr>λίσταΥπαλλήλων</vt:lpstr>
      <vt:lpstr>ΠεριοχήΤίτλουΣτήλης..AC22.1</vt:lpstr>
      <vt:lpstr>τιμΆδΥπαλλ</vt:lpstr>
      <vt:lpstr>Τίτλος1</vt:lpstr>
      <vt:lpstr>Τίτλος2</vt:lpstr>
      <vt:lpstr>ΤίτλοςΣτήλης3</vt:lpstr>
      <vt:lpstr>ΤίτλοςΣτήλης4</vt:lpstr>
      <vt:lpstr>ΤίτλοςΣτήλης5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2016-12-03T09:43:22Z</dcterms:created>
  <dcterms:modified xsi:type="dcterms:W3CDTF">2017-08-25T09:42:21Z</dcterms:modified>
</cp:coreProperties>
</file>