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bookViews>
    <workbookView xWindow="-120" yWindow="-120" windowWidth="24240" windowHeight="17640" xr2:uid="{00000000-000D-0000-FFFF-FFFF00000000}"/>
  </bookViews>
  <sheets>
    <sheet name="Start" sheetId="5" r:id="rId1"/>
    <sheet name="Monatliches Studienbudget" sheetId="3" r:id="rId2"/>
    <sheet name="chart_calcs" sheetId="4" state="hidden" r:id="rId3"/>
  </sheets>
  <definedNames>
    <definedName name="_xlnm._FilterDatabase" localSheetId="1" hidden="1">'Monatliches Studienbudget'!#REF!</definedName>
    <definedName name="CategoriesExpense">{"Zimmer und Verpflegung";"Studiengebühren";"Bücher und Büromaterial";"Transport";"Frei verfügbar";"Sonstige Ausgaben"}</definedName>
    <definedName name="CategoriesIncome">{"Finanzhilfen";"Gehälter (nach Steuern)";"Unterstützung der Familie";"aus Spareinlagen";"Sonstiges"}</definedName>
    <definedName name="FirstMonth">UPPER(TEXT(StartDate,"MMM "))</definedName>
    <definedName name="income_percent_selected_period">'Monatliches Studienbudget'!$P$32:$P$36</definedName>
    <definedName name="NextMonth">UPPER(TEXT(EOMONTH(VALUE('Monatliches Studienbudget'!XFD1 &amp; "1"),0)+1,"MMM "))</definedName>
    <definedName name="PercentsExpense">'Monatliches Studienbudget'!$P$40,'Monatliches Studienbudget'!$P$45,'Monatliches Studienbudget'!$P$49,'Monatliches Studienbudget'!$P$53,'Monatliches Studienbudget'!$P$59,'Monatliches Studienbudget'!$P$67</definedName>
    <definedName name="PercentsIncome">'Monatliches Studienbudget'!$P$32:$P$36</definedName>
    <definedName name="ScrollBarValue">chart_calcs!$D$13</definedName>
    <definedName name="SelectedPeriod">INDEX(Zeiträume,,ScrollBarValue)</definedName>
    <definedName name="SelectedPeriodCashFlowNegative">INDEX('Monatliches Studienbudget'!$C$28:$O$28,,SelectedPeriodColumn)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INDEX('Monatliches Studienbudget'!$C$28:$O$28,,SelectedPeriodColumn)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MATCH(SelectedPeriod,Zeiträume,0)</definedName>
    <definedName name="SelectedPeriodIsFunded">INDEX('Monatliches Studienbudget'!$C$37:$O$37,,SelectedPeriodColumn)&gt;=INDEX('Monatliches Studienbudget'!$C$72:$O$72,,SelectedPeriodColumn)</definedName>
    <definedName name="SelectedStartMonth">'Monatliches Studienbudget'!$B$25</definedName>
    <definedName name="StartDate">DATEVALUE("1-"&amp;SelectedStartMonth&amp;"-" &amp;YEAR(TODAY()))</definedName>
    <definedName name="Zeiträume">'Monatliches Studienbudget'!$C$27:$O$27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3" l="1"/>
  <c r="C31" i="3"/>
  <c r="D27" i="3" l="1"/>
  <c r="P12" i="4"/>
  <c r="E27" i="3" l="1"/>
  <c r="E12" i="4"/>
  <c r="D12" i="4"/>
  <c r="C39" i="3"/>
  <c r="D39" i="3" s="1"/>
  <c r="E39" i="3" s="1"/>
  <c r="F39" i="3" s="1"/>
  <c r="G39" i="3" s="1"/>
  <c r="H39" i="3" s="1"/>
  <c r="I39" i="3" s="1"/>
  <c r="J39" i="3" s="1"/>
  <c r="K39" i="3" s="1"/>
  <c r="L39" i="3" s="1"/>
  <c r="M39" i="3" s="1"/>
  <c r="N39" i="3" s="1"/>
  <c r="F27" i="3" l="1"/>
  <c r="G27" i="3" s="1"/>
  <c r="H27" i="3" s="1"/>
  <c r="I27" i="3" s="1"/>
  <c r="J27" i="3" s="1"/>
  <c r="K27" i="3" s="1"/>
  <c r="L27" i="3" s="1"/>
  <c r="M27" i="3" s="1"/>
  <c r="N27" i="3" s="1"/>
  <c r="D31" i="3"/>
  <c r="E31" i="3" s="1"/>
  <c r="F31" i="3" s="1"/>
  <c r="G31" i="3" s="1"/>
  <c r="H31" i="3" s="1"/>
  <c r="I31" i="3" s="1"/>
  <c r="J31" i="3" s="1"/>
  <c r="K31" i="3" s="1"/>
  <c r="L31" i="3" s="1"/>
  <c r="M31" i="3" s="1"/>
  <c r="N31" i="3" s="1"/>
  <c r="D3" i="4" l="1"/>
  <c r="D8" i="4" s="1"/>
  <c r="F12" i="4"/>
  <c r="D7" i="4" l="1"/>
  <c r="D6" i="4"/>
  <c r="G12" i="4"/>
  <c r="N67" i="3" l="1"/>
  <c r="M67" i="3"/>
  <c r="L67" i="3"/>
  <c r="K67" i="3"/>
  <c r="J67" i="3"/>
  <c r="I67" i="3"/>
  <c r="H67" i="3"/>
  <c r="G67" i="3"/>
  <c r="F67" i="3"/>
  <c r="E67" i="3"/>
  <c r="D67" i="3"/>
  <c r="C67" i="3"/>
  <c r="N37" i="3"/>
  <c r="M37" i="3"/>
  <c r="L37" i="3"/>
  <c r="K37" i="3"/>
  <c r="J37" i="3"/>
  <c r="I37" i="3"/>
  <c r="H37" i="3"/>
  <c r="G37" i="3"/>
  <c r="F37" i="3"/>
  <c r="E37" i="3"/>
  <c r="D37" i="3"/>
  <c r="C37" i="3"/>
  <c r="F6" i="4" s="1"/>
  <c r="O36" i="3"/>
  <c r="O35" i="3"/>
  <c r="O34" i="3"/>
  <c r="O33" i="3"/>
  <c r="O32" i="3"/>
  <c r="N59" i="3"/>
  <c r="M59" i="3"/>
  <c r="L59" i="3"/>
  <c r="K59" i="3"/>
  <c r="J59" i="3"/>
  <c r="I59" i="3"/>
  <c r="H59" i="3"/>
  <c r="G59" i="3"/>
  <c r="F59" i="3"/>
  <c r="E59" i="3"/>
  <c r="D59" i="3"/>
  <c r="C59" i="3"/>
  <c r="O61" i="3"/>
  <c r="O70" i="3"/>
  <c r="O69" i="3"/>
  <c r="O68" i="3"/>
  <c r="O65" i="3"/>
  <c r="O64" i="3"/>
  <c r="O63" i="3"/>
  <c r="O62" i="3"/>
  <c r="O60" i="3"/>
  <c r="N53" i="3"/>
  <c r="M53" i="3"/>
  <c r="L53" i="3"/>
  <c r="K53" i="3"/>
  <c r="J53" i="3"/>
  <c r="I53" i="3"/>
  <c r="H53" i="3"/>
  <c r="G53" i="3"/>
  <c r="F53" i="3"/>
  <c r="E53" i="3"/>
  <c r="D53" i="3"/>
  <c r="C53" i="3"/>
  <c r="O57" i="3"/>
  <c r="O56" i="3"/>
  <c r="O55" i="3"/>
  <c r="O54" i="3"/>
  <c r="O47" i="3"/>
  <c r="N49" i="3"/>
  <c r="M49" i="3"/>
  <c r="L49" i="3"/>
  <c r="K49" i="3"/>
  <c r="J49" i="3"/>
  <c r="I49" i="3"/>
  <c r="H49" i="3"/>
  <c r="G49" i="3"/>
  <c r="F49" i="3"/>
  <c r="E49" i="3"/>
  <c r="D49" i="3"/>
  <c r="C49" i="3"/>
  <c r="O51" i="3"/>
  <c r="O50" i="3"/>
  <c r="N45" i="3"/>
  <c r="M45" i="3"/>
  <c r="L45" i="3"/>
  <c r="K45" i="3"/>
  <c r="J45" i="3"/>
  <c r="I45" i="3"/>
  <c r="H45" i="3"/>
  <c r="G45" i="3"/>
  <c r="F45" i="3"/>
  <c r="E45" i="3"/>
  <c r="D45" i="3"/>
  <c r="C45" i="3"/>
  <c r="O46" i="3"/>
  <c r="N40" i="3"/>
  <c r="M40" i="3"/>
  <c r="L40" i="3"/>
  <c r="K40" i="3"/>
  <c r="J40" i="3"/>
  <c r="I40" i="3"/>
  <c r="H40" i="3"/>
  <c r="G40" i="3"/>
  <c r="F40" i="3"/>
  <c r="E40" i="3"/>
  <c r="D40" i="3"/>
  <c r="C40" i="3"/>
  <c r="O43" i="3"/>
  <c r="O42" i="3"/>
  <c r="O41" i="3"/>
  <c r="H12" i="4" l="1"/>
  <c r="I12" i="4"/>
  <c r="O37" i="3"/>
  <c r="O45" i="3"/>
  <c r="O53" i="3"/>
  <c r="O49" i="3"/>
  <c r="O59" i="3"/>
  <c r="O40" i="3"/>
  <c r="O67" i="3"/>
  <c r="J72" i="3"/>
  <c r="J28" i="3" s="1"/>
  <c r="D72" i="3"/>
  <c r="D28" i="3" s="1"/>
  <c r="M72" i="3"/>
  <c r="M28" i="3" s="1"/>
  <c r="G72" i="3"/>
  <c r="G28" i="3" s="1"/>
  <c r="H72" i="3"/>
  <c r="H28" i="3" s="1"/>
  <c r="N72" i="3"/>
  <c r="N28" i="3" s="1"/>
  <c r="C72" i="3"/>
  <c r="F7" i="4" s="1"/>
  <c r="E72" i="3"/>
  <c r="E28" i="3" s="1"/>
  <c r="K72" i="3"/>
  <c r="K28" i="3" s="1"/>
  <c r="L72" i="3"/>
  <c r="L28" i="3" s="1"/>
  <c r="F72" i="3"/>
  <c r="F28" i="3" s="1"/>
  <c r="I72" i="3"/>
  <c r="I28" i="3" s="1"/>
  <c r="J12" i="4" l="1"/>
  <c r="O72" i="3"/>
  <c r="C28" i="3"/>
  <c r="E8" i="4" l="1"/>
  <c r="K12" i="4"/>
  <c r="O28" i="3"/>
  <c r="M29" i="3"/>
  <c r="L29" i="3"/>
  <c r="F29" i="3"/>
  <c r="K29" i="3"/>
  <c r="E29" i="3"/>
  <c r="G29" i="3"/>
  <c r="J29" i="3"/>
  <c r="D29" i="3"/>
  <c r="I29" i="3"/>
  <c r="C29" i="3"/>
  <c r="N29" i="3"/>
  <c r="H29" i="3"/>
  <c r="F8" i="4" l="1"/>
  <c r="M5" i="3" s="1"/>
  <c r="L12" i="4"/>
  <c r="M12" i="4" l="1"/>
  <c r="N12" i="4" l="1"/>
  <c r="P51" i="3" l="1"/>
  <c r="L15" i="4" l="1"/>
  <c r="P40" i="3"/>
  <c r="L14" i="4"/>
  <c r="B5" i="3"/>
  <c r="D14" i="4"/>
  <c r="P46" i="3"/>
  <c r="K14" i="4"/>
  <c r="P28" i="3"/>
  <c r="P70" i="3"/>
  <c r="P47" i="3"/>
  <c r="O15" i="4"/>
  <c r="O14" i="4"/>
  <c r="P45" i="3"/>
  <c r="I14" i="4"/>
  <c r="G14" i="4"/>
  <c r="P32" i="3"/>
  <c r="D19" i="4" s="1"/>
  <c r="P34" i="3"/>
  <c r="D21" i="4" s="1"/>
  <c r="P33" i="3"/>
  <c r="D20" i="4" s="1"/>
  <c r="P56" i="3"/>
  <c r="P15" i="4"/>
  <c r="P67" i="3"/>
  <c r="E5" i="3"/>
  <c r="P41" i="3"/>
  <c r="O12" i="4"/>
  <c r="J15" i="4"/>
  <c r="P36" i="3"/>
  <c r="D23" i="4" s="1"/>
  <c r="P49" i="3"/>
  <c r="P69" i="3"/>
  <c r="P55" i="3"/>
  <c r="P72" i="3"/>
  <c r="F14" i="4"/>
  <c r="P65" i="3"/>
  <c r="P35" i="3"/>
  <c r="D22" i="4" s="1"/>
  <c r="P64" i="3"/>
  <c r="P61" i="3"/>
  <c r="P43" i="3"/>
  <c r="P54" i="3"/>
  <c r="P59" i="3"/>
  <c r="M14" i="4"/>
  <c r="P57" i="3"/>
  <c r="D15" i="4"/>
  <c r="P14" i="4"/>
  <c r="K15" i="4"/>
  <c r="P50" i="3"/>
  <c r="F15" i="4"/>
  <c r="M15" i="4"/>
  <c r="P63" i="3"/>
  <c r="I15" i="4"/>
  <c r="P37" i="3"/>
  <c r="N15" i="4"/>
  <c r="H14" i="4"/>
  <c r="P68" i="3"/>
  <c r="N14" i="4"/>
  <c r="P26" i="3"/>
  <c r="H15" i="4"/>
  <c r="P53" i="3"/>
  <c r="E14" i="4"/>
  <c r="J14" i="4"/>
  <c r="G15" i="4"/>
  <c r="P62" i="3"/>
  <c r="E15" i="4"/>
  <c r="P42" i="3"/>
  <c r="P60" i="3"/>
  <c r="M4" i="3" l="1"/>
  <c r="B4" i="3"/>
  <c r="E4" i="3"/>
</calcChain>
</file>

<file path=xl/sharedStrings.xml><?xml version="1.0" encoding="utf-8"?>
<sst xmlns="http://schemas.openxmlformats.org/spreadsheetml/2006/main" count="70" uniqueCount="61">
  <si>
    <t>ÜBER DIESE VORLAGE</t>
  </si>
  <si>
    <t>Geben Sie die monatlichen Einkünfte und Ausgaben ein, um die Gesamteinnahmen -und ausgaben zu berechnen.</t>
  </si>
  <si>
    <t>Der Cashflow wird automatisch berechnet, und die Cashflow-Tabelle wird automatisch für Sie aktualisiert.</t>
  </si>
  <si>
    <t>Wählen Sie den Schieberegler aus, um Einnahmen-, Ausgaben- und Cashflow-Tabellen für einen Monat und ein Jahr zu erhalten.</t>
  </si>
  <si>
    <t>Anmerkung: </t>
  </si>
  <si>
    <t>Weitere Anweisungen wurden in Spalte A auf dem Arbeitsblatt bereitgestellt. Diese Texte wurden absichtlich ausgeblendet. Um die Texte zu entfernen, wählen Sie Spalte A und dann ENTF aus. Um die Texte einzublenden, wählen Sie Spalte A aus, und ändern Sie die Schriftfarbe.</t>
  </si>
  <si>
    <t>Wählen Sie in der Zelle rechts den Monat aus. Drücken Sie ALT+NACH-UNTEN, um Optionen anzuzeigen, und dann NACH-UNTEN und EINGABE, um die Auswahl zu treffen.</t>
  </si>
  <si>
    <t>Monatliches Studienbudget</t>
  </si>
  <si>
    <t>Ringdiagramm mit der Zusammenfassung der Einnahmen für den ausgewählten Monat oder das Jahr in dieser Zelle.</t>
  </si>
  <si>
    <t>Liniendiagramm mit Cashflow für den ausgewählten Monat oder das Jahr in dieser Zelle.</t>
  </si>
  <si>
    <t>Der Schieberegler befindet sich in dieser Zelle.</t>
  </si>
  <si>
    <t>JAN</t>
  </si>
  <si>
    <t>Monatliches Bargeld nach Ausgaben</t>
  </si>
  <si>
    <t>Barguthaben</t>
  </si>
  <si>
    <t>Kumulierter Cashflow</t>
  </si>
  <si>
    <t>MONATLICHE EINKÜNFTE</t>
  </si>
  <si>
    <t>An Sie ausgezahlte Finanzhilfen (Zuschüsse, Stipendien, Kredite)</t>
  </si>
  <si>
    <t>Arbeitslohn nach Steuern</t>
  </si>
  <si>
    <t>Finanzielle Unterstützung von der Familie</t>
  </si>
  <si>
    <t>Auszahlungen aus Spareinlagen</t>
  </si>
  <si>
    <t>Sonstiges (Kindergeld, Sozialhilfe, Geschenke usw.).</t>
  </si>
  <si>
    <t>GESAMTEINNAHMEN</t>
  </si>
  <si>
    <t>MONATLICHE AUSGABEN</t>
  </si>
  <si>
    <t>Zimmer und Verpflegung</t>
  </si>
  <si>
    <t>Studiengebühren</t>
  </si>
  <si>
    <t>Bücher und Büromaterial</t>
  </si>
  <si>
    <t>Verkehrskosten</t>
  </si>
  <si>
    <t>Frei verfügbar</t>
  </si>
  <si>
    <t>Sonstige Ausgaben</t>
  </si>
  <si>
    <t>GESAMTAUSGABEN</t>
  </si>
  <si>
    <t>Ringdiagramm mit der Zusammenfassung der Ausgaben für den ausgewählten Monat oder das Jahr in dieser Zelle.</t>
  </si>
  <si>
    <t>Balkendiagramm mit positivem und negativem Cashflow für den ausgewählten Monat oder das Jahr in dieser Zelle.</t>
  </si>
  <si>
    <t xml:space="preserve">JAHR  </t>
  </si>
  <si>
    <t xml:space="preserve">% HÖHER </t>
  </si>
  <si>
    <t>*** Dieses Blatt sollte NICHT angezeigt werden ***</t>
  </si>
  <si>
    <t xml:space="preserve">Scrollleistenwert: </t>
  </si>
  <si>
    <t xml:space="preserve">Cashflow-Tabelle: </t>
  </si>
  <si>
    <t xml:space="preserve">Kumuliert: </t>
  </si>
  <si>
    <t>DIAGRAMMDATEN ZU EINKÜNFTEN</t>
  </si>
  <si>
    <t>Dynamische Diagrammtitel</t>
  </si>
  <si>
    <t>Erstellen Sie in diesem Arbeitsblatt ein monatliches Studienbudget. Der Titel dieses Arbeitsblatts befindet sich in der Zelle rechts und in der Zelle B1. Nützliche Anweisungen zum Verwenden dieses Arbeitsblatts befinden sich in Zellen in dieser Spalte. Die nächste Anweisung finden Sie in Zelle A4.</t>
  </si>
  <si>
    <t>Die Bezeichnung „Einkünfte“ befindet sich in der Zelle rechts, die Bezeichnung „Ausgaben“ in Zelle E4 und die Bezeichnung „Cashflow“ befindet sich in der Zelle M4.</t>
  </si>
  <si>
    <t>Die Einkünfte werden in der Zelle rechts, die Ausgaben werden in der Zelle E5 und der Cashflow wird in der Zelle M5 automatisch aktualisiert.</t>
  </si>
  <si>
    <t>Ringdiagramm mit einer Zusammenfassung der Einkünfte in der Zelle rechts, mit einer Zusammenfassung der Ausgaben in Zelle E6 und ein Balkendiagramm, in der der positive und negative Cashflow in Zelle M6 automatisch aktualisiert werden. Die nächste Anweisung finden Sie in Zelle A17.</t>
  </si>
  <si>
    <t>Das Liniendiagramm für den Cashflow befindet sich in der Zelle rechts. Die nächste Anweisung finden Sie in Zelle A21.</t>
  </si>
  <si>
    <t>Wählen Sie den Schieberegler rechts aus, um das monatliche oder jährliche Einkommen, die Ausgaben sowie Cashflowdaten und Diagramme zu erhalten. Die nächste Anweisung finden Sie in Zelle A25.</t>
  </si>
  <si>
    <t>Der ausgewählte Zeitraum wird in der Zelle P26 automatisch aktualisiert.</t>
  </si>
  <si>
    <t>Die Bezeichnung „Cashflow“ befindet sich in der Zelle rechts. Der Cashflow für jeden Monat wird in den Zellen C28 bis N28 automatisch berechnet, der Jahresbetrag wird in O28 automatisch berechnet und der prozentuale Anstieg wird in P28 automatisch berechnet. Die Sparkline wird in Zelle Q28 automatisch aktualisiert.</t>
  </si>
  <si>
    <t>Die Bezeichnung "Gesamteinnahmen" steht in der Zelle rechts. Die Gesamteinnahmen für jeden Monat werden in den Zellen C37 bis N37 automatisch berechnet, das Jahreseinkommen wird in O37 automatisch berechnet und der prozentuale Anstieg wird in P37 automatisch berechnet. Die Sparkline wird in Zelle Q37 automatisch aktualisiert. Die nächste Anweisung finden Sie in Zelle A39.</t>
  </si>
  <si>
    <t>Die Bezeichnung „Monatliche Ausgaben“ befindet sich in der Zelle rechts, die Monate befinden sich in den Zellen C39 bis N39, das Jahr befindet sich in der Zelle O39 und der prozentuale Anstieg befindet sich in der Zelle P39.</t>
  </si>
  <si>
    <t>Geben Sie Ausgaben in der Zelle rechts ein, oder bearbeiten Sie diese, und geben Sie monatliche Beträge in den Zellen C40 bis N43 ein. Der jährliche Betrag wird in den Zellen O40 bis O43 automatisch berechnet, der prozentuale Anstieg wird in den Zellen P40 bis P43 automatisch berechnet. Die Sparkline wird in Zelle Q40 automatisch aktualisiert. Die nächste Anweisung finden Sie in Zelle A45.</t>
  </si>
  <si>
    <t>Geben Sie Ausgaben in der Zelle rechts ein, oder bearbeiten Sie diese, und geben Sie monatliche Beträge in den Zellen C45 bis N47 ein. Der jährliche Betrag wird in den Zellen O45 bis O47 automatisch berechnet, der prozentuale Anstieg wird in den Zellen P45 bis P47 automatisch berechnet. Die Sparkline wird in Zelle Q45 automatisch aktualisiert. Die nächste Anweisung finden Sie in Zelle A49.</t>
  </si>
  <si>
    <t>Geben Sie Ausgaben in der Zelle rechts ein, oder bearbeiten Sie diese, und geben Sie monatliche Beträge in den Zellen C49 bis N51 ein. Der jährliche Betrag wird in den Zellen O49 bis O51 automatisch berechnet, der prozentuale Anstieg wird in den Zellen P49 bis P51 automatisch berechnet. Die Sparkline wird in Zelle Q49 automatisch aktualisiert. Die nächste Anweisung finden Sie in Zelle A53.</t>
  </si>
  <si>
    <t>Eingeben oder Ändern von Ausgaben Element in der Zelle am rechten Rand sowie die monatlichen Beträge in den Zellen C53 bis N57. Der jährliche Betrag wird in den Zellen O53 bis O57 automatisch berechnet, der prozentuale Anstieg wird in den Zellen P53 bis P57 automatisch berechnet. Die Sparkline wird in Zelle Q53 automatisch aktualisiert. Die nächste Anweisung finden Sie in Zelle A59.</t>
  </si>
  <si>
    <t>Geben Sie Ausgaben in der Zelle rechts ein, oder bearbeiten Sie diese, und geben Sie monatliche Beträge in den Zellen C59 bis N65 ein. Der jährliche Betrag wird in den Zellen O59 bis O65 automatisch berechnet, der prozentuale Anstieg wird in den Zellen P59 bis P65 automatisch berechnet. Die Sparkline wird in Zelle Q59 automatisch aktualisiert. Die nächste Anweisung finden Sie in Zelle A67.</t>
  </si>
  <si>
    <t>Geben Sie Ausgaben in der Zelle rechts ein, oder bearbeiten Sie diese, und geben Sie monatliche Beträge in den Zellen C67 bis N70 ein. Der jährliche Betrag wird in den Zellen O67 bis O70 automatisch berechnet, der prozentuale Anstieg wird in den Zellen P67 bis P70 automatisch berechnet. Die Sparkline wird in Zelle Q67 automatisch aktualisiert. Die nächste Anweisung finden Sie in Zelle A72.</t>
  </si>
  <si>
    <t>Die Bezeichnung "Gesamtausgaben" steht in der Zelle rechts. Gesamtausgaben für jeden Monat werden in den Zellen C72 bis N72 automatisch berechnet, die Jahresausgaben werden in der Zelle O72 automatisch berechnet, und der prozentuale Anstieg wird in der Zelle P72 automatisch berechnet. Die Sparkline wird in Zelle Q72 automatisch aktualisiert.</t>
  </si>
  <si>
    <t>Bezeichnungen befinden sich in dieser Zeile, die Bezeichnung „Monatliches Bargeld nach Ausgaben“ befindet sich in der Zelle rechts, die Monate befinden sich in den Zellen C27 bis N27, das Jahr befindet sich in der Zelle O27 und der prozentuale Anstieg befindet sich in Zeile P27.</t>
  </si>
  <si>
    <t>Die Bezeichnung „Kumulierter Cashflow“ befindet sich in der Zelle rechts. Der kumulierte Cashflow für jeden Monat wird in den Zellen C29 bis N29 automatisch berechnet, der Jahresbetrag wird in O29 automatisch berechnet und der prozentuale Anstieg wird in P29 automatisch berechnet. Die Sparkline wird in Zelle Q29 automatisch aktualisiert. Die nächste Anweisung finden Sie in Zelle A31.</t>
  </si>
  <si>
    <t>Verwenden Sie das Arbeitsblatt für das monatliches Studienbudget, um Einnahmen, Ausgaben und Cashflow aufzuzeichnen.</t>
  </si>
  <si>
    <t>Die monatlichen Einkünfte befinden sich in der Zelle rechts, die Monate befinden sich in den Zellen C31 bis N31, das Jahr befindet sich in der Zelle O31 und der prozentuale Anstieg befindet sich in der Zelle P31. Geben Sie in den Zellen B32 bis B36 die monatlichen Einkünfte und in den Zellen C32 bis N36 die monatlichen Beträge ein. Das jährliche Einkommen wird in den Zellen O32 bis O36 automatisch berechnet, der prozentuale Anstieg wird in den Zellen P32 bis P36 automatisch berechnet. Die nächste Anweisung finden Sie in Zelle A37.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</si>
</sst>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
    <numFmt numFmtId="165" formatCode="0.0%"/>
    <numFmt numFmtId="166" formatCode="0.0%;\(0.0%\)"/>
    <numFmt numFmtId="167" formatCode="#,##0_ ;[Red]\-#,##0\ "/>
    <numFmt numFmtId="168" formatCode="0_ ;[Red]\-0\ "/>
    <numFmt numFmtId="169" formatCode="#,##0_ ;[Red]\-#,##0;\-\ \ "/>
  </numFmts>
  <fonts count="24" x14ac:knownFonts="1">
    <font>
      <sz val="10"/>
      <color theme="3" tint="0.34998626667073579"/>
      <name val="Trebuchet MS"/>
      <family val="2"/>
      <scheme val="minor"/>
    </font>
    <font>
      <sz val="11"/>
      <color theme="0"/>
      <name val="Trebuchet MS"/>
      <family val="2"/>
      <scheme val="minor"/>
    </font>
    <font>
      <b/>
      <sz val="10.5"/>
      <color theme="0"/>
      <name val="Cambria"/>
      <family val="1"/>
      <scheme val="major"/>
    </font>
    <font>
      <sz val="9"/>
      <color theme="1" tint="0.34998626667073579"/>
      <name val="Trebuchet MS"/>
      <family val="2"/>
      <scheme val="minor"/>
    </font>
    <font>
      <b/>
      <sz val="9"/>
      <color theme="1"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0"/>
      <color theme="1" tint="0.34998626667073579"/>
      <name val="Trebuchet MS"/>
      <family val="2"/>
      <scheme val="minor"/>
    </font>
    <font>
      <sz val="11"/>
      <color theme="3" tint="0.499984740745262"/>
      <name val="Cambria"/>
      <family val="1"/>
      <scheme val="major"/>
    </font>
    <font>
      <b/>
      <sz val="18"/>
      <color theme="0"/>
      <name val="Arial"/>
      <family val="2"/>
    </font>
    <font>
      <b/>
      <sz val="10"/>
      <color theme="3" tint="0.34998626667073579"/>
      <name val="Trebuchet MS"/>
      <family val="2"/>
      <scheme val="minor"/>
    </font>
    <font>
      <b/>
      <sz val="15"/>
      <color theme="4" tint="-0.499984740745262"/>
      <name val="Cambria"/>
      <family val="1"/>
      <scheme val="major"/>
    </font>
    <font>
      <sz val="9"/>
      <color theme="4" tint="-0.499984740745262"/>
      <name val="Trebuchet MS"/>
      <family val="2"/>
      <scheme val="minor"/>
    </font>
    <font>
      <b/>
      <sz val="10.5"/>
      <color theme="4" tint="-0.499984740745262"/>
      <name val="Cambria"/>
      <family val="1"/>
      <scheme val="major"/>
    </font>
    <font>
      <b/>
      <sz val="10"/>
      <color theme="4" tint="-0.499984740745262"/>
      <name val="Cambria"/>
      <family val="1"/>
      <scheme val="major"/>
    </font>
    <font>
      <b/>
      <sz val="42"/>
      <color theme="4" tint="-0.499984740745262"/>
      <name val="Cambria"/>
      <family val="1"/>
      <scheme val="major"/>
    </font>
    <font>
      <b/>
      <sz val="10"/>
      <color theme="4" tint="-0.499984740745262"/>
      <name val="Trebuchet MS"/>
      <family val="2"/>
      <scheme val="minor"/>
    </font>
    <font>
      <b/>
      <sz val="10"/>
      <color theme="5" tint="-0.499984740745262"/>
      <name val="Trebuchet MS"/>
      <family val="2"/>
      <scheme val="minor"/>
    </font>
    <font>
      <sz val="10"/>
      <color theme="5" tint="-0.499984740745262"/>
      <name val="Trebuchet MS"/>
      <family val="2"/>
      <scheme val="minor"/>
    </font>
    <font>
      <sz val="10"/>
      <color theme="0"/>
      <name val="Trebuchet MS"/>
      <family val="2"/>
      <scheme val="minor"/>
    </font>
    <font>
      <sz val="9"/>
      <color theme="0"/>
      <name val="Trebuchet MS"/>
      <family val="2"/>
      <scheme val="minor"/>
    </font>
    <font>
      <sz val="11"/>
      <color theme="0"/>
      <name val="Calibri"/>
      <family val="2"/>
    </font>
    <font>
      <sz val="14"/>
      <color theme="1" tint="0.34998626667073579"/>
      <name val="Trebuchet MS"/>
      <family val="2"/>
      <scheme val="minor"/>
    </font>
    <font>
      <sz val="30"/>
      <color theme="1" tint="0.34998626667073579"/>
      <name val="Trebuchet MS"/>
      <family val="2"/>
      <scheme val="minor"/>
    </font>
  </fonts>
  <fills count="5">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4" tint="-0.499984740745262"/>
        <bgColor indexed="64"/>
      </patternFill>
    </fill>
  </fills>
  <borders count="21">
    <border>
      <left/>
      <right/>
      <top/>
      <bottom/>
      <diagonal/>
    </border>
    <border>
      <left/>
      <right/>
      <top/>
      <bottom style="thin">
        <color indexed="64"/>
      </bottom>
      <diagonal/>
    </border>
    <border>
      <left/>
      <right/>
      <top style="medium">
        <color rgb="FFFFFFFF"/>
      </top>
      <bottom/>
      <diagonal/>
    </border>
    <border>
      <left/>
      <right/>
      <top/>
      <bottom style="thin">
        <color theme="4"/>
      </bottom>
      <diagonal/>
    </border>
    <border>
      <left/>
      <right/>
      <top/>
      <bottom style="thick">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style="thin">
        <color theme="0" tint="-0.14996795556505021"/>
      </top>
      <bottom style="thin">
        <color theme="0" tint="-0.14996795556505021"/>
      </bottom>
      <diagonal/>
    </border>
    <border>
      <left/>
      <right/>
      <top/>
      <bottom style="double">
        <color theme="0" tint="-0.14996795556505021"/>
      </bottom>
      <diagonal/>
    </border>
    <border>
      <left style="thin">
        <color theme="0"/>
      </left>
      <right/>
      <top style="thick">
        <color theme="0" tint="-0.14996795556505021"/>
      </top>
      <bottom style="thin">
        <color theme="0"/>
      </bottom>
      <diagonal/>
    </border>
    <border>
      <left/>
      <right/>
      <top style="thick">
        <color theme="0" tint="-0.149967955565050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5" tint="-0.499984740745262"/>
      </bottom>
      <diagonal/>
    </border>
    <border>
      <left/>
      <right/>
      <top/>
      <bottom style="thin">
        <color theme="0"/>
      </bottom>
      <diagonal/>
    </border>
    <border>
      <left/>
      <right/>
      <top style="double">
        <color theme="0" tint="-0.14996795556505021"/>
      </top>
      <bottom style="thin">
        <color theme="5" tint="-0.499984740745262"/>
      </bottom>
      <diagonal/>
    </border>
    <border>
      <left/>
      <right/>
      <top/>
      <bottom style="thin">
        <color theme="4" tint="-0.499984740745262"/>
      </bottom>
      <diagonal/>
    </border>
  </borders>
  <cellStyleXfs count="6">
    <xf numFmtId="0" fontId="0" fillId="0" borderId="0"/>
    <xf numFmtId="0" fontId="1" fillId="2"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xf numFmtId="0" fontId="0" fillId="0" borderId="1" xfId="0" applyBorder="1"/>
    <xf numFmtId="0" fontId="0" fillId="0" borderId="0" xfId="0" applyAlignment="1">
      <alignment horizontal="right"/>
    </xf>
    <xf numFmtId="0" fontId="0" fillId="0" borderId="0" xfId="0" applyAlignment="1" applyProtection="1">
      <alignment horizontal="center"/>
      <protection locked="0"/>
    </xf>
    <xf numFmtId="0" fontId="3" fillId="0" borderId="0" xfId="0" applyFont="1"/>
    <xf numFmtId="0" fontId="4" fillId="0" borderId="0" xfId="0" applyFont="1" applyAlignment="1">
      <alignment horizontal="center"/>
    </xf>
    <xf numFmtId="0" fontId="3" fillId="0" borderId="10" xfId="0" applyFont="1" applyBorder="1"/>
    <xf numFmtId="0" fontId="0" fillId="0" borderId="0" xfId="0" applyAlignment="1">
      <alignment horizontal="center"/>
    </xf>
    <xf numFmtId="165" fontId="0" fillId="0" borderId="0" xfId="0" applyNumberFormat="1"/>
    <xf numFmtId="0" fontId="0" fillId="0" borderId="1" xfId="0" applyBorder="1" applyAlignment="1">
      <alignment horizontal="right" indent="5"/>
    </xf>
    <xf numFmtId="0" fontId="7" fillId="3" borderId="0" xfId="0" applyFont="1" applyFill="1"/>
    <xf numFmtId="166" fontId="7" fillId="3" borderId="0" xfId="0" applyNumberFormat="1" applyFont="1" applyFill="1" applyAlignment="1">
      <alignment horizontal="right" indent="1"/>
    </xf>
    <xf numFmtId="0" fontId="7" fillId="3" borderId="2" xfId="0" applyFont="1" applyFill="1" applyBorder="1"/>
    <xf numFmtId="0" fontId="7" fillId="0" borderId="10" xfId="0" applyFont="1" applyBorder="1"/>
    <xf numFmtId="0" fontId="7" fillId="0" borderId="0" xfId="0" applyFont="1"/>
    <xf numFmtId="0" fontId="7" fillId="0" borderId="9" xfId="0" applyFont="1" applyBorder="1"/>
    <xf numFmtId="0" fontId="7" fillId="0" borderId="5" xfId="0" applyFont="1" applyBorder="1"/>
    <xf numFmtId="0" fontId="7" fillId="0" borderId="0" xfId="0" applyFont="1" applyAlignment="1">
      <alignment horizontal="left" indent="2"/>
    </xf>
    <xf numFmtId="0" fontId="0" fillId="0" borderId="0" xfId="0" applyAlignment="1">
      <alignment wrapText="1"/>
    </xf>
    <xf numFmtId="0" fontId="10" fillId="0" borderId="0" xfId="0" applyFont="1" applyAlignment="1">
      <alignment wrapText="1"/>
    </xf>
    <xf numFmtId="0" fontId="11" fillId="0" borderId="0" xfId="0" applyFont="1"/>
    <xf numFmtId="0" fontId="12" fillId="0" borderId="0" xfId="0" applyFont="1"/>
    <xf numFmtId="164" fontId="13" fillId="0" borderId="0" xfId="0" applyNumberFormat="1" applyFont="1" applyAlignment="1">
      <alignment horizontal="center" vertical="center"/>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Alignment="1">
      <alignment horizontal="center"/>
    </xf>
    <xf numFmtId="14" fontId="2" fillId="4" borderId="0" xfId="1" applyNumberFormat="1" applyFont="1" applyFill="1" applyAlignment="1" applyProtection="1">
      <alignment horizontal="center"/>
      <protection locked="0"/>
    </xf>
    <xf numFmtId="0" fontId="14" fillId="0" borderId="4" xfId="0" applyFont="1" applyBorder="1"/>
    <xf numFmtId="164" fontId="14" fillId="0" borderId="4" xfId="0" applyNumberFormat="1" applyFont="1" applyBorder="1" applyAlignment="1">
      <alignment horizontal="right"/>
    </xf>
    <xf numFmtId="0" fontId="14" fillId="0" borderId="4" xfId="0" applyFont="1" applyBorder="1" applyAlignment="1">
      <alignment horizontal="right"/>
    </xf>
    <xf numFmtId="0" fontId="14" fillId="0" borderId="4" xfId="0" applyFont="1" applyBorder="1" applyAlignment="1">
      <alignment horizontal="center"/>
    </xf>
    <xf numFmtId="0" fontId="15" fillId="0" borderId="0" xfId="0" applyFont="1"/>
    <xf numFmtId="0" fontId="14" fillId="0" borderId="3" xfId="0" applyFont="1" applyBorder="1"/>
    <xf numFmtId="165" fontId="16" fillId="0" borderId="3" xfId="0" applyNumberFormat="1" applyFont="1" applyBorder="1" applyAlignment="1">
      <alignment horizontal="right" indent="1"/>
    </xf>
    <xf numFmtId="0" fontId="17" fillId="0" borderId="0" xfId="0" applyFont="1"/>
    <xf numFmtId="0" fontId="7" fillId="0" borderId="17" xfId="0" applyFont="1" applyBorder="1" applyAlignment="1">
      <alignment horizontal="left" indent="1"/>
    </xf>
    <xf numFmtId="0" fontId="7" fillId="0" borderId="17" xfId="0" applyFont="1" applyBorder="1"/>
    <xf numFmtId="0" fontId="14" fillId="0" borderId="19" xfId="0" applyFont="1" applyBorder="1"/>
    <xf numFmtId="164" fontId="14" fillId="0" borderId="19" xfId="0" applyNumberFormat="1" applyFont="1" applyBorder="1" applyAlignment="1">
      <alignment horizontal="right"/>
    </xf>
    <xf numFmtId="0" fontId="14" fillId="0" borderId="19" xfId="0" applyFont="1" applyBorder="1" applyAlignment="1">
      <alignment horizontal="right"/>
    </xf>
    <xf numFmtId="0" fontId="14" fillId="0" borderId="19" xfId="0" applyFont="1" applyBorder="1" applyAlignment="1">
      <alignment horizontal="center"/>
    </xf>
    <xf numFmtId="0" fontId="14" fillId="0" borderId="20" xfId="0" applyFont="1" applyBorder="1"/>
    <xf numFmtId="165" fontId="16" fillId="0" borderId="20" xfId="0" applyNumberFormat="1" applyFont="1" applyBorder="1" applyAlignment="1">
      <alignment horizontal="right" indent="1"/>
    </xf>
    <xf numFmtId="165" fontId="18" fillId="3" borderId="12" xfId="0" applyNumberFormat="1" applyFont="1" applyFill="1" applyBorder="1" applyAlignment="1">
      <alignment horizontal="right" indent="1"/>
    </xf>
    <xf numFmtId="165" fontId="18" fillId="3" borderId="14" xfId="0" applyNumberFormat="1" applyFont="1" applyFill="1" applyBorder="1" applyAlignment="1">
      <alignment horizontal="right" indent="1"/>
    </xf>
    <xf numFmtId="165" fontId="18" fillId="3" borderId="16" xfId="0" applyNumberFormat="1" applyFont="1" applyFill="1" applyBorder="1" applyAlignment="1">
      <alignment horizontal="right" indent="1"/>
    </xf>
    <xf numFmtId="165" fontId="18" fillId="3" borderId="18" xfId="0" applyNumberFormat="1" applyFont="1" applyFill="1" applyBorder="1" applyAlignment="1">
      <alignment horizontal="right" indent="1"/>
    </xf>
    <xf numFmtId="0" fontId="20" fillId="0" borderId="0" xfId="0" applyFont="1" applyAlignment="1">
      <alignment vertical="center" wrapText="1"/>
    </xf>
    <xf numFmtId="0" fontId="20" fillId="0" borderId="0" xfId="0" applyFont="1" applyAlignment="1">
      <alignment wrapText="1"/>
    </xf>
    <xf numFmtId="0" fontId="21" fillId="0" borderId="0" xfId="0" applyFont="1" applyAlignment="1">
      <alignment vertical="center" wrapText="1"/>
    </xf>
    <xf numFmtId="0" fontId="22" fillId="0" borderId="0" xfId="0" applyFont="1" applyAlignment="1">
      <alignment horizontal="left" indent="1"/>
    </xf>
    <xf numFmtId="0" fontId="23" fillId="0" borderId="0" xfId="0" applyFont="1" applyAlignment="1">
      <alignment horizontal="left"/>
    </xf>
    <xf numFmtId="0" fontId="23" fillId="0" borderId="0" xfId="2" applyFont="1" applyAlignment="1">
      <alignment horizontal="left" indent="1"/>
    </xf>
    <xf numFmtId="0" fontId="22" fillId="0" borderId="0" xfId="3" applyFont="1" applyAlignment="1">
      <alignment horizontal="left" indent="2"/>
    </xf>
    <xf numFmtId="0" fontId="22" fillId="0" borderId="0" xfId="3" applyFont="1" applyAlignment="1">
      <alignment horizontal="left" indent="3"/>
    </xf>
    <xf numFmtId="0" fontId="23" fillId="0" borderId="0" xfId="2" applyFont="1" applyAlignment="1">
      <alignment horizontal="left" indent="2"/>
    </xf>
    <xf numFmtId="0" fontId="9" fillId="4" borderId="0" xfId="3" applyFont="1" applyFill="1" applyAlignment="1">
      <alignment horizontal="center"/>
    </xf>
    <xf numFmtId="0" fontId="0" fillId="0" borderId="0" xfId="0" applyNumberFormat="1"/>
    <xf numFmtId="0" fontId="7" fillId="0" borderId="17" xfId="0" applyNumberFormat="1" applyFont="1" applyBorder="1"/>
    <xf numFmtId="0" fontId="7" fillId="0" borderId="17" xfId="0" applyNumberFormat="1" applyFont="1" applyBorder="1" applyAlignment="1">
      <alignment horizontal="left" indent="1"/>
    </xf>
    <xf numFmtId="0" fontId="3" fillId="0" borderId="0" xfId="0" applyNumberFormat="1" applyFont="1"/>
    <xf numFmtId="167" fontId="7" fillId="3" borderId="0" xfId="0" applyNumberFormat="1" applyFont="1" applyFill="1"/>
    <xf numFmtId="167" fontId="7" fillId="3" borderId="2" xfId="0" applyNumberFormat="1" applyFont="1" applyFill="1" applyBorder="1"/>
    <xf numFmtId="167" fontId="16" fillId="0" borderId="3" xfId="0" applyNumberFormat="1" applyFont="1" applyBorder="1"/>
    <xf numFmtId="167" fontId="18" fillId="3" borderId="11" xfId="0" applyNumberFormat="1" applyFont="1" applyFill="1" applyBorder="1"/>
    <xf numFmtId="167" fontId="18" fillId="3" borderId="13" xfId="0" applyNumberFormat="1" applyFont="1" applyFill="1" applyBorder="1"/>
    <xf numFmtId="167" fontId="18" fillId="3" borderId="15" xfId="0" applyNumberFormat="1" applyFont="1" applyFill="1" applyBorder="1"/>
    <xf numFmtId="168" fontId="7" fillId="3" borderId="2" xfId="0" applyNumberFormat="1" applyFont="1" applyFill="1" applyBorder="1"/>
    <xf numFmtId="166" fontId="7" fillId="3" borderId="2" xfId="0" applyNumberFormat="1" applyFont="1" applyFill="1" applyBorder="1" applyAlignment="1">
      <alignment horizontal="right"/>
    </xf>
    <xf numFmtId="167" fontId="7" fillId="0" borderId="0" xfId="0" applyNumberFormat="1" applyFont="1"/>
    <xf numFmtId="167" fontId="18" fillId="3" borderId="18" xfId="0" applyNumberFormat="1" applyFont="1" applyFill="1" applyBorder="1"/>
    <xf numFmtId="167" fontId="18" fillId="3" borderId="14" xfId="0" applyNumberFormat="1" applyFont="1" applyFill="1" applyBorder="1"/>
    <xf numFmtId="167" fontId="18" fillId="3" borderId="16" xfId="0" applyNumberFormat="1" applyFont="1" applyFill="1" applyBorder="1"/>
    <xf numFmtId="167" fontId="16" fillId="0" borderId="20" xfId="0" applyNumberFormat="1" applyFont="1" applyBorder="1"/>
    <xf numFmtId="169" fontId="7" fillId="0" borderId="9" xfId="0" applyNumberFormat="1" applyFont="1" applyBorder="1" applyProtection="1">
      <protection locked="0"/>
    </xf>
    <xf numFmtId="169" fontId="7" fillId="0" borderId="5" xfId="0" applyNumberFormat="1" applyFont="1" applyBorder="1" applyProtection="1">
      <protection locked="0"/>
    </xf>
    <xf numFmtId="169" fontId="7" fillId="0" borderId="6" xfId="0" applyNumberFormat="1" applyFont="1" applyBorder="1" applyProtection="1">
      <protection locked="0"/>
    </xf>
    <xf numFmtId="169" fontId="7" fillId="0" borderId="7" xfId="0" applyNumberFormat="1" applyFont="1" applyBorder="1" applyProtection="1">
      <protection locked="0"/>
    </xf>
    <xf numFmtId="169" fontId="7" fillId="0" borderId="8" xfId="0" applyNumberFormat="1" applyFont="1" applyBorder="1" applyProtection="1">
      <protection locked="0"/>
    </xf>
    <xf numFmtId="169" fontId="7" fillId="0" borderId="0" xfId="0" applyNumberFormat="1" applyFont="1" applyProtection="1">
      <protection locked="0"/>
    </xf>
    <xf numFmtId="0" fontId="19" fillId="0" borderId="0" xfId="0" applyFont="1" applyAlignment="1">
      <alignment horizontal="center"/>
    </xf>
    <xf numFmtId="0" fontId="20" fillId="0" borderId="0" xfId="0" applyFont="1" applyAlignment="1">
      <alignment horizontal="center"/>
    </xf>
  </cellXfs>
  <cellStyles count="6">
    <cellStyle name="Accent1" xfId="1" builtinId="29"/>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s>
  <dxfs count="1">
    <dxf>
      <font>
        <color theme="7"/>
      </font>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61072570217489E-2"/>
          <c:y val="0.3276918795860701"/>
          <c:w val="1"/>
          <c:h val="0.59465461954644017"/>
        </c:manualLayout>
      </c:layout>
      <c:barChart>
        <c:barDir val="bar"/>
        <c:grouping val="stacked"/>
        <c:varyColors val="0"/>
        <c:ser>
          <c:idx val="0"/>
          <c:order val="0"/>
          <c:tx>
            <c:v>Positiv</c:v>
          </c:tx>
          <c:spPr>
            <a:noFill/>
            <a:ln>
              <a:noFill/>
            </a:ln>
          </c:spPr>
          <c:invertIfNegative val="0"/>
          <c:dPt>
            <c:idx val="0"/>
            <c:invertIfNegative val="0"/>
            <c:bubble3D val="0"/>
            <c:extLst>
              <c:ext xmlns:c16="http://schemas.microsoft.com/office/drawing/2014/chart" uri="{C3380CC4-5D6E-409C-BE32-E72D297353CC}">
                <c16:uniqueId val="{00000000-8550-4B2E-84F0-E983AD941604}"/>
              </c:ext>
            </c:extLst>
          </c:dPt>
          <c:dPt>
            <c:idx val="1"/>
            <c:invertIfNegative val="0"/>
            <c:bubble3D val="0"/>
            <c:spPr>
              <a:solidFill>
                <a:schemeClr val="accent3">
                  <a:lumMod val="75000"/>
                </a:schemeClr>
              </a:solidFill>
              <a:ln>
                <a:noFill/>
              </a:ln>
            </c:spPr>
            <c:extLst>
              <c:ext xmlns:c16="http://schemas.microsoft.com/office/drawing/2014/chart" uri="{C3380CC4-5D6E-409C-BE32-E72D297353CC}">
                <c16:uniqueId val="{00000002-8550-4B2E-84F0-E983AD941604}"/>
              </c:ext>
            </c:extLst>
          </c:dPt>
          <c:dPt>
            <c:idx val="2"/>
            <c:invertIfNegative val="0"/>
            <c:bubble3D val="0"/>
            <c:extLst>
              <c:ext xmlns:c16="http://schemas.microsoft.com/office/drawing/2014/chart" uri="{C3380CC4-5D6E-409C-BE32-E72D297353CC}">
                <c16:uniqueId val="{00000003-8550-4B2E-84F0-E983AD941604}"/>
              </c:ext>
            </c:extLst>
          </c:dPt>
          <c:val>
            <c:numRef>
              <c:f>[0]!SelectedPeriodCashFlowPositive_Mirror</c:f>
              <c:numCache>
                <c:formatCode>General</c:formatCode>
                <c:ptCount val="3"/>
                <c:pt idx="0">
                  <c:v>0</c:v>
                </c:pt>
                <c:pt idx="1">
                  <c:v>169</c:v>
                </c:pt>
                <c:pt idx="2">
                  <c:v>169</c:v>
                </c:pt>
              </c:numCache>
            </c:numRef>
          </c:val>
          <c:extLst>
            <c:ext xmlns:c16="http://schemas.microsoft.com/office/drawing/2014/chart" uri="{C3380CC4-5D6E-409C-BE32-E72D297353CC}">
              <c16:uniqueId val="{00000004-8550-4B2E-84F0-E983AD941604}"/>
            </c:ext>
          </c:extLst>
        </c:ser>
        <c:ser>
          <c:idx val="1"/>
          <c:order val="1"/>
          <c:tx>
            <c:v>Negativ</c:v>
          </c:tx>
          <c:invertIfNegative val="0"/>
          <c:dPt>
            <c:idx val="0"/>
            <c:invertIfNegative val="0"/>
            <c:bubble3D val="0"/>
            <c:extLst>
              <c:ext xmlns:c16="http://schemas.microsoft.com/office/drawing/2014/chart" uri="{C3380CC4-5D6E-409C-BE32-E72D297353CC}">
                <c16:uniqueId val="{00000005-8550-4B2E-84F0-E983AD941604}"/>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7-8550-4B2E-84F0-E983AD941604}"/>
              </c:ext>
            </c:extLst>
          </c:dPt>
          <c:dPt>
            <c:idx val="2"/>
            <c:invertIfNegative val="0"/>
            <c:bubble3D val="0"/>
            <c:spPr>
              <a:noFill/>
            </c:spPr>
            <c:extLst>
              <c:ext xmlns:c16="http://schemas.microsoft.com/office/drawing/2014/chart" uri="{C3380CC4-5D6E-409C-BE32-E72D297353CC}">
                <c16:uniqueId val="{00000009-8550-4B2E-84F0-E983AD941604}"/>
              </c:ext>
            </c:extLst>
          </c:dPt>
          <c:val>
            <c:numRef>
              <c:f>[0]!SelectedPeriodCashFlowNegative_Mirror</c:f>
              <c:numCache>
                <c:formatCode>General</c:formatCode>
                <c:ptCount val="3"/>
                <c:pt idx="0">
                  <c:v>0</c:v>
                </c:pt>
                <c:pt idx="1">
                  <c:v>0</c:v>
                </c:pt>
                <c:pt idx="2">
                  <c:v>-169</c:v>
                </c:pt>
              </c:numCache>
            </c:numRef>
          </c:val>
          <c:extLst>
            <c:ext xmlns:c16="http://schemas.microsoft.com/office/drawing/2014/chart" uri="{C3380CC4-5D6E-409C-BE32-E72D297353CC}">
              <c16:uniqueId val="{0000000A-8550-4B2E-84F0-E983AD941604}"/>
            </c:ext>
          </c:extLst>
        </c:ser>
        <c:dLbls>
          <c:showLegendKey val="0"/>
          <c:showVal val="0"/>
          <c:showCatName val="0"/>
          <c:showSerName val="0"/>
          <c:showPercent val="0"/>
          <c:showBubbleSize val="0"/>
        </c:dLbls>
        <c:gapWidth val="0"/>
        <c:overlap val="100"/>
        <c:axId val="483691008"/>
        <c:axId val="96119800"/>
      </c:barChart>
      <c:catAx>
        <c:axId val="483691008"/>
        <c:scaling>
          <c:orientation val="minMax"/>
        </c:scaling>
        <c:delete val="0"/>
        <c:axPos val="l"/>
        <c:numFmt formatCode=";;" sourceLinked="0"/>
        <c:majorTickMark val="out"/>
        <c:minorTickMark val="none"/>
        <c:tickLblPos val="nextTo"/>
        <c:spPr>
          <a:ln w="3175">
            <a:solidFill>
              <a:schemeClr val="bg1">
                <a:lumMod val="75000"/>
                <a:alpha val="25000"/>
              </a:schemeClr>
            </a:solidFill>
          </a:ln>
        </c:spPr>
        <c:crossAx val="96119800"/>
        <c:crosses val="autoZero"/>
        <c:auto val="1"/>
        <c:lblAlgn val="ctr"/>
        <c:lblOffset val="100"/>
        <c:noMultiLvlLbl val="0"/>
      </c:catAx>
      <c:valAx>
        <c:axId val="96119800"/>
        <c:scaling>
          <c:orientation val="minMax"/>
          <c:max val="400"/>
          <c:min val="-400"/>
        </c:scaling>
        <c:delete val="1"/>
        <c:axPos val="b"/>
        <c:numFmt formatCode="General" sourceLinked="1"/>
        <c:majorTickMark val="out"/>
        <c:minorTickMark val="none"/>
        <c:tickLblPos val="nextTo"/>
        <c:crossAx val="483691008"/>
        <c:crosses val="autoZero"/>
        <c:crossBetween val="between"/>
        <c:majorUnit val="400"/>
      </c:valAx>
      <c:spPr>
        <a:ln>
          <a:noFill/>
        </a:ln>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276848195056766"/>
          <c:y val="7.4307877302245973E-2"/>
          <c:w val="0.85723151804943232"/>
          <c:h val="0.55967520352696076"/>
        </c:manualLayout>
      </c:layout>
      <c:lineChart>
        <c:grouping val="standard"/>
        <c:varyColors val="0"/>
        <c:ser>
          <c:idx val="0"/>
          <c:order val="0"/>
          <c:tx>
            <c:v>Barguthaben</c:v>
          </c:tx>
          <c:spPr>
            <a:ln w="28575" cap="rnd" cmpd="sng" algn="ctr">
              <a:solidFill>
                <a:schemeClr val="accent1">
                  <a:shade val="65000"/>
                  <a:shade val="95000"/>
                  <a:satMod val="105000"/>
                </a:schemeClr>
              </a:solidFill>
              <a:prstDash val="solid"/>
              <a:round/>
            </a:ln>
            <a:effectLst/>
          </c:spPr>
          <c:marker>
            <c:symbol val="none"/>
          </c:marker>
          <c:cat>
            <c:strRef>
              <c:f>chart_calcs!$D$12:$P$12</c:f>
              <c:strCache>
                <c:ptCount val="13"/>
                <c:pt idx="0">
                  <c:v>jan </c:v>
                </c:pt>
                <c:pt idx="1">
                  <c:v>feb </c:v>
                </c:pt>
                <c:pt idx="2">
                  <c:v>mar </c:v>
                </c:pt>
                <c:pt idx="3">
                  <c:v>apr </c:v>
                </c:pt>
                <c:pt idx="4">
                  <c:v>may </c:v>
                </c:pt>
                <c:pt idx="5">
                  <c:v>jun </c:v>
                </c:pt>
                <c:pt idx="6">
                  <c:v>jul </c:v>
                </c:pt>
                <c:pt idx="7">
                  <c:v>aug </c:v>
                </c:pt>
                <c:pt idx="8">
                  <c:v>sep </c:v>
                </c:pt>
                <c:pt idx="9">
                  <c:v>oct </c:v>
                </c:pt>
                <c:pt idx="10">
                  <c:v>nov </c:v>
                </c:pt>
                <c:pt idx="11">
                  <c:v>dec </c:v>
                </c:pt>
                <c:pt idx="12">
                  <c:v>jahr  </c:v>
                </c:pt>
              </c:strCache>
            </c:strRef>
          </c:cat>
          <c:val>
            <c:numRef>
              <c:f>'Monatliches Studienbudget'!$C$28:$O$28</c:f>
              <c:numCache>
                <c:formatCode>#,##0_ ;[Red]\-#,##0\ </c:formatCode>
                <c:ptCount val="13"/>
                <c:pt idx="0">
                  <c:v>169</c:v>
                </c:pt>
                <c:pt idx="1">
                  <c:v>69</c:v>
                </c:pt>
                <c:pt idx="2">
                  <c:v>192</c:v>
                </c:pt>
                <c:pt idx="3">
                  <c:v>199</c:v>
                </c:pt>
                <c:pt idx="4">
                  <c:v>204</c:v>
                </c:pt>
                <c:pt idx="5">
                  <c:v>-771</c:v>
                </c:pt>
                <c:pt idx="6">
                  <c:v>124</c:v>
                </c:pt>
                <c:pt idx="7">
                  <c:v>154</c:v>
                </c:pt>
                <c:pt idx="8">
                  <c:v>-721</c:v>
                </c:pt>
                <c:pt idx="9">
                  <c:v>109</c:v>
                </c:pt>
                <c:pt idx="10">
                  <c:v>34</c:v>
                </c:pt>
                <c:pt idx="11">
                  <c:v>-61</c:v>
                </c:pt>
                <c:pt idx="12">
                  <c:v>-299</c:v>
                </c:pt>
              </c:numCache>
            </c:numRef>
          </c:val>
          <c:smooth val="0"/>
          <c:extLst>
            <c:ext xmlns:c16="http://schemas.microsoft.com/office/drawing/2014/chart" uri="{C3380CC4-5D6E-409C-BE32-E72D297353CC}">
              <c16:uniqueId val="{00000000-666D-4ACA-AA43-BF5DFEC89C25}"/>
            </c:ext>
          </c:extLst>
        </c:ser>
        <c:dLbls>
          <c:showLegendKey val="0"/>
          <c:showVal val="0"/>
          <c:showCatName val="0"/>
          <c:showSerName val="0"/>
          <c:showPercent val="0"/>
          <c:showBubbleSize val="0"/>
        </c:dLbls>
        <c:marker val="1"/>
        <c:smooth val="0"/>
        <c:axId val="96119408"/>
        <c:axId val="477185864"/>
      </c:lineChart>
      <c:scatterChart>
        <c:scatterStyle val="lineMarker"/>
        <c:varyColors val="0"/>
        <c:ser>
          <c:idx val="1"/>
          <c:order val="1"/>
          <c:tx>
            <c:v>Positiv ausgewählter Zeitraum</c:v>
          </c:tx>
          <c:spPr>
            <a:ln w="28575" cap="rnd" cmpd="sng" algn="ctr">
              <a:noFill/>
              <a:prstDash val="solid"/>
              <a:round/>
            </a:ln>
            <a:effectLst/>
          </c:spPr>
          <c:marker>
            <c:symbol val="circle"/>
            <c:size val="14"/>
            <c:spPr>
              <a:solidFill>
                <a:schemeClr val="accent1"/>
              </a:solidFill>
              <a:ln w="9525" cap="flat" cmpd="sng" algn="ctr">
                <a:solidFill>
                  <a:schemeClr val="accent1">
                    <a:shade val="95000"/>
                    <a:satMod val="105000"/>
                  </a:schemeClr>
                </a:solidFill>
                <a:prstDash val="solid"/>
                <a:round/>
              </a:ln>
              <a:effectLst/>
            </c:spPr>
          </c:marker>
          <c:yVal>
            <c:numRef>
              <c:f>chart_calcs!$D$14:$P$14</c:f>
              <c:numCache>
                <c:formatCode>General</c:formatCode>
                <c:ptCount val="13"/>
                <c:pt idx="0">
                  <c:v>69</c:v>
                </c:pt>
                <c:pt idx="1">
                  <c:v>#N/A</c:v>
                </c:pt>
                <c:pt idx="2">
                  <c:v>#N/A</c:v>
                </c:pt>
                <c:pt idx="3">
                  <c:v>#N/A</c:v>
                </c:pt>
                <c:pt idx="4">
                  <c:v>#N/A</c:v>
                </c:pt>
                <c:pt idx="5">
                  <c:v>#N/A</c:v>
                </c:pt>
                <c:pt idx="6">
                  <c:v>#N/A</c:v>
                </c:pt>
                <c:pt idx="7">
                  <c:v>#N/A</c:v>
                </c:pt>
                <c:pt idx="8">
                  <c:v>#N/A</c:v>
                </c:pt>
                <c:pt idx="9">
                  <c:v>#N/A</c:v>
                </c:pt>
                <c:pt idx="10">
                  <c:v>#N/A</c:v>
                </c:pt>
                <c:pt idx="11">
                  <c:v>#N/A</c:v>
                </c:pt>
                <c:pt idx="12">
                  <c:v>#N/A</c:v>
                </c:pt>
              </c:numCache>
            </c:numRef>
          </c:yVal>
          <c:smooth val="0"/>
          <c:extLst>
            <c:ext xmlns:c16="http://schemas.microsoft.com/office/drawing/2014/chart" uri="{C3380CC4-5D6E-409C-BE32-E72D297353CC}">
              <c16:uniqueId val="{00000001-666D-4ACA-AA43-BF5DFEC89C25}"/>
            </c:ext>
          </c:extLst>
        </c:ser>
        <c:ser>
          <c:idx val="2"/>
          <c:order val="2"/>
          <c:tx>
            <c:v>Negativ ausgewählter Zeitraum</c:v>
          </c:tx>
          <c:spPr>
            <a:ln w="28575" cap="rnd" cmpd="sng" algn="ctr">
              <a:noFill/>
              <a:prstDash val="solid"/>
              <a:round/>
            </a:ln>
            <a:effectLst/>
          </c:spPr>
          <c:marker>
            <c:symbol val="circle"/>
            <c:size val="14"/>
            <c:spPr>
              <a:solidFill>
                <a:schemeClr val="accent1">
                  <a:tint val="65000"/>
                </a:schemeClr>
              </a:solidFill>
              <a:ln w="9525" cap="flat" cmpd="sng" algn="ctr">
                <a:solidFill>
                  <a:schemeClr val="accent1">
                    <a:tint val="65000"/>
                    <a:shade val="95000"/>
                    <a:satMod val="105000"/>
                  </a:schemeClr>
                </a:solidFill>
                <a:prstDash val="solid"/>
                <a:round/>
              </a:ln>
              <a:effectLst/>
            </c:spPr>
          </c:marker>
          <c:yVal>
            <c:numRef>
              <c:f>chart_calcs!$D$15:$P$15</c:f>
              <c:numCache>
                <c:formatCode>General</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yVal>
          <c:smooth val="0"/>
          <c:extLst>
            <c:ext xmlns:c16="http://schemas.microsoft.com/office/drawing/2014/chart" uri="{C3380CC4-5D6E-409C-BE32-E72D297353CC}">
              <c16:uniqueId val="{00000002-666D-4ACA-AA43-BF5DFEC89C25}"/>
            </c:ext>
          </c:extLst>
        </c:ser>
        <c:dLbls>
          <c:showLegendKey val="0"/>
          <c:showVal val="0"/>
          <c:showCatName val="0"/>
          <c:showSerName val="0"/>
          <c:showPercent val="0"/>
          <c:showBubbleSize val="0"/>
        </c:dLbls>
        <c:axId val="96119408"/>
        <c:axId val="477185864"/>
      </c:scatterChart>
      <c:catAx>
        <c:axId val="96119408"/>
        <c:scaling>
          <c:orientation val="minMax"/>
        </c:scaling>
        <c:delete val="0"/>
        <c:axPos val="b"/>
        <c:numFmt formatCode="General" sourceLinked="1"/>
        <c:majorTickMark val="none"/>
        <c:minorTickMark val="none"/>
        <c:tickLblPos val="low"/>
        <c:spPr>
          <a:noFill/>
          <a:ln w="3175" cap="flat" cmpd="sng" algn="ctr">
            <a:solidFill>
              <a:schemeClr val="bg1">
                <a:lumMod val="75000"/>
                <a:alpha val="50000"/>
              </a:schemeClr>
            </a:solidFill>
            <a:prstDash val="solid"/>
            <a:round/>
          </a:ln>
          <a:effectLst/>
        </c:spPr>
        <c:txPr>
          <a:bodyPr rot="-60000000" spcFirstLastPara="1" vertOverflow="ellipsis" vert="horz" wrap="square" anchor="ctr" anchorCtr="1"/>
          <a:lstStyle/>
          <a:p>
            <a:pPr>
              <a:defRPr sz="1500" b="0" i="0" u="none" strike="noStrike" kern="1200" baseline="0">
                <a:solidFill>
                  <a:schemeClr val="accent1">
                    <a:lumMod val="50000"/>
                  </a:schemeClr>
                </a:solidFill>
                <a:latin typeface="+mj-lt"/>
                <a:ea typeface="+mn-ea"/>
                <a:cs typeface="+mn-cs"/>
              </a:defRPr>
            </a:pPr>
            <a:endParaRPr lang="en-US"/>
          </a:p>
        </c:txPr>
        <c:crossAx val="477185864"/>
        <c:crosses val="autoZero"/>
        <c:auto val="1"/>
        <c:lblAlgn val="ctr"/>
        <c:lblOffset val="100"/>
        <c:noMultiLvlLbl val="0"/>
      </c:catAx>
      <c:valAx>
        <c:axId val="477185864"/>
        <c:scaling>
          <c:orientation val="minMax"/>
          <c:max val="1000"/>
        </c:scaling>
        <c:delete val="1"/>
        <c:axPos val="l"/>
        <c:numFmt formatCode="&quot;$&quot;#,##0" sourceLinked="0"/>
        <c:majorTickMark val="out"/>
        <c:minorTickMark val="none"/>
        <c:tickLblPos val="nextTo"/>
        <c:crossAx val="96119408"/>
        <c:crosses val="autoZero"/>
        <c:crossBetween val="between"/>
        <c:majorUnit val="200"/>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22298185081131"/>
          <c:y val="0.34625485336714895"/>
          <c:w val="0.64139311135561661"/>
          <c:h val="0.55711705789303645"/>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BF4A-4DC8-BFE4-89CFC23E7413}"/>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BF4A-4DC8-BFE4-89CFC23E7413}"/>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BF4A-4DC8-BFE4-89CFC23E7413}"/>
              </c:ext>
            </c:extLst>
          </c:dPt>
          <c:dPt>
            <c:idx val="3"/>
            <c:invertIfNegative val="0"/>
            <c:bubble3D val="0"/>
            <c:spPr>
              <a:solidFill>
                <a:schemeClr val="accent2">
                  <a:lumMod val="50000"/>
                </a:schemeClr>
              </a:solidFill>
              <a:ln>
                <a:solidFill>
                  <a:schemeClr val="bg1"/>
                </a:solidFill>
              </a:ln>
            </c:spPr>
            <c:extLst>
              <c:ext xmlns:c16="http://schemas.microsoft.com/office/drawing/2014/chart" uri="{C3380CC4-5D6E-409C-BE32-E72D297353CC}">
                <c16:uniqueId val="{00000007-BF4A-4DC8-BFE4-89CFC23E7413}"/>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BF4A-4DC8-BFE4-89CFC23E7413}"/>
              </c:ext>
            </c:extLst>
          </c:dPt>
          <c:cat>
            <c:strRef>
              <c:f>[0]!CategoriesIncome</c:f>
              <c:strCache>
                <c:ptCount val="5"/>
                <c:pt idx="0">
                  <c:v>Finanzhilfen</c:v>
                </c:pt>
                <c:pt idx="1">
                  <c:v>Gehälter (nach Steuern)</c:v>
                </c:pt>
                <c:pt idx="2">
                  <c:v>Unterstützung der Familie</c:v>
                </c:pt>
                <c:pt idx="3">
                  <c:v>aus Spareinlagen</c:v>
                </c:pt>
                <c:pt idx="4">
                  <c:v>Sonstiges</c:v>
                </c:pt>
              </c:strCache>
            </c:strRef>
          </c:cat>
          <c:val>
            <c:numRef>
              <c:f>chart_calcs!$D$19:$D$23</c:f>
              <c:numCache>
                <c:formatCode>0.0%</c:formatCode>
                <c:ptCount val="5"/>
                <c:pt idx="0">
                  <c:v>0</c:v>
                </c:pt>
                <c:pt idx="1">
                  <c:v>0.36734693877551022</c:v>
                </c:pt>
                <c:pt idx="2">
                  <c:v>0.16326530612244897</c:v>
                </c:pt>
                <c:pt idx="3">
                  <c:v>0.40816326530612246</c:v>
                </c:pt>
                <c:pt idx="4">
                  <c:v>6.1224489795918366E-2</c:v>
                </c:pt>
              </c:numCache>
            </c:numRef>
          </c:val>
          <c:extLst>
            <c:ext xmlns:c16="http://schemas.microsoft.com/office/drawing/2014/chart" uri="{C3380CC4-5D6E-409C-BE32-E72D297353CC}">
              <c16:uniqueId val="{0000000A-BF4A-4DC8-BFE4-89CFC23E7413}"/>
            </c:ext>
          </c:extLst>
        </c:ser>
        <c:dLbls>
          <c:showLegendKey val="0"/>
          <c:showVal val="0"/>
          <c:showCatName val="0"/>
          <c:showSerName val="0"/>
          <c:showPercent val="0"/>
          <c:showBubbleSize val="0"/>
        </c:dLbls>
        <c:gapWidth val="25"/>
        <c:axId val="793827248"/>
        <c:axId val="793822984"/>
      </c:barChart>
      <c:valAx>
        <c:axId val="793822984"/>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w="3175">
            <a:noFill/>
          </a:ln>
        </c:spPr>
        <c:crossAx val="793827248"/>
        <c:crosses val="autoZero"/>
        <c:crossBetween val="between"/>
      </c:valAx>
      <c:catAx>
        <c:axId val="793827248"/>
        <c:scaling>
          <c:orientation val="minMax"/>
        </c:scaling>
        <c:delete val="0"/>
        <c:axPos val="l"/>
        <c:numFmt formatCode="General" sourceLinked="1"/>
        <c:majorTickMark val="none"/>
        <c:minorTickMark val="none"/>
        <c:tickLblPos val="nextTo"/>
        <c:spPr>
          <a:noFill/>
          <a:ln w="3175">
            <a:solidFill>
              <a:schemeClr val="bg1">
                <a:lumMod val="75000"/>
                <a:alpha val="25000"/>
              </a:schemeClr>
            </a:solidFill>
          </a:ln>
        </c:spPr>
        <c:crossAx val="793822984"/>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89291453364252"/>
          <c:y val="0.34151120639906768"/>
          <c:w val="0.65730885998944011"/>
          <c:h val="0.56660435182919888"/>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646A-455C-8A75-89D427D18BB9}"/>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646A-455C-8A75-89D427D18BB9}"/>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646A-455C-8A75-89D427D18BB9}"/>
              </c:ext>
            </c:extLst>
          </c:dPt>
          <c:dPt>
            <c:idx val="3"/>
            <c:invertIfNegative val="0"/>
            <c:bubble3D val="0"/>
            <c:spPr>
              <a:solidFill>
                <a:schemeClr val="accent2">
                  <a:lumMod val="75000"/>
                </a:schemeClr>
              </a:solidFill>
              <a:ln>
                <a:solidFill>
                  <a:schemeClr val="bg1"/>
                </a:solidFill>
              </a:ln>
            </c:spPr>
            <c:extLst>
              <c:ext xmlns:c16="http://schemas.microsoft.com/office/drawing/2014/chart" uri="{C3380CC4-5D6E-409C-BE32-E72D297353CC}">
                <c16:uniqueId val="{00000007-646A-455C-8A75-89D427D18BB9}"/>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646A-455C-8A75-89D427D18BB9}"/>
              </c:ext>
            </c:extLst>
          </c:dPt>
          <c:dPt>
            <c:idx val="5"/>
            <c:invertIfNegative val="0"/>
            <c:bubble3D val="0"/>
            <c:spPr>
              <a:solidFill>
                <a:schemeClr val="accent6">
                  <a:lumMod val="75000"/>
                </a:schemeClr>
              </a:solidFill>
              <a:ln>
                <a:solidFill>
                  <a:schemeClr val="bg1"/>
                </a:solidFill>
              </a:ln>
            </c:spPr>
            <c:extLst>
              <c:ext xmlns:c16="http://schemas.microsoft.com/office/drawing/2014/chart" uri="{C3380CC4-5D6E-409C-BE32-E72D297353CC}">
                <c16:uniqueId val="{0000000A-1A5F-451A-BA1D-C10767E1A139}"/>
              </c:ext>
            </c:extLst>
          </c:dPt>
          <c:cat>
            <c:strRef>
              <c:f>[0]!CategoriesExpense</c:f>
              <c:strCache>
                <c:ptCount val="6"/>
                <c:pt idx="0">
                  <c:v>Zimmer und Verpflegung</c:v>
                </c:pt>
                <c:pt idx="1">
                  <c:v>Studiengebühren</c:v>
                </c:pt>
                <c:pt idx="2">
                  <c:v>Bücher und Büromaterial</c:v>
                </c:pt>
                <c:pt idx="3">
                  <c:v>Transport</c:v>
                </c:pt>
                <c:pt idx="4">
                  <c:v>Frei verfügbar</c:v>
                </c:pt>
                <c:pt idx="5">
                  <c:v>Sonstige Ausgaben</c:v>
                </c:pt>
              </c:strCache>
            </c:strRef>
          </c:cat>
          <c:val>
            <c:numRef>
              <c:f>[0]!PercentsExpense</c:f>
              <c:numCache>
                <c:formatCode>0.0%</c:formatCode>
                <c:ptCount val="6"/>
                <c:pt idx="0">
                  <c:v>0.53503787878787878</c:v>
                </c:pt>
                <c:pt idx="1">
                  <c:v>0</c:v>
                </c:pt>
                <c:pt idx="2">
                  <c:v>0</c:v>
                </c:pt>
                <c:pt idx="3">
                  <c:v>0.21212121212121213</c:v>
                </c:pt>
                <c:pt idx="4">
                  <c:v>6.5340909090909088E-2</c:v>
                </c:pt>
                <c:pt idx="5">
                  <c:v>0.1875</c:v>
                </c:pt>
              </c:numCache>
            </c:numRef>
          </c:val>
          <c:extLst>
            <c:ext xmlns:c16="http://schemas.microsoft.com/office/drawing/2014/chart" uri="{C3380CC4-5D6E-409C-BE32-E72D297353CC}">
              <c16:uniqueId val="{0000000A-646A-455C-8A75-89D427D18BB9}"/>
            </c:ext>
          </c:extLst>
        </c:ser>
        <c:dLbls>
          <c:showLegendKey val="0"/>
          <c:showVal val="0"/>
          <c:showCatName val="0"/>
          <c:showSerName val="0"/>
          <c:showPercent val="0"/>
          <c:showBubbleSize val="0"/>
        </c:dLbls>
        <c:gapWidth val="25"/>
        <c:axId val="793831512"/>
        <c:axId val="793830856"/>
      </c:barChart>
      <c:valAx>
        <c:axId val="793830856"/>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a:noFill/>
          </a:ln>
        </c:spPr>
        <c:crossAx val="793831512"/>
        <c:crosses val="autoZero"/>
        <c:crossBetween val="between"/>
      </c:valAx>
      <c:catAx>
        <c:axId val="793831512"/>
        <c:scaling>
          <c:orientation val="minMax"/>
        </c:scaling>
        <c:delete val="0"/>
        <c:axPos val="l"/>
        <c:numFmt formatCode="General" sourceLinked="1"/>
        <c:majorTickMark val="none"/>
        <c:minorTickMark val="none"/>
        <c:tickLblPos val="nextTo"/>
        <c:spPr>
          <a:ln w="3175">
            <a:solidFill>
              <a:schemeClr val="bg1">
                <a:lumMod val="75000"/>
                <a:alpha val="25000"/>
              </a:schemeClr>
            </a:solidFill>
          </a:ln>
        </c:spPr>
        <c:crossAx val="793830856"/>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16" fmlaLink="chart_calcs!$D$13" horiz="1" max="13" min="1" page="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1485900</xdr:colOff>
          <xdr:row>20</xdr:row>
          <xdr:rowOff>95250</xdr:rowOff>
        </xdr:from>
        <xdr:to>
          <xdr:col>15</xdr:col>
          <xdr:colOff>47625</xdr:colOff>
          <xdr:row>21</xdr:row>
          <xdr:rowOff>114300</xdr:rowOff>
        </xdr:to>
        <xdr:sp macro="" textlink="">
          <xdr:nvSpPr>
            <xdr:cNvPr id="1032" name="Monatlicher Scroll" descr="Wählen Sie diese Option, um die Budgetzusammenfassung nach Monat zu sortieren"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12</xdr:col>
      <xdr:colOff>321559</xdr:colOff>
      <xdr:row>2</xdr:row>
      <xdr:rowOff>123825</xdr:rowOff>
    </xdr:from>
    <xdr:to>
      <xdr:col>16</xdr:col>
      <xdr:colOff>95250</xdr:colOff>
      <xdr:row>14</xdr:row>
      <xdr:rowOff>79661</xdr:rowOff>
    </xdr:to>
    <xdr:graphicFrame macro="">
      <xdr:nvGraphicFramePr>
        <xdr:cNvPr id="16" name="Monatlicher Cashflow" descr="Bar chart showing positive and negative cash flow for selected month or year">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130630</xdr:colOff>
      <xdr:row>14</xdr:row>
      <xdr:rowOff>184184</xdr:rowOff>
    </xdr:from>
    <xdr:to>
      <xdr:col>14</xdr:col>
      <xdr:colOff>447677</xdr:colOff>
      <xdr:row>20</xdr:row>
      <xdr:rowOff>656</xdr:rowOff>
    </xdr:to>
    <xdr:graphicFrame macro="">
      <xdr:nvGraphicFramePr>
        <xdr:cNvPr id="3" name="Cashflow pro Monat" descr="Line chart showing cash flow for the selected month or 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9526</xdr:colOff>
      <xdr:row>2</xdr:row>
      <xdr:rowOff>133350</xdr:rowOff>
    </xdr:from>
    <xdr:to>
      <xdr:col>2</xdr:col>
      <xdr:colOff>342714</xdr:colOff>
      <xdr:row>14</xdr:row>
      <xdr:rowOff>89186</xdr:rowOff>
    </xdr:to>
    <xdr:graphicFrame macro="">
      <xdr:nvGraphicFramePr>
        <xdr:cNvPr id="15" name="Zusammenfassung monatliches Einkommen" descr="Donut chart showing income summary for selected month or year">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91894</xdr:colOff>
      <xdr:row>3</xdr:row>
      <xdr:rowOff>28322</xdr:rowOff>
    </xdr:from>
    <xdr:to>
      <xdr:col>3</xdr:col>
      <xdr:colOff>91894</xdr:colOff>
      <xdr:row>14</xdr:row>
      <xdr:rowOff>47387</xdr:rowOff>
    </xdr:to>
    <xdr:cxnSp macro="">
      <xdr:nvCxnSpPr>
        <xdr:cNvPr id="19" name="Diagrammrahmen 1" descr="Chart border">
          <a:extLst>
            <a:ext uri="{FF2B5EF4-FFF2-40B4-BE49-F238E27FC236}">
              <a16:creationId xmlns:a16="http://schemas.microsoft.com/office/drawing/2014/main" id="{00000000-0008-0000-0100-000013000000}"/>
            </a:ext>
          </a:extLst>
        </xdr:cNvPr>
        <xdr:cNvCxnSpPr/>
      </xdr:nvCxnSpPr>
      <xdr:spPr>
        <a:xfrm>
          <a:off x="4578169" y="12475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285751</xdr:colOff>
      <xdr:row>2</xdr:row>
      <xdr:rowOff>133350</xdr:rowOff>
    </xdr:from>
    <xdr:to>
      <xdr:col>11</xdr:col>
      <xdr:colOff>514731</xdr:colOff>
      <xdr:row>14</xdr:row>
      <xdr:rowOff>89186</xdr:rowOff>
    </xdr:to>
    <xdr:graphicFrame macro="">
      <xdr:nvGraphicFramePr>
        <xdr:cNvPr id="21" name="Zusammenfassung monatliche Ausgaben" descr="Donut chart showing expenses summary for selected month or year">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82971</xdr:colOff>
      <xdr:row>3</xdr:row>
      <xdr:rowOff>28322</xdr:rowOff>
    </xdr:from>
    <xdr:to>
      <xdr:col>12</xdr:col>
      <xdr:colOff>82971</xdr:colOff>
      <xdr:row>14</xdr:row>
      <xdr:rowOff>47387</xdr:rowOff>
    </xdr:to>
    <xdr:cxnSp macro="">
      <xdr:nvCxnSpPr>
        <xdr:cNvPr id="22" name="Diagrammrahmen 2" descr="Chart border">
          <a:extLst>
            <a:ext uri="{FF2B5EF4-FFF2-40B4-BE49-F238E27FC236}">
              <a16:creationId xmlns:a16="http://schemas.microsoft.com/office/drawing/2014/main" id="{00000000-0008-0000-0100-000016000000}"/>
            </a:ext>
          </a:extLst>
        </xdr:cNvPr>
        <xdr:cNvCxnSpPr/>
      </xdr:nvCxnSpPr>
      <xdr:spPr>
        <a:xfrm>
          <a:off x="9179346"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0.17913</cdr:y>
    </cdr:from>
    <cdr:to>
      <cdr:x>0.11685</cdr:x>
      <cdr:y>0.50958</cdr:y>
    </cdr:to>
    <cdr:sp macro="" textlink="">
      <cdr:nvSpPr>
        <cdr:cNvPr id="2" name="TextBox 3"/>
        <cdr:cNvSpPr txBox="1"/>
      </cdr:nvSpPr>
      <cdr:spPr>
        <a:xfrm xmlns:a="http://schemas.openxmlformats.org/drawingml/2006/main">
          <a:off x="0" y="172324"/>
          <a:ext cx="1230978" cy="31790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rtl="0"/>
          <a:r>
            <a:rPr lang="de" sz="1500" b="1">
              <a:solidFill>
                <a:schemeClr val="accent1">
                  <a:lumMod val="50000"/>
                </a:schemeClr>
              </a:solidFill>
              <a:latin typeface="+mj-lt"/>
            </a:rPr>
            <a:t>CASHFLOW</a:t>
          </a:r>
        </a:p>
      </cdr:txBody>
    </cdr:sp>
  </cdr:relSizeAnchor>
</c:userShapes>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8"/>
  <sheetViews>
    <sheetView showGridLines="0" tabSelected="1" workbookViewId="0"/>
  </sheetViews>
  <sheetFormatPr defaultColWidth="9.140625" defaultRowHeight="15" x14ac:dyDescent="0.3"/>
  <cols>
    <col min="1" max="1" width="2.7109375" customWidth="1"/>
    <col min="2" max="2" width="109" customWidth="1"/>
    <col min="3" max="3" width="2.7109375" customWidth="1"/>
  </cols>
  <sheetData>
    <row r="1" spans="2:2" ht="23.25" x14ac:dyDescent="0.35">
      <c r="B1" s="56" t="s">
        <v>0</v>
      </c>
    </row>
    <row r="2" spans="2:2" ht="30" customHeight="1" x14ac:dyDescent="0.3">
      <c r="B2" s="18" t="s">
        <v>59</v>
      </c>
    </row>
    <row r="3" spans="2:2" ht="30" customHeight="1" x14ac:dyDescent="0.3">
      <c r="B3" s="18" t="s">
        <v>1</v>
      </c>
    </row>
    <row r="4" spans="2:2" ht="30" customHeight="1" x14ac:dyDescent="0.3">
      <c r="B4" s="18" t="s">
        <v>2</v>
      </c>
    </row>
    <row r="5" spans="2:2" ht="30" customHeight="1" x14ac:dyDescent="0.3">
      <c r="B5" s="18" t="s">
        <v>3</v>
      </c>
    </row>
    <row r="6" spans="2:2" ht="30" customHeight="1" x14ac:dyDescent="0.3">
      <c r="B6" s="19" t="s">
        <v>4</v>
      </c>
    </row>
    <row r="7" spans="2:2" ht="55.5" customHeight="1" x14ac:dyDescent="0.3">
      <c r="B7" s="18" t="s">
        <v>5</v>
      </c>
    </row>
    <row r="8" spans="2:2" ht="43.5" customHeight="1" x14ac:dyDescent="0.3">
      <c r="B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Q72"/>
  <sheetViews>
    <sheetView showGridLines="0" zoomScaleNormal="100" workbookViewId="0"/>
  </sheetViews>
  <sheetFormatPr defaultColWidth="9.140625" defaultRowHeight="19.5" customHeight="1" x14ac:dyDescent="0.35"/>
  <cols>
    <col min="1" max="1" width="2.7109375" style="48" customWidth="1"/>
    <col min="2" max="2" width="56.5703125" style="4" customWidth="1"/>
    <col min="3" max="15" width="8" style="4" customWidth="1"/>
    <col min="16" max="16" width="11.140625" style="4" customWidth="1"/>
    <col min="17" max="17" width="8.42578125" style="4" customWidth="1"/>
    <col min="18" max="18" width="2.7109375" style="4" customWidth="1"/>
    <col min="19" max="16384" width="9.140625" style="4"/>
  </cols>
  <sheetData>
    <row r="1" spans="1:16" ht="61.9" customHeight="1" x14ac:dyDescent="0.65">
      <c r="A1" s="47" t="s">
        <v>40</v>
      </c>
      <c r="B1" s="31" t="s">
        <v>7</v>
      </c>
    </row>
    <row r="2" spans="1:16" ht="19.5" customHeight="1" thickBot="1" x14ac:dyDescent="0.4">
      <c r="B2" s="6"/>
      <c r="C2" s="6"/>
      <c r="D2" s="6"/>
      <c r="E2" s="6"/>
      <c r="F2" s="6"/>
      <c r="G2" s="6"/>
      <c r="H2" s="6"/>
      <c r="I2" s="6"/>
      <c r="J2" s="6"/>
      <c r="K2" s="6"/>
      <c r="L2" s="6"/>
      <c r="M2" s="6"/>
      <c r="N2" s="6"/>
      <c r="O2" s="6"/>
      <c r="P2" s="6"/>
    </row>
    <row r="3" spans="1:16" ht="15" customHeight="1" thickTop="1" x14ac:dyDescent="0.35"/>
    <row r="4" spans="1:16" ht="19.5" customHeight="1" x14ac:dyDescent="0.35">
      <c r="A4" s="48" t="s">
        <v>41</v>
      </c>
      <c r="B4" s="50" t="str">
        <f ca="1">chart_calcs!$D$6</f>
        <v>january einnahmen:</v>
      </c>
      <c r="E4" s="53" t="str">
        <f ca="1">chart_calcs!$D$7</f>
        <v>january ausgaben:</v>
      </c>
      <c r="M4" s="54" t="str">
        <f ca="1">chart_calcs!$D$8</f>
        <v>january cashflow:</v>
      </c>
    </row>
    <row r="5" spans="1:16" ht="38.25" customHeight="1" x14ac:dyDescent="0.55000000000000004">
      <c r="A5" s="49" t="s">
        <v>42</v>
      </c>
      <c r="B5" s="51" t="str">
        <f ca="1">" "&amp;chart_calcs!$F$6</f>
        <v xml:space="preserve"> 1225.0 €</v>
      </c>
      <c r="E5" s="52" t="str">
        <f ca="1">" "&amp;chart_calcs!$F$7</f>
        <v xml:space="preserve"> 1056.0 €</v>
      </c>
      <c r="M5" s="55" t="str">
        <f>" "&amp;chart_calcs!$F$8</f>
        <v xml:space="preserve"> 169 €</v>
      </c>
    </row>
    <row r="6" spans="1:16" ht="19.5" customHeight="1" x14ac:dyDescent="0.35">
      <c r="A6" s="48" t="s">
        <v>43</v>
      </c>
      <c r="B6" s="80" t="s">
        <v>8</v>
      </c>
      <c r="C6" s="80"/>
      <c r="D6" s="80"/>
      <c r="E6" s="80" t="s">
        <v>30</v>
      </c>
      <c r="F6" s="80"/>
      <c r="G6" s="80"/>
      <c r="H6" s="80"/>
      <c r="I6" s="80"/>
      <c r="J6" s="80"/>
      <c r="K6" s="80"/>
      <c r="L6" s="80"/>
      <c r="M6" s="80" t="s">
        <v>31</v>
      </c>
      <c r="N6" s="80"/>
      <c r="O6" s="80"/>
      <c r="P6" s="80"/>
    </row>
    <row r="7" spans="1:16" ht="15" customHeight="1" x14ac:dyDescent="0.35">
      <c r="B7" s="80"/>
      <c r="C7" s="80"/>
      <c r="D7" s="80"/>
      <c r="E7" s="80"/>
      <c r="F7" s="80"/>
      <c r="G7" s="80"/>
      <c r="H7" s="80"/>
      <c r="I7" s="80"/>
      <c r="J7" s="80"/>
      <c r="K7" s="80"/>
      <c r="L7" s="80"/>
      <c r="M7" s="80"/>
      <c r="N7" s="80"/>
      <c r="O7" s="80"/>
      <c r="P7" s="80"/>
    </row>
    <row r="8" spans="1:16" ht="15" customHeight="1" x14ac:dyDescent="0.35">
      <c r="B8" s="80"/>
      <c r="C8" s="80"/>
      <c r="D8" s="80"/>
      <c r="E8" s="80"/>
      <c r="F8" s="80"/>
      <c r="G8" s="80"/>
      <c r="H8" s="80"/>
      <c r="I8" s="80"/>
      <c r="J8" s="80"/>
      <c r="K8" s="80"/>
      <c r="L8" s="80"/>
      <c r="M8" s="80"/>
      <c r="N8" s="80"/>
      <c r="O8" s="80"/>
      <c r="P8" s="80"/>
    </row>
    <row r="9" spans="1:16" ht="15" customHeight="1" x14ac:dyDescent="0.35">
      <c r="B9" s="80"/>
      <c r="C9" s="80"/>
      <c r="D9" s="80"/>
      <c r="E9" s="80"/>
      <c r="F9" s="80"/>
      <c r="G9" s="80"/>
      <c r="H9" s="80"/>
      <c r="I9" s="80"/>
      <c r="J9" s="80"/>
      <c r="K9" s="80"/>
      <c r="L9" s="80"/>
      <c r="M9" s="80"/>
      <c r="N9" s="80"/>
      <c r="O9" s="80"/>
      <c r="P9" s="80"/>
    </row>
    <row r="10" spans="1:16" ht="15" customHeight="1" x14ac:dyDescent="0.35">
      <c r="B10" s="80"/>
      <c r="C10" s="80"/>
      <c r="D10" s="80"/>
      <c r="E10" s="80"/>
      <c r="F10" s="80"/>
      <c r="G10" s="80"/>
      <c r="H10" s="80"/>
      <c r="I10" s="80"/>
      <c r="J10" s="80"/>
      <c r="K10" s="80"/>
      <c r="L10" s="80"/>
      <c r="M10" s="80"/>
      <c r="N10" s="80"/>
      <c r="O10" s="80"/>
      <c r="P10" s="80"/>
    </row>
    <row r="11" spans="1:16" ht="15" customHeight="1" x14ac:dyDescent="0.35">
      <c r="B11" s="80"/>
      <c r="C11" s="80"/>
      <c r="D11" s="80"/>
      <c r="E11" s="80"/>
      <c r="F11" s="80"/>
      <c r="G11" s="80"/>
      <c r="H11" s="80"/>
      <c r="I11" s="80"/>
      <c r="J11" s="80"/>
      <c r="K11" s="80"/>
      <c r="L11" s="80"/>
      <c r="M11" s="80"/>
      <c r="N11" s="80"/>
      <c r="O11" s="80"/>
      <c r="P11" s="80"/>
    </row>
    <row r="12" spans="1:16" ht="15" customHeight="1" x14ac:dyDescent="0.35">
      <c r="B12" s="80"/>
      <c r="C12" s="80"/>
      <c r="D12" s="80"/>
      <c r="E12" s="80"/>
      <c r="F12" s="80"/>
      <c r="G12" s="80"/>
      <c r="H12" s="80"/>
      <c r="I12" s="80"/>
      <c r="J12" s="80"/>
      <c r="K12" s="80"/>
      <c r="L12" s="80"/>
      <c r="M12" s="80"/>
      <c r="N12" s="80"/>
      <c r="O12" s="80"/>
      <c r="P12" s="80"/>
    </row>
    <row r="13" spans="1:16" ht="15" customHeight="1" x14ac:dyDescent="0.35">
      <c r="B13" s="80"/>
      <c r="C13" s="80"/>
      <c r="D13" s="80"/>
      <c r="E13" s="80"/>
      <c r="F13" s="80"/>
      <c r="G13" s="80"/>
      <c r="H13" s="80"/>
      <c r="I13" s="80"/>
      <c r="J13" s="80"/>
      <c r="K13" s="80"/>
      <c r="L13" s="80"/>
      <c r="M13" s="80"/>
      <c r="N13" s="80"/>
      <c r="O13" s="80"/>
      <c r="P13" s="80"/>
    </row>
    <row r="14" spans="1:16" ht="15" customHeight="1" x14ac:dyDescent="0.35">
      <c r="B14" s="80"/>
      <c r="C14" s="80"/>
      <c r="D14" s="80"/>
      <c r="E14" s="80"/>
      <c r="F14" s="80"/>
      <c r="G14" s="80"/>
      <c r="H14" s="80"/>
      <c r="I14" s="80"/>
      <c r="J14" s="80"/>
      <c r="K14" s="80"/>
      <c r="L14" s="80"/>
      <c r="M14" s="80"/>
      <c r="N14" s="80"/>
      <c r="O14" s="80"/>
      <c r="P14" s="80"/>
    </row>
    <row r="15" spans="1:16" ht="15" customHeight="1" x14ac:dyDescent="0.35">
      <c r="B15" s="80"/>
      <c r="C15" s="80"/>
      <c r="D15" s="80"/>
      <c r="E15" s="80"/>
      <c r="F15" s="80"/>
      <c r="G15" s="80"/>
      <c r="H15" s="80"/>
      <c r="I15" s="80"/>
      <c r="J15" s="80"/>
      <c r="K15" s="80"/>
      <c r="L15" s="80"/>
    </row>
    <row r="16" spans="1:16" ht="15" customHeight="1" x14ac:dyDescent="0.35">
      <c r="B16" s="81" t="s">
        <v>9</v>
      </c>
      <c r="C16" s="81"/>
      <c r="D16" s="81"/>
      <c r="E16" s="81"/>
      <c r="F16" s="81"/>
      <c r="G16" s="81"/>
      <c r="H16" s="81"/>
      <c r="I16" s="81"/>
      <c r="J16" s="81"/>
      <c r="K16" s="81"/>
      <c r="L16" s="81"/>
      <c r="M16" s="81"/>
      <c r="N16" s="81"/>
      <c r="O16" s="81"/>
      <c r="P16" s="81"/>
    </row>
    <row r="17" spans="1:17" ht="15" customHeight="1" x14ac:dyDescent="0.35">
      <c r="A17" s="49" t="s">
        <v>44</v>
      </c>
      <c r="B17" s="81"/>
      <c r="C17" s="81"/>
      <c r="D17" s="81"/>
      <c r="E17" s="81"/>
      <c r="F17" s="81"/>
      <c r="G17" s="81"/>
      <c r="H17" s="81"/>
      <c r="I17" s="81"/>
      <c r="J17" s="81"/>
      <c r="K17" s="81"/>
      <c r="L17" s="81"/>
      <c r="M17" s="81"/>
      <c r="N17" s="81"/>
      <c r="O17" s="81"/>
      <c r="P17" s="81"/>
    </row>
    <row r="18" spans="1:17" ht="15" customHeight="1" x14ac:dyDescent="0.35">
      <c r="B18" s="81"/>
      <c r="C18" s="81"/>
      <c r="D18" s="81"/>
      <c r="E18" s="81"/>
      <c r="F18" s="81"/>
      <c r="G18" s="81"/>
      <c r="H18" s="81"/>
      <c r="I18" s="81"/>
      <c r="J18" s="81"/>
      <c r="K18" s="81"/>
      <c r="L18" s="81"/>
      <c r="M18" s="81"/>
      <c r="N18" s="81"/>
      <c r="O18" s="81"/>
      <c r="P18" s="81"/>
    </row>
    <row r="19" spans="1:17" ht="15" customHeight="1" x14ac:dyDescent="0.35">
      <c r="B19" s="81"/>
      <c r="C19" s="81"/>
      <c r="D19" s="81"/>
      <c r="E19" s="81"/>
      <c r="F19" s="81"/>
      <c r="G19" s="81"/>
      <c r="H19" s="81"/>
      <c r="I19" s="81"/>
      <c r="J19" s="81"/>
      <c r="K19" s="81"/>
      <c r="L19" s="81"/>
      <c r="M19" s="81"/>
      <c r="N19" s="81"/>
      <c r="O19" s="81"/>
      <c r="P19" s="81"/>
    </row>
    <row r="20" spans="1:17" ht="15" customHeight="1" x14ac:dyDescent="0.35">
      <c r="B20" s="81"/>
      <c r="C20" s="81"/>
      <c r="D20" s="81"/>
      <c r="E20" s="81"/>
      <c r="F20" s="81"/>
      <c r="G20" s="81"/>
      <c r="H20" s="81"/>
      <c r="I20" s="81"/>
      <c r="J20" s="81"/>
      <c r="K20" s="81"/>
      <c r="L20" s="81"/>
      <c r="M20" s="81"/>
      <c r="N20" s="81"/>
      <c r="O20" s="81"/>
      <c r="P20" s="81"/>
    </row>
    <row r="21" spans="1:17" ht="15" customHeight="1" x14ac:dyDescent="0.35">
      <c r="A21" s="49" t="s">
        <v>45</v>
      </c>
      <c r="B21" s="81" t="s">
        <v>10</v>
      </c>
      <c r="C21" s="81"/>
      <c r="D21" s="81"/>
      <c r="E21" s="81"/>
      <c r="F21" s="81"/>
      <c r="G21" s="81"/>
      <c r="H21" s="81"/>
      <c r="I21" s="81"/>
      <c r="J21" s="81"/>
      <c r="K21" s="81"/>
      <c r="L21" s="81"/>
      <c r="M21" s="81"/>
      <c r="N21" s="81"/>
      <c r="O21" s="81"/>
      <c r="P21" s="81"/>
    </row>
    <row r="22" spans="1:17" ht="15" customHeight="1" x14ac:dyDescent="0.35">
      <c r="B22" s="81"/>
      <c r="C22" s="81"/>
      <c r="D22" s="81"/>
      <c r="E22" s="81"/>
      <c r="F22" s="81"/>
      <c r="G22" s="81"/>
      <c r="H22" s="81"/>
      <c r="I22" s="81"/>
      <c r="J22" s="81"/>
      <c r="K22" s="81"/>
      <c r="L22" s="81"/>
      <c r="M22" s="81"/>
      <c r="N22" s="81"/>
      <c r="O22" s="81"/>
      <c r="P22" s="81"/>
    </row>
    <row r="23" spans="1:17" ht="15" customHeight="1" thickBot="1" x14ac:dyDescent="0.4">
      <c r="B23" s="6"/>
      <c r="C23" s="6"/>
      <c r="D23" s="6"/>
      <c r="E23" s="6"/>
      <c r="F23" s="6"/>
      <c r="G23" s="6"/>
      <c r="H23" s="6"/>
      <c r="I23" s="6"/>
      <c r="J23" s="6"/>
      <c r="K23" s="6"/>
      <c r="L23" s="6"/>
      <c r="M23" s="6"/>
      <c r="N23" s="6"/>
      <c r="O23" s="6"/>
      <c r="P23" s="6"/>
    </row>
    <row r="24" spans="1:17" ht="15" customHeight="1" thickTop="1" x14ac:dyDescent="0.35"/>
    <row r="25" spans="1:17" ht="19.5" customHeight="1" x14ac:dyDescent="0.35">
      <c r="A25" s="49" t="s">
        <v>6</v>
      </c>
      <c r="B25" s="26" t="s">
        <v>11</v>
      </c>
    </row>
    <row r="26" spans="1:17" ht="19.5" customHeight="1" x14ac:dyDescent="0.35">
      <c r="A26" s="49" t="s">
        <v>46</v>
      </c>
      <c r="C26" s="21"/>
      <c r="D26" s="21"/>
      <c r="E26" s="21"/>
      <c r="F26" s="21"/>
      <c r="G26" s="21"/>
      <c r="H26" s="21"/>
      <c r="I26" s="21"/>
      <c r="J26" s="21"/>
      <c r="K26" s="21"/>
      <c r="L26" s="21"/>
      <c r="M26" s="21"/>
      <c r="N26" s="21"/>
      <c r="O26" s="21"/>
      <c r="P26" s="22" t="str">
        <f ca="1">SelectedPeriod</f>
        <v xml:space="preserve">JAN </v>
      </c>
    </row>
    <row r="27" spans="1:17" ht="19.5" customHeight="1" x14ac:dyDescent="0.35">
      <c r="A27" s="49" t="s">
        <v>57</v>
      </c>
      <c r="B27" s="20" t="s">
        <v>12</v>
      </c>
      <c r="C27" s="23" t="str">
        <f ca="1">FirstMonth</f>
        <v xml:space="preserve">JAN </v>
      </c>
      <c r="D27" s="23" t="str">
        <f t="shared" ref="D27:N27" ca="1" si="0">NextMonth</f>
        <v xml:space="preserve">FEB </v>
      </c>
      <c r="E27" s="23" t="str">
        <f t="shared" ca="1" si="0"/>
        <v xml:space="preserve">MAR </v>
      </c>
      <c r="F27" s="23" t="str">
        <f t="shared" ca="1" si="0"/>
        <v xml:space="preserve">APR </v>
      </c>
      <c r="G27" s="23" t="str">
        <f t="shared" ca="1" si="0"/>
        <v xml:space="preserve">MAY </v>
      </c>
      <c r="H27" s="23" t="str">
        <f t="shared" ca="1" si="0"/>
        <v xml:space="preserve">JUN </v>
      </c>
      <c r="I27" s="23" t="str">
        <f t="shared" ca="1" si="0"/>
        <v xml:space="preserve">JUL </v>
      </c>
      <c r="J27" s="23" t="str">
        <f t="shared" ca="1" si="0"/>
        <v xml:space="preserve">AUG </v>
      </c>
      <c r="K27" s="23" t="str">
        <f t="shared" ca="1" si="0"/>
        <v xml:space="preserve">SEP </v>
      </c>
      <c r="L27" s="23" t="str">
        <f t="shared" ca="1" si="0"/>
        <v xml:space="preserve">OCT </v>
      </c>
      <c r="M27" s="23" t="str">
        <f t="shared" ca="1" si="0"/>
        <v xml:space="preserve">NOV </v>
      </c>
      <c r="N27" s="23" t="str">
        <f t="shared" ca="1" si="0"/>
        <v xml:space="preserve">DEC </v>
      </c>
      <c r="O27" s="24" t="s">
        <v>32</v>
      </c>
      <c r="P27" s="25" t="s">
        <v>33</v>
      </c>
      <c r="Q27" s="5"/>
    </row>
    <row r="28" spans="1:17" ht="19.5" customHeight="1" thickBot="1" x14ac:dyDescent="0.4">
      <c r="A28" s="49" t="s">
        <v>47</v>
      </c>
      <c r="B28" s="10" t="s">
        <v>13</v>
      </c>
      <c r="C28" s="61">
        <f t="shared" ref="C28:N28" si="1">C37-C72</f>
        <v>169</v>
      </c>
      <c r="D28" s="61">
        <f t="shared" si="1"/>
        <v>69</v>
      </c>
      <c r="E28" s="61">
        <f t="shared" si="1"/>
        <v>192</v>
      </c>
      <c r="F28" s="61">
        <f t="shared" si="1"/>
        <v>199</v>
      </c>
      <c r="G28" s="61">
        <f t="shared" si="1"/>
        <v>204</v>
      </c>
      <c r="H28" s="61">
        <f t="shared" si="1"/>
        <v>-771</v>
      </c>
      <c r="I28" s="61">
        <f t="shared" si="1"/>
        <v>124</v>
      </c>
      <c r="J28" s="61">
        <f t="shared" si="1"/>
        <v>154</v>
      </c>
      <c r="K28" s="61">
        <f t="shared" si="1"/>
        <v>-721</v>
      </c>
      <c r="L28" s="61">
        <f t="shared" si="1"/>
        <v>109</v>
      </c>
      <c r="M28" s="61">
        <f t="shared" si="1"/>
        <v>34</v>
      </c>
      <c r="N28" s="61">
        <f t="shared" si="1"/>
        <v>-61</v>
      </c>
      <c r="O28" s="61">
        <f>SUM(C28:N28)</f>
        <v>-299</v>
      </c>
      <c r="P28" s="11">
        <f ca="1">INDEX($C28:$O28,,SelectedPeriodColumn)/INDEX($C$37:$O$37,,SelectedPeriodColumn)</f>
        <v>0.13795918367346938</v>
      </c>
    </row>
    <row r="29" spans="1:17" ht="19.5" customHeight="1" x14ac:dyDescent="0.35">
      <c r="A29" s="48" t="s">
        <v>58</v>
      </c>
      <c r="B29" s="12" t="s">
        <v>14</v>
      </c>
      <c r="C29" s="62">
        <f>SUM($C$28:C$28)</f>
        <v>169</v>
      </c>
      <c r="D29" s="62">
        <f>SUM($C$28:D$28)</f>
        <v>238</v>
      </c>
      <c r="E29" s="62">
        <f>SUM($C$28:E$28)</f>
        <v>430</v>
      </c>
      <c r="F29" s="62">
        <f>SUM($C$28:F$28)</f>
        <v>629</v>
      </c>
      <c r="G29" s="62">
        <f>SUM($C$28:G$28)</f>
        <v>833</v>
      </c>
      <c r="H29" s="62">
        <f>SUM($C$28:H$28)</f>
        <v>62</v>
      </c>
      <c r="I29" s="62">
        <f>SUM($C$28:I$28)</f>
        <v>186</v>
      </c>
      <c r="J29" s="62">
        <f>SUM($C$28:J$28)</f>
        <v>340</v>
      </c>
      <c r="K29" s="62">
        <f>SUM($C$28:K$28)</f>
        <v>-381</v>
      </c>
      <c r="L29" s="62">
        <f>SUM($C$28:L$28)</f>
        <v>-272</v>
      </c>
      <c r="M29" s="62">
        <f>SUM($C$28:M$28)</f>
        <v>-238</v>
      </c>
      <c r="N29" s="62">
        <f>SUM($C$28:N$28)</f>
        <v>-299</v>
      </c>
      <c r="O29" s="67"/>
      <c r="P29" s="68"/>
    </row>
    <row r="30" spans="1:17" ht="19.5" customHeight="1" thickBot="1" x14ac:dyDescent="0.4">
      <c r="B30" s="13"/>
      <c r="C30" s="13"/>
      <c r="D30" s="13"/>
      <c r="E30" s="13"/>
      <c r="F30" s="13"/>
      <c r="G30" s="13"/>
      <c r="H30" s="13"/>
      <c r="I30" s="13"/>
      <c r="J30" s="13"/>
      <c r="K30" s="13"/>
      <c r="L30" s="13"/>
      <c r="M30" s="13"/>
      <c r="N30" s="13"/>
      <c r="O30" s="13"/>
      <c r="P30" s="13"/>
    </row>
    <row r="31" spans="1:17" ht="19.5" customHeight="1" thickTop="1" thickBot="1" x14ac:dyDescent="0.4">
      <c r="A31" s="49" t="s">
        <v>60</v>
      </c>
      <c r="B31" s="27" t="s">
        <v>15</v>
      </c>
      <c r="C31" s="28" t="str">
        <f ca="1">FirstMonth</f>
        <v xml:space="preserve">JAN </v>
      </c>
      <c r="D31" s="28" t="str">
        <f t="shared" ref="D31:N31" ca="1" si="2">NextMonth</f>
        <v xml:space="preserve">FEB </v>
      </c>
      <c r="E31" s="28" t="str">
        <f t="shared" ca="1" si="2"/>
        <v xml:space="preserve">MAR </v>
      </c>
      <c r="F31" s="28" t="str">
        <f t="shared" ca="1" si="2"/>
        <v xml:space="preserve">APR </v>
      </c>
      <c r="G31" s="28" t="str">
        <f t="shared" ca="1" si="2"/>
        <v xml:space="preserve">MAY </v>
      </c>
      <c r="H31" s="28" t="str">
        <f t="shared" ca="1" si="2"/>
        <v xml:space="preserve">JUN </v>
      </c>
      <c r="I31" s="28" t="str">
        <f t="shared" ca="1" si="2"/>
        <v xml:space="preserve">JUL </v>
      </c>
      <c r="J31" s="28" t="str">
        <f t="shared" ca="1" si="2"/>
        <v xml:space="preserve">AUG </v>
      </c>
      <c r="K31" s="28" t="str">
        <f t="shared" ca="1" si="2"/>
        <v xml:space="preserve">SEP </v>
      </c>
      <c r="L31" s="28" t="str">
        <f t="shared" ca="1" si="2"/>
        <v xml:space="preserve">OCT </v>
      </c>
      <c r="M31" s="28" t="str">
        <f t="shared" ca="1" si="2"/>
        <v xml:space="preserve">NOV </v>
      </c>
      <c r="N31" s="28" t="str">
        <f t="shared" ca="1" si="2"/>
        <v xml:space="preserve">DEC </v>
      </c>
      <c r="O31" s="29" t="s">
        <v>32</v>
      </c>
      <c r="P31" s="30" t="s">
        <v>33</v>
      </c>
      <c r="Q31" s="5"/>
    </row>
    <row r="32" spans="1:17" ht="19.5" customHeight="1" thickTop="1" x14ac:dyDescent="0.35">
      <c r="B32" s="14" t="s">
        <v>16</v>
      </c>
      <c r="C32" s="79">
        <v>0</v>
      </c>
      <c r="D32" s="79">
        <v>0</v>
      </c>
      <c r="E32" s="79">
        <v>750</v>
      </c>
      <c r="F32" s="79">
        <v>750</v>
      </c>
      <c r="G32" s="79">
        <v>750</v>
      </c>
      <c r="H32" s="79">
        <v>750</v>
      </c>
      <c r="I32" s="79">
        <v>750</v>
      </c>
      <c r="J32" s="79">
        <v>750</v>
      </c>
      <c r="K32" s="79">
        <v>750</v>
      </c>
      <c r="L32" s="79">
        <v>750</v>
      </c>
      <c r="M32" s="79">
        <v>750</v>
      </c>
      <c r="N32" s="79">
        <v>750</v>
      </c>
      <c r="O32" s="64">
        <f t="shared" ref="O32:O37" si="3">SUM(C32:N32)</f>
        <v>7500</v>
      </c>
      <c r="P32" s="43">
        <f ca="1">INDEX($C32:$O32,,SelectedPeriodColumn)/INDEX($C$37:$O$37,,SelectedPeriodColumn)</f>
        <v>0</v>
      </c>
    </row>
    <row r="33" spans="1:17" ht="19.5" customHeight="1" x14ac:dyDescent="0.35">
      <c r="B33" s="15" t="s">
        <v>17</v>
      </c>
      <c r="C33" s="74">
        <v>450</v>
      </c>
      <c r="D33" s="74">
        <v>450</v>
      </c>
      <c r="E33" s="74">
        <v>450</v>
      </c>
      <c r="F33" s="74">
        <v>450</v>
      </c>
      <c r="G33" s="74">
        <v>450</v>
      </c>
      <c r="H33" s="74">
        <v>450</v>
      </c>
      <c r="I33" s="74">
        <v>450</v>
      </c>
      <c r="J33" s="74">
        <v>450</v>
      </c>
      <c r="K33" s="74">
        <v>550</v>
      </c>
      <c r="L33" s="74">
        <v>350</v>
      </c>
      <c r="M33" s="74">
        <v>350</v>
      </c>
      <c r="N33" s="74">
        <v>350</v>
      </c>
      <c r="O33" s="65">
        <f t="shared" si="3"/>
        <v>5200</v>
      </c>
      <c r="P33" s="44">
        <f ca="1">INDEX($C33:$O33,,SelectedPeriodColumn)/INDEX($C$37:$O$37,,SelectedPeriodColumn)</f>
        <v>0.36734693877551022</v>
      </c>
    </row>
    <row r="34" spans="1:17" ht="19.5" customHeight="1" x14ac:dyDescent="0.35">
      <c r="B34" s="15" t="s">
        <v>18</v>
      </c>
      <c r="C34" s="74">
        <v>200</v>
      </c>
      <c r="D34" s="74">
        <v>200</v>
      </c>
      <c r="E34" s="74">
        <v>1000</v>
      </c>
      <c r="F34" s="74">
        <v>350</v>
      </c>
      <c r="G34" s="74">
        <v>350</v>
      </c>
      <c r="H34" s="74">
        <v>350</v>
      </c>
      <c r="I34" s="74">
        <v>350</v>
      </c>
      <c r="J34" s="74">
        <v>350</v>
      </c>
      <c r="K34" s="74">
        <v>350</v>
      </c>
      <c r="L34" s="74">
        <v>350</v>
      </c>
      <c r="M34" s="74">
        <v>350</v>
      </c>
      <c r="N34" s="74">
        <v>350</v>
      </c>
      <c r="O34" s="65">
        <f t="shared" si="3"/>
        <v>4550</v>
      </c>
      <c r="P34" s="44">
        <f ca="1">INDEX($C34:$O34,,SelectedPeriodColumn)/INDEX($C$37:$O$37,,SelectedPeriodColumn)</f>
        <v>0.16326530612244897</v>
      </c>
    </row>
    <row r="35" spans="1:17" ht="19.5" customHeight="1" x14ac:dyDescent="0.35">
      <c r="B35" s="15" t="s">
        <v>19</v>
      </c>
      <c r="C35" s="74">
        <v>500</v>
      </c>
      <c r="D35" s="74">
        <v>350</v>
      </c>
      <c r="E35" s="74">
        <v>150</v>
      </c>
      <c r="F35" s="74">
        <v>0</v>
      </c>
      <c r="G35" s="74">
        <v>0</v>
      </c>
      <c r="H35" s="74">
        <v>0</v>
      </c>
      <c r="I35" s="74">
        <v>0</v>
      </c>
      <c r="J35" s="74">
        <v>0</v>
      </c>
      <c r="K35" s="74">
        <v>0</v>
      </c>
      <c r="L35" s="74">
        <v>0</v>
      </c>
      <c r="M35" s="74">
        <v>0</v>
      </c>
      <c r="N35" s="74">
        <v>0</v>
      </c>
      <c r="O35" s="65">
        <f t="shared" si="3"/>
        <v>1000</v>
      </c>
      <c r="P35" s="44">
        <f ca="1">INDEX($C35:$O35,,SelectedPeriodColumn)/INDEX($C$37:$O$37,,SelectedPeriodColumn)</f>
        <v>0.40816326530612246</v>
      </c>
    </row>
    <row r="36" spans="1:17" ht="19.5" customHeight="1" x14ac:dyDescent="0.35">
      <c r="B36" s="16" t="s">
        <v>20</v>
      </c>
      <c r="C36" s="75">
        <v>75</v>
      </c>
      <c r="D36" s="75">
        <v>75</v>
      </c>
      <c r="E36" s="75">
        <v>75</v>
      </c>
      <c r="F36" s="75">
        <v>75</v>
      </c>
      <c r="G36" s="75">
        <v>75</v>
      </c>
      <c r="H36" s="75">
        <v>75</v>
      </c>
      <c r="I36" s="75">
        <v>75</v>
      </c>
      <c r="J36" s="75">
        <v>75</v>
      </c>
      <c r="K36" s="75">
        <v>75</v>
      </c>
      <c r="L36" s="75">
        <v>75</v>
      </c>
      <c r="M36" s="75">
        <v>75</v>
      </c>
      <c r="N36" s="75">
        <v>75</v>
      </c>
      <c r="O36" s="66">
        <f t="shared" si="3"/>
        <v>900</v>
      </c>
      <c r="P36" s="45">
        <f ca="1">INDEX($C36:$O36,,SelectedPeriodColumn)/INDEX($C$37:$O$37,,SelectedPeriodColumn)</f>
        <v>6.1224489795918366E-2</v>
      </c>
    </row>
    <row r="37" spans="1:17" ht="19.5" customHeight="1" x14ac:dyDescent="0.35">
      <c r="A37" s="48" t="s">
        <v>48</v>
      </c>
      <c r="B37" s="32" t="s">
        <v>21</v>
      </c>
      <c r="C37" s="63">
        <f t="shared" ref="C37:N37" si="4">SUM(C32:C36)</f>
        <v>1225</v>
      </c>
      <c r="D37" s="63">
        <f t="shared" si="4"/>
        <v>1075</v>
      </c>
      <c r="E37" s="63">
        <f t="shared" si="4"/>
        <v>2425</v>
      </c>
      <c r="F37" s="63">
        <f t="shared" si="4"/>
        <v>1625</v>
      </c>
      <c r="G37" s="63">
        <f t="shared" si="4"/>
        <v>1625</v>
      </c>
      <c r="H37" s="63">
        <f t="shared" si="4"/>
        <v>1625</v>
      </c>
      <c r="I37" s="63">
        <f t="shared" si="4"/>
        <v>1625</v>
      </c>
      <c r="J37" s="63">
        <f t="shared" si="4"/>
        <v>1625</v>
      </c>
      <c r="K37" s="63">
        <f t="shared" si="4"/>
        <v>1725</v>
      </c>
      <c r="L37" s="63">
        <f t="shared" si="4"/>
        <v>1525</v>
      </c>
      <c r="M37" s="63">
        <f t="shared" si="4"/>
        <v>1525</v>
      </c>
      <c r="N37" s="63">
        <f t="shared" si="4"/>
        <v>1525</v>
      </c>
      <c r="O37" s="63">
        <f t="shared" si="3"/>
        <v>19150</v>
      </c>
      <c r="P37" s="33">
        <f ca="1">INDEX($C37:$O37,,SelectedPeriodColumn)/INDEX($C$37:$O$37,,SelectedPeriodColumn)</f>
        <v>1</v>
      </c>
    </row>
    <row r="38" spans="1:17" ht="19.5" customHeight="1" thickBot="1" x14ac:dyDescent="0.4">
      <c r="B38" s="13"/>
      <c r="C38" s="13"/>
      <c r="D38" s="13"/>
      <c r="E38" s="13"/>
      <c r="F38" s="13"/>
      <c r="G38" s="13"/>
      <c r="H38" s="13"/>
      <c r="I38" s="13"/>
      <c r="J38" s="13"/>
      <c r="K38" s="13"/>
      <c r="L38" s="13"/>
      <c r="M38" s="13"/>
      <c r="N38" s="13"/>
      <c r="O38" s="13"/>
      <c r="P38" s="13"/>
    </row>
    <row r="39" spans="1:17" ht="19.5" customHeight="1" thickTop="1" x14ac:dyDescent="0.35">
      <c r="A39" s="48" t="s">
        <v>49</v>
      </c>
      <c r="B39" s="37" t="s">
        <v>22</v>
      </c>
      <c r="C39" s="38" t="str">
        <f ca="1">FirstMonth</f>
        <v xml:space="preserve">JAN </v>
      </c>
      <c r="D39" s="38" t="str">
        <f t="shared" ref="D39:N39" ca="1" si="5">NextMonth</f>
        <v xml:space="preserve">FEB </v>
      </c>
      <c r="E39" s="38" t="str">
        <f t="shared" ca="1" si="5"/>
        <v xml:space="preserve">MAR </v>
      </c>
      <c r="F39" s="38" t="str">
        <f t="shared" ca="1" si="5"/>
        <v xml:space="preserve">APR </v>
      </c>
      <c r="G39" s="38" t="str">
        <f t="shared" ca="1" si="5"/>
        <v xml:space="preserve">MAY </v>
      </c>
      <c r="H39" s="38" t="str">
        <f t="shared" ca="1" si="5"/>
        <v xml:space="preserve">JUN </v>
      </c>
      <c r="I39" s="38" t="str">
        <f t="shared" ca="1" si="5"/>
        <v xml:space="preserve">JUL </v>
      </c>
      <c r="J39" s="38" t="str">
        <f t="shared" ca="1" si="5"/>
        <v xml:space="preserve">AUG </v>
      </c>
      <c r="K39" s="38" t="str">
        <f t="shared" ca="1" si="5"/>
        <v xml:space="preserve">SEP </v>
      </c>
      <c r="L39" s="38" t="str">
        <f t="shared" ca="1" si="5"/>
        <v xml:space="preserve">OCT </v>
      </c>
      <c r="M39" s="38" t="str">
        <f t="shared" ca="1" si="5"/>
        <v xml:space="preserve">NOV </v>
      </c>
      <c r="N39" s="38" t="str">
        <f t="shared" ca="1" si="5"/>
        <v xml:space="preserve">DEC </v>
      </c>
      <c r="O39" s="39" t="s">
        <v>32</v>
      </c>
      <c r="P39" s="40" t="s">
        <v>33</v>
      </c>
      <c r="Q39" s="5"/>
    </row>
    <row r="40" spans="1:17" ht="19.5" customHeight="1" x14ac:dyDescent="0.35">
      <c r="A40" s="49" t="s">
        <v>50</v>
      </c>
      <c r="B40" s="34" t="s">
        <v>23</v>
      </c>
      <c r="C40" s="69">
        <f t="shared" ref="C40:N40" si="6">SUM(C41:C43)</f>
        <v>565</v>
      </c>
      <c r="D40" s="69">
        <f t="shared" si="6"/>
        <v>565</v>
      </c>
      <c r="E40" s="69">
        <f t="shared" si="6"/>
        <v>565</v>
      </c>
      <c r="F40" s="69">
        <f t="shared" si="6"/>
        <v>565</v>
      </c>
      <c r="G40" s="69">
        <f t="shared" si="6"/>
        <v>565</v>
      </c>
      <c r="H40" s="69">
        <f t="shared" si="6"/>
        <v>565</v>
      </c>
      <c r="I40" s="69">
        <f t="shared" si="6"/>
        <v>565</v>
      </c>
      <c r="J40" s="69">
        <f t="shared" si="6"/>
        <v>565</v>
      </c>
      <c r="K40" s="69">
        <f t="shared" si="6"/>
        <v>565</v>
      </c>
      <c r="L40" s="69">
        <f t="shared" si="6"/>
        <v>565</v>
      </c>
      <c r="M40" s="69">
        <f t="shared" si="6"/>
        <v>565</v>
      </c>
      <c r="N40" s="69">
        <f t="shared" si="6"/>
        <v>565</v>
      </c>
      <c r="O40" s="70">
        <f>SUM(C40:N40)</f>
        <v>6780</v>
      </c>
      <c r="P40" s="46">
        <f ca="1">INDEX($C40:$O40,,SelectedPeriodColumn)/INDEX($C$72:$O$72,,SelectedPeriodColumn)</f>
        <v>0.53503787878787878</v>
      </c>
    </row>
    <row r="41" spans="1:17" ht="19.5" customHeight="1" x14ac:dyDescent="0.35">
      <c r="B41" s="17"/>
      <c r="C41" s="76">
        <v>315</v>
      </c>
      <c r="D41" s="76">
        <v>315</v>
      </c>
      <c r="E41" s="76">
        <v>315</v>
      </c>
      <c r="F41" s="76">
        <v>315</v>
      </c>
      <c r="G41" s="76">
        <v>315</v>
      </c>
      <c r="H41" s="76">
        <v>315</v>
      </c>
      <c r="I41" s="76">
        <v>315</v>
      </c>
      <c r="J41" s="76">
        <v>315</v>
      </c>
      <c r="K41" s="76">
        <v>315</v>
      </c>
      <c r="L41" s="76">
        <v>315</v>
      </c>
      <c r="M41" s="76">
        <v>315</v>
      </c>
      <c r="N41" s="76">
        <v>315</v>
      </c>
      <c r="O41" s="71">
        <f>SUM(C41:N41)</f>
        <v>3780</v>
      </c>
      <c r="P41" s="44">
        <f ca="1">INDEX($C41:$O41,,SelectedPeriodColumn)/INDEX($C$72:$O$72,,SelectedPeriodColumn)</f>
        <v>0.29829545454545453</v>
      </c>
    </row>
    <row r="42" spans="1:17" ht="19.5" customHeight="1" x14ac:dyDescent="0.35">
      <c r="B42" s="17"/>
      <c r="C42" s="77">
        <v>200</v>
      </c>
      <c r="D42" s="77">
        <v>200</v>
      </c>
      <c r="E42" s="77">
        <v>200</v>
      </c>
      <c r="F42" s="77">
        <v>200</v>
      </c>
      <c r="G42" s="77">
        <v>200</v>
      </c>
      <c r="H42" s="77">
        <v>200</v>
      </c>
      <c r="I42" s="77">
        <v>200</v>
      </c>
      <c r="J42" s="77">
        <v>200</v>
      </c>
      <c r="K42" s="77">
        <v>200</v>
      </c>
      <c r="L42" s="77">
        <v>200</v>
      </c>
      <c r="M42" s="77">
        <v>200</v>
      </c>
      <c r="N42" s="77">
        <v>200</v>
      </c>
      <c r="O42" s="71">
        <f>SUM(C42:N42)</f>
        <v>2400</v>
      </c>
      <c r="P42" s="44">
        <f ca="1">INDEX($C42:$O42,,SelectedPeriodColumn)/INDEX($C$72:$O$72,,SelectedPeriodColumn)</f>
        <v>0.18939393939393939</v>
      </c>
    </row>
    <row r="43" spans="1:17" ht="19.5" customHeight="1" x14ac:dyDescent="0.35">
      <c r="B43" s="17"/>
      <c r="C43" s="78">
        <v>50</v>
      </c>
      <c r="D43" s="78">
        <v>50</v>
      </c>
      <c r="E43" s="78">
        <v>50</v>
      </c>
      <c r="F43" s="78">
        <v>50</v>
      </c>
      <c r="G43" s="78">
        <v>50</v>
      </c>
      <c r="H43" s="78">
        <v>50</v>
      </c>
      <c r="I43" s="78">
        <v>50</v>
      </c>
      <c r="J43" s="78">
        <v>50</v>
      </c>
      <c r="K43" s="78">
        <v>50</v>
      </c>
      <c r="L43" s="78">
        <v>50</v>
      </c>
      <c r="M43" s="78">
        <v>50</v>
      </c>
      <c r="N43" s="78">
        <v>50</v>
      </c>
      <c r="O43" s="72">
        <f>SUM(C43:N43)</f>
        <v>600</v>
      </c>
      <c r="P43" s="45">
        <f ca="1">INDEX($C43:$O43,,SelectedPeriodColumn)/INDEX($C$72:$O$72,,SelectedPeriodColumn)</f>
        <v>4.7348484848484848E-2</v>
      </c>
    </row>
    <row r="44" spans="1:17" ht="19.5" customHeight="1" x14ac:dyDescent="0.35">
      <c r="B44" s="35"/>
      <c r="C44" s="58"/>
      <c r="D44" s="58"/>
      <c r="E44" s="58"/>
      <c r="F44" s="58"/>
      <c r="G44" s="58"/>
      <c r="H44" s="58"/>
      <c r="I44" s="58"/>
      <c r="J44" s="58"/>
      <c r="K44" s="58"/>
      <c r="L44" s="58"/>
      <c r="M44" s="58"/>
      <c r="N44" s="58"/>
      <c r="O44" s="58"/>
      <c r="P44" s="58"/>
    </row>
    <row r="45" spans="1:17" ht="19.5" customHeight="1" x14ac:dyDescent="0.35">
      <c r="A45" s="48" t="s">
        <v>51</v>
      </c>
      <c r="B45" s="34" t="s">
        <v>24</v>
      </c>
      <c r="C45" s="69">
        <f t="shared" ref="C45:N45" si="7">SUM(C46:C47)</f>
        <v>0</v>
      </c>
      <c r="D45" s="69">
        <f t="shared" si="7"/>
        <v>0</v>
      </c>
      <c r="E45" s="69">
        <f t="shared" si="7"/>
        <v>750</v>
      </c>
      <c r="F45" s="69">
        <f t="shared" si="7"/>
        <v>0</v>
      </c>
      <c r="G45" s="69">
        <f t="shared" si="7"/>
        <v>0</v>
      </c>
      <c r="H45" s="69">
        <f t="shared" si="7"/>
        <v>650</v>
      </c>
      <c r="I45" s="69">
        <f t="shared" si="7"/>
        <v>0</v>
      </c>
      <c r="J45" s="69">
        <f t="shared" si="7"/>
        <v>0</v>
      </c>
      <c r="K45" s="69">
        <f t="shared" si="7"/>
        <v>650</v>
      </c>
      <c r="L45" s="69">
        <f t="shared" si="7"/>
        <v>0</v>
      </c>
      <c r="M45" s="69">
        <f t="shared" si="7"/>
        <v>0</v>
      </c>
      <c r="N45" s="69">
        <f t="shared" si="7"/>
        <v>0</v>
      </c>
      <c r="O45" s="70">
        <f>SUM(C45:N45)</f>
        <v>2050</v>
      </c>
      <c r="P45" s="46">
        <f ca="1">INDEX($C45:$O45,,SelectedPeriodColumn)/INDEX($C$72:$O$72,,SelectedPeriodColumn)</f>
        <v>0</v>
      </c>
    </row>
    <row r="46" spans="1:17" ht="19.5" customHeight="1" x14ac:dyDescent="0.35">
      <c r="B46" s="17"/>
      <c r="C46" s="74">
        <v>0</v>
      </c>
      <c r="D46" s="74">
        <v>0</v>
      </c>
      <c r="E46" s="74">
        <v>500</v>
      </c>
      <c r="F46" s="74">
        <v>0</v>
      </c>
      <c r="G46" s="74">
        <v>0</v>
      </c>
      <c r="H46" s="74">
        <v>500</v>
      </c>
      <c r="I46" s="74">
        <v>0</v>
      </c>
      <c r="J46" s="74">
        <v>0</v>
      </c>
      <c r="K46" s="74">
        <v>500</v>
      </c>
      <c r="L46" s="74">
        <v>0</v>
      </c>
      <c r="M46" s="74">
        <v>0</v>
      </c>
      <c r="N46" s="74">
        <v>0</v>
      </c>
      <c r="O46" s="71">
        <f>SUM(C46:N46)</f>
        <v>1500</v>
      </c>
      <c r="P46" s="44">
        <f ca="1">INDEX($C46:$O46,,SelectedPeriodColumn)/INDEX($C$72:$O$72,,SelectedPeriodColumn)</f>
        <v>0</v>
      </c>
    </row>
    <row r="47" spans="1:17" ht="19.5" customHeight="1" x14ac:dyDescent="0.35">
      <c r="B47" s="17"/>
      <c r="C47" s="75">
        <v>0</v>
      </c>
      <c r="D47" s="75">
        <v>0</v>
      </c>
      <c r="E47" s="75">
        <v>250</v>
      </c>
      <c r="F47" s="75">
        <v>0</v>
      </c>
      <c r="G47" s="75">
        <v>0</v>
      </c>
      <c r="H47" s="75">
        <v>150</v>
      </c>
      <c r="I47" s="75">
        <v>0</v>
      </c>
      <c r="J47" s="75">
        <v>0</v>
      </c>
      <c r="K47" s="75">
        <v>150</v>
      </c>
      <c r="L47" s="75">
        <v>0</v>
      </c>
      <c r="M47" s="75">
        <v>0</v>
      </c>
      <c r="N47" s="75">
        <v>0</v>
      </c>
      <c r="O47" s="72">
        <f>SUM(C47:N47)</f>
        <v>550</v>
      </c>
      <c r="P47" s="45">
        <f ca="1">INDEX($C47:$O47,,SelectedPeriodColumn)/INDEX($C$72:$O$72,,SelectedPeriodColumn)</f>
        <v>0</v>
      </c>
    </row>
    <row r="48" spans="1:17" ht="19.5" customHeight="1" x14ac:dyDescent="0.35">
      <c r="B48" s="59"/>
      <c r="C48" s="58"/>
      <c r="D48" s="58"/>
      <c r="E48" s="58"/>
      <c r="F48" s="58"/>
      <c r="G48" s="58"/>
      <c r="H48" s="58"/>
      <c r="I48" s="58"/>
      <c r="J48" s="58"/>
      <c r="K48" s="58"/>
      <c r="L48" s="58"/>
      <c r="M48" s="58"/>
      <c r="N48" s="58"/>
      <c r="O48" s="58"/>
      <c r="P48" s="58"/>
      <c r="Q48" s="60"/>
    </row>
    <row r="49" spans="1:16" ht="19.5" customHeight="1" x14ac:dyDescent="0.35">
      <c r="A49" s="48" t="s">
        <v>52</v>
      </c>
      <c r="B49" s="34" t="s">
        <v>25</v>
      </c>
      <c r="C49" s="69">
        <f t="shared" ref="C49:N49" si="8">SUM(C50:C51)</f>
        <v>0</v>
      </c>
      <c r="D49" s="69">
        <f t="shared" si="8"/>
        <v>0</v>
      </c>
      <c r="E49" s="69">
        <f t="shared" si="8"/>
        <v>325</v>
      </c>
      <c r="F49" s="69">
        <f t="shared" si="8"/>
        <v>20</v>
      </c>
      <c r="G49" s="69">
        <f t="shared" si="8"/>
        <v>20</v>
      </c>
      <c r="H49" s="69">
        <f t="shared" si="8"/>
        <v>325</v>
      </c>
      <c r="I49" s="69">
        <f t="shared" si="8"/>
        <v>10</v>
      </c>
      <c r="J49" s="69">
        <f t="shared" si="8"/>
        <v>10</v>
      </c>
      <c r="K49" s="69">
        <f t="shared" si="8"/>
        <v>400</v>
      </c>
      <c r="L49" s="69">
        <f t="shared" si="8"/>
        <v>15</v>
      </c>
      <c r="M49" s="69">
        <f t="shared" si="8"/>
        <v>15</v>
      </c>
      <c r="N49" s="69">
        <f t="shared" si="8"/>
        <v>15</v>
      </c>
      <c r="O49" s="70">
        <f>SUM(C49:N49)</f>
        <v>1155</v>
      </c>
      <c r="P49" s="46">
        <f ca="1">INDEX($C49:$O49,,SelectedPeriodColumn)/INDEX($C$72:$O$72,,SelectedPeriodColumn)</f>
        <v>0</v>
      </c>
    </row>
    <row r="50" spans="1:16" ht="19.5" customHeight="1" x14ac:dyDescent="0.35">
      <c r="B50" s="14"/>
      <c r="C50" s="74">
        <v>0</v>
      </c>
      <c r="D50" s="74">
        <v>0</v>
      </c>
      <c r="E50" s="74">
        <v>225</v>
      </c>
      <c r="F50" s="74">
        <v>0</v>
      </c>
      <c r="G50" s="74">
        <v>0</v>
      </c>
      <c r="H50" s="74">
        <v>275</v>
      </c>
      <c r="I50" s="74">
        <v>0</v>
      </c>
      <c r="J50" s="74">
        <v>0</v>
      </c>
      <c r="K50" s="74">
        <v>325</v>
      </c>
      <c r="L50" s="74">
        <v>0</v>
      </c>
      <c r="M50" s="74">
        <v>0</v>
      </c>
      <c r="N50" s="74">
        <v>0</v>
      </c>
      <c r="O50" s="71">
        <f>SUM(C50:N50)</f>
        <v>825</v>
      </c>
      <c r="P50" s="44">
        <f ca="1">INDEX($C50:$O50,,SelectedPeriodColumn)/INDEX($C$72:$O$72,,SelectedPeriodColumn)</f>
        <v>0</v>
      </c>
    </row>
    <row r="51" spans="1:16" ht="19.5" customHeight="1" x14ac:dyDescent="0.35">
      <c r="B51" s="14"/>
      <c r="C51" s="75">
        <v>0</v>
      </c>
      <c r="D51" s="75">
        <v>0</v>
      </c>
      <c r="E51" s="75">
        <v>100</v>
      </c>
      <c r="F51" s="75">
        <v>20</v>
      </c>
      <c r="G51" s="75">
        <v>20</v>
      </c>
      <c r="H51" s="75">
        <v>50</v>
      </c>
      <c r="I51" s="75">
        <v>10</v>
      </c>
      <c r="J51" s="75">
        <v>10</v>
      </c>
      <c r="K51" s="75">
        <v>75</v>
      </c>
      <c r="L51" s="75">
        <v>15</v>
      </c>
      <c r="M51" s="75">
        <v>15</v>
      </c>
      <c r="N51" s="75">
        <v>15</v>
      </c>
      <c r="O51" s="72">
        <f>SUM(C51:N51)</f>
        <v>330</v>
      </c>
      <c r="P51" s="45">
        <f ca="1">INDEX($C51:$O51,,SelectedPeriodColumn)/INDEX($C$72:$O$72,,SelectedPeriodColumn)</f>
        <v>0</v>
      </c>
    </row>
    <row r="52" spans="1:16" ht="19.5" customHeight="1" x14ac:dyDescent="0.35">
      <c r="B52" s="35"/>
      <c r="C52" s="58"/>
      <c r="D52" s="58"/>
      <c r="E52" s="58"/>
      <c r="F52" s="58"/>
      <c r="G52" s="58"/>
      <c r="H52" s="58"/>
      <c r="I52" s="58"/>
      <c r="J52" s="58"/>
      <c r="K52" s="58"/>
      <c r="L52" s="58"/>
      <c r="M52" s="58"/>
      <c r="N52" s="58"/>
      <c r="O52" s="58"/>
      <c r="P52" s="58"/>
    </row>
    <row r="53" spans="1:16" ht="19.5" customHeight="1" x14ac:dyDescent="0.35">
      <c r="A53" s="48" t="s">
        <v>53</v>
      </c>
      <c r="B53" s="34" t="s">
        <v>26</v>
      </c>
      <c r="C53" s="69">
        <f t="shared" ref="C53:N53" si="9">SUM(C54:C57)</f>
        <v>224</v>
      </c>
      <c r="D53" s="69">
        <f t="shared" si="9"/>
        <v>174</v>
      </c>
      <c r="E53" s="69">
        <f t="shared" si="9"/>
        <v>174</v>
      </c>
      <c r="F53" s="69">
        <f t="shared" si="9"/>
        <v>219</v>
      </c>
      <c r="G53" s="69">
        <f t="shared" si="9"/>
        <v>174</v>
      </c>
      <c r="H53" s="69">
        <f t="shared" si="9"/>
        <v>174</v>
      </c>
      <c r="I53" s="69">
        <f t="shared" si="9"/>
        <v>274</v>
      </c>
      <c r="J53" s="69">
        <f t="shared" si="9"/>
        <v>219</v>
      </c>
      <c r="K53" s="69">
        <f t="shared" si="9"/>
        <v>174</v>
      </c>
      <c r="L53" s="69">
        <f t="shared" si="9"/>
        <v>174</v>
      </c>
      <c r="M53" s="69">
        <f t="shared" si="9"/>
        <v>224</v>
      </c>
      <c r="N53" s="69">
        <f t="shared" si="9"/>
        <v>269</v>
      </c>
      <c r="O53" s="70">
        <f>SUM(C53:N53)</f>
        <v>2473</v>
      </c>
      <c r="P53" s="46">
        <f ca="1">INDEX($C53:$O53,,SelectedPeriodColumn)/INDEX($C$72:$O$72,,SelectedPeriodColumn)</f>
        <v>0.21212121212121213</v>
      </c>
    </row>
    <row r="54" spans="1:16" ht="19.5" customHeight="1" x14ac:dyDescent="0.35">
      <c r="B54" s="17"/>
      <c r="C54" s="74">
        <v>30</v>
      </c>
      <c r="D54" s="74">
        <v>30</v>
      </c>
      <c r="E54" s="74">
        <v>30</v>
      </c>
      <c r="F54" s="74">
        <v>75</v>
      </c>
      <c r="G54" s="74">
        <v>30</v>
      </c>
      <c r="H54" s="74">
        <v>30</v>
      </c>
      <c r="I54" s="74">
        <v>30</v>
      </c>
      <c r="J54" s="74">
        <v>75</v>
      </c>
      <c r="K54" s="74">
        <v>30</v>
      </c>
      <c r="L54" s="74">
        <v>30</v>
      </c>
      <c r="M54" s="74">
        <v>30</v>
      </c>
      <c r="N54" s="74">
        <v>75</v>
      </c>
      <c r="O54" s="71">
        <f>SUM(C54:N54)</f>
        <v>495</v>
      </c>
      <c r="P54" s="44">
        <f ca="1">INDEX($C54:$O54,,SelectedPeriodColumn)/INDEX($C$72:$O$72,,SelectedPeriodColumn)</f>
        <v>2.8409090909090908E-2</v>
      </c>
    </row>
    <row r="55" spans="1:16" ht="19.5" customHeight="1" x14ac:dyDescent="0.35">
      <c r="B55" s="17"/>
      <c r="C55" s="74">
        <v>129</v>
      </c>
      <c r="D55" s="74">
        <v>129</v>
      </c>
      <c r="E55" s="74">
        <v>129</v>
      </c>
      <c r="F55" s="74">
        <v>129</v>
      </c>
      <c r="G55" s="74">
        <v>129</v>
      </c>
      <c r="H55" s="74">
        <v>129</v>
      </c>
      <c r="I55" s="74">
        <v>129</v>
      </c>
      <c r="J55" s="74">
        <v>129</v>
      </c>
      <c r="K55" s="74">
        <v>129</v>
      </c>
      <c r="L55" s="74">
        <v>129</v>
      </c>
      <c r="M55" s="74">
        <v>129</v>
      </c>
      <c r="N55" s="74">
        <v>129</v>
      </c>
      <c r="O55" s="71">
        <f>SUM(C55:N55)</f>
        <v>1548</v>
      </c>
      <c r="P55" s="44">
        <f ca="1">INDEX($C55:$O55,,SelectedPeriodColumn)/INDEX($C$72:$O$72,,SelectedPeriodColumn)</f>
        <v>0.12215909090909091</v>
      </c>
    </row>
    <row r="56" spans="1:16" ht="19.5" customHeight="1" x14ac:dyDescent="0.35">
      <c r="B56" s="17"/>
      <c r="C56" s="74">
        <v>15</v>
      </c>
      <c r="D56" s="74">
        <v>15</v>
      </c>
      <c r="E56" s="74">
        <v>15</v>
      </c>
      <c r="F56" s="74">
        <v>15</v>
      </c>
      <c r="G56" s="74">
        <v>15</v>
      </c>
      <c r="H56" s="74">
        <v>15</v>
      </c>
      <c r="I56" s="74">
        <v>15</v>
      </c>
      <c r="J56" s="74">
        <v>15</v>
      </c>
      <c r="K56" s="74">
        <v>15</v>
      </c>
      <c r="L56" s="74">
        <v>15</v>
      </c>
      <c r="M56" s="74">
        <v>15</v>
      </c>
      <c r="N56" s="74">
        <v>15</v>
      </c>
      <c r="O56" s="71">
        <f>SUM(C56:N56)</f>
        <v>180</v>
      </c>
      <c r="P56" s="44">
        <f ca="1">INDEX($C56:$O56,,SelectedPeriodColumn)/INDEX($C$72:$O$72,,SelectedPeriodColumn)</f>
        <v>1.4204545454545454E-2</v>
      </c>
    </row>
    <row r="57" spans="1:16" ht="19.5" customHeight="1" x14ac:dyDescent="0.35">
      <c r="B57" s="17"/>
      <c r="C57" s="75">
        <v>50</v>
      </c>
      <c r="D57" s="75">
        <v>0</v>
      </c>
      <c r="E57" s="75">
        <v>0</v>
      </c>
      <c r="F57" s="75">
        <v>0</v>
      </c>
      <c r="G57" s="75">
        <v>0</v>
      </c>
      <c r="H57" s="75">
        <v>0</v>
      </c>
      <c r="I57" s="75">
        <v>100</v>
      </c>
      <c r="J57" s="75">
        <v>0</v>
      </c>
      <c r="K57" s="75">
        <v>0</v>
      </c>
      <c r="L57" s="75">
        <v>0</v>
      </c>
      <c r="M57" s="75">
        <v>50</v>
      </c>
      <c r="N57" s="75">
        <v>50</v>
      </c>
      <c r="O57" s="72">
        <f>SUM(C57:N57)</f>
        <v>250</v>
      </c>
      <c r="P57" s="45">
        <f ca="1">INDEX($C57:$O57,,SelectedPeriodColumn)/INDEX($C$72:$O$72,,SelectedPeriodColumn)</f>
        <v>4.7348484848484848E-2</v>
      </c>
    </row>
    <row r="58" spans="1:16" ht="19.5" customHeight="1" x14ac:dyDescent="0.35">
      <c r="B58" s="36"/>
      <c r="C58" s="36"/>
      <c r="D58" s="36"/>
      <c r="E58" s="36"/>
      <c r="F58" s="36"/>
      <c r="G58" s="36"/>
      <c r="H58" s="36"/>
      <c r="I58" s="36"/>
      <c r="J58" s="36"/>
      <c r="K58" s="36"/>
      <c r="L58" s="36"/>
      <c r="M58" s="36"/>
      <c r="N58" s="36"/>
      <c r="O58" s="36"/>
      <c r="P58" s="36"/>
    </row>
    <row r="59" spans="1:16" ht="19.5" customHeight="1" x14ac:dyDescent="0.35">
      <c r="A59" s="48" t="s">
        <v>54</v>
      </c>
      <c r="B59" s="34" t="s">
        <v>27</v>
      </c>
      <c r="C59" s="69">
        <f t="shared" ref="C59:N59" si="10">SUM(C60:C65)</f>
        <v>69</v>
      </c>
      <c r="D59" s="69">
        <f t="shared" si="10"/>
        <v>69</v>
      </c>
      <c r="E59" s="69">
        <f t="shared" si="10"/>
        <v>169</v>
      </c>
      <c r="F59" s="69">
        <f t="shared" si="10"/>
        <v>369</v>
      </c>
      <c r="G59" s="69">
        <f t="shared" si="10"/>
        <v>419</v>
      </c>
      <c r="H59" s="69">
        <f t="shared" si="10"/>
        <v>444</v>
      </c>
      <c r="I59" s="69">
        <f t="shared" si="10"/>
        <v>419</v>
      </c>
      <c r="J59" s="69">
        <f t="shared" si="10"/>
        <v>419</v>
      </c>
      <c r="K59" s="69">
        <f t="shared" si="10"/>
        <v>394</v>
      </c>
      <c r="L59" s="69">
        <f t="shared" si="10"/>
        <v>394</v>
      </c>
      <c r="M59" s="69">
        <f t="shared" si="10"/>
        <v>419</v>
      </c>
      <c r="N59" s="69">
        <f t="shared" si="10"/>
        <v>469</v>
      </c>
      <c r="O59" s="70">
        <f t="shared" ref="O59:O65" si="11">SUM(C59:N59)</f>
        <v>4053</v>
      </c>
      <c r="P59" s="46">
        <f ca="1">INDEX($C59:$O59,,SelectedPeriodColumn)/INDEX($C$72:$O$72,,SelectedPeriodColumn)</f>
        <v>6.5340909090909088E-2</v>
      </c>
    </row>
    <row r="60" spans="1:16" ht="19.5" customHeight="1" x14ac:dyDescent="0.35">
      <c r="B60" s="17"/>
      <c r="C60" s="74">
        <v>0</v>
      </c>
      <c r="D60" s="74">
        <v>0</v>
      </c>
      <c r="E60" s="74">
        <v>0</v>
      </c>
      <c r="F60" s="74">
        <v>50</v>
      </c>
      <c r="G60" s="74">
        <v>100</v>
      </c>
      <c r="H60" s="74">
        <v>100</v>
      </c>
      <c r="I60" s="74">
        <v>100</v>
      </c>
      <c r="J60" s="74">
        <v>100</v>
      </c>
      <c r="K60" s="74">
        <v>75</v>
      </c>
      <c r="L60" s="74">
        <v>75</v>
      </c>
      <c r="M60" s="74">
        <v>100</v>
      </c>
      <c r="N60" s="74">
        <v>100</v>
      </c>
      <c r="O60" s="71">
        <f t="shared" si="11"/>
        <v>800</v>
      </c>
      <c r="P60" s="44">
        <f ca="1">INDEX($C60:$O60,,SelectedPeriodColumn)/INDEX($C$72:$O$72,,SelectedPeriodColumn)</f>
        <v>0</v>
      </c>
    </row>
    <row r="61" spans="1:16" ht="19.5" customHeight="1" x14ac:dyDescent="0.35">
      <c r="B61" s="17"/>
      <c r="C61" s="74">
        <v>69</v>
      </c>
      <c r="D61" s="74">
        <v>69</v>
      </c>
      <c r="E61" s="74">
        <v>69</v>
      </c>
      <c r="F61" s="74">
        <v>69</v>
      </c>
      <c r="G61" s="74">
        <v>69</v>
      </c>
      <c r="H61" s="74">
        <v>69</v>
      </c>
      <c r="I61" s="74">
        <v>69</v>
      </c>
      <c r="J61" s="74">
        <v>69</v>
      </c>
      <c r="K61" s="74">
        <v>69</v>
      </c>
      <c r="L61" s="74">
        <v>69</v>
      </c>
      <c r="M61" s="74">
        <v>69</v>
      </c>
      <c r="N61" s="74">
        <v>69</v>
      </c>
      <c r="O61" s="71">
        <f t="shared" si="11"/>
        <v>828</v>
      </c>
      <c r="P61" s="44">
        <f ca="1">INDEX($C61:$O61,,SelectedPeriodColumn)/INDEX($C$72:$O$72,,SelectedPeriodColumn)</f>
        <v>6.5340909090909088E-2</v>
      </c>
    </row>
    <row r="62" spans="1:16" ht="19.5" customHeight="1" x14ac:dyDescent="0.35">
      <c r="B62" s="17"/>
      <c r="C62" s="74">
        <v>0</v>
      </c>
      <c r="D62" s="74">
        <v>0</v>
      </c>
      <c r="E62" s="74">
        <v>0</v>
      </c>
      <c r="F62" s="74">
        <v>0</v>
      </c>
      <c r="G62" s="74">
        <v>0</v>
      </c>
      <c r="H62" s="74">
        <v>25</v>
      </c>
      <c r="I62" s="74">
        <v>0</v>
      </c>
      <c r="J62" s="74">
        <v>0</v>
      </c>
      <c r="K62" s="74">
        <v>0</v>
      </c>
      <c r="L62" s="74">
        <v>0</v>
      </c>
      <c r="M62" s="74">
        <v>0</v>
      </c>
      <c r="N62" s="74">
        <v>50</v>
      </c>
      <c r="O62" s="71">
        <f t="shared" si="11"/>
        <v>75</v>
      </c>
      <c r="P62" s="44">
        <f ca="1">INDEX($C62:$O62,,SelectedPeriodColumn)/INDEX($C$72:$O$72,,SelectedPeriodColumn)</f>
        <v>0</v>
      </c>
    </row>
    <row r="63" spans="1:16" ht="19.5" customHeight="1" x14ac:dyDescent="0.35">
      <c r="B63" s="17"/>
      <c r="C63" s="74">
        <v>0</v>
      </c>
      <c r="D63" s="74">
        <v>0</v>
      </c>
      <c r="E63" s="74">
        <v>100</v>
      </c>
      <c r="F63" s="74">
        <v>100</v>
      </c>
      <c r="G63" s="74">
        <v>100</v>
      </c>
      <c r="H63" s="74">
        <v>100</v>
      </c>
      <c r="I63" s="74">
        <v>100</v>
      </c>
      <c r="J63" s="74">
        <v>100</v>
      </c>
      <c r="K63" s="74">
        <v>100</v>
      </c>
      <c r="L63" s="74">
        <v>100</v>
      </c>
      <c r="M63" s="74">
        <v>100</v>
      </c>
      <c r="N63" s="74">
        <v>100</v>
      </c>
      <c r="O63" s="71">
        <f t="shared" si="11"/>
        <v>1000</v>
      </c>
      <c r="P63" s="44">
        <f ca="1">INDEX($C63:$O63,,SelectedPeriodColumn)/INDEX($C$72:$O$72,,SelectedPeriodColumn)</f>
        <v>0</v>
      </c>
    </row>
    <row r="64" spans="1:16" ht="19.5" customHeight="1" x14ac:dyDescent="0.35">
      <c r="B64" s="17"/>
      <c r="C64" s="74">
        <v>0</v>
      </c>
      <c r="D64" s="74">
        <v>0</v>
      </c>
      <c r="E64" s="74">
        <v>0</v>
      </c>
      <c r="F64" s="74">
        <v>50</v>
      </c>
      <c r="G64" s="74">
        <v>50</v>
      </c>
      <c r="H64" s="74">
        <v>50</v>
      </c>
      <c r="I64" s="74">
        <v>50</v>
      </c>
      <c r="J64" s="74">
        <v>50</v>
      </c>
      <c r="K64" s="74">
        <v>50</v>
      </c>
      <c r="L64" s="74">
        <v>50</v>
      </c>
      <c r="M64" s="74">
        <v>50</v>
      </c>
      <c r="N64" s="74">
        <v>50</v>
      </c>
      <c r="O64" s="71">
        <f t="shared" si="11"/>
        <v>450</v>
      </c>
      <c r="P64" s="44">
        <f ca="1">INDEX($C64:$O64,,SelectedPeriodColumn)/INDEX($C$72:$O$72,,SelectedPeriodColumn)</f>
        <v>0</v>
      </c>
    </row>
    <row r="65" spans="1:16" ht="19.5" customHeight="1" x14ac:dyDescent="0.35">
      <c r="B65" s="17"/>
      <c r="C65" s="75">
        <v>0</v>
      </c>
      <c r="D65" s="75">
        <v>0</v>
      </c>
      <c r="E65" s="75">
        <v>0</v>
      </c>
      <c r="F65" s="75">
        <v>100</v>
      </c>
      <c r="G65" s="75">
        <v>100</v>
      </c>
      <c r="H65" s="75">
        <v>100</v>
      </c>
      <c r="I65" s="75">
        <v>100</v>
      </c>
      <c r="J65" s="75">
        <v>100</v>
      </c>
      <c r="K65" s="75">
        <v>100</v>
      </c>
      <c r="L65" s="75">
        <v>100</v>
      </c>
      <c r="M65" s="75">
        <v>100</v>
      </c>
      <c r="N65" s="75">
        <v>100</v>
      </c>
      <c r="O65" s="72">
        <f t="shared" si="11"/>
        <v>900</v>
      </c>
      <c r="P65" s="45">
        <f ca="1">INDEX($C65:$O65,,SelectedPeriodColumn)/INDEX($C$72:$O$72,,SelectedPeriodColumn)</f>
        <v>0</v>
      </c>
    </row>
    <row r="66" spans="1:16" ht="19.5" customHeight="1" x14ac:dyDescent="0.35">
      <c r="B66" s="35"/>
      <c r="C66" s="36"/>
      <c r="D66" s="36"/>
      <c r="E66" s="36"/>
      <c r="F66" s="36"/>
      <c r="G66" s="36"/>
      <c r="H66" s="36"/>
      <c r="I66" s="36"/>
      <c r="J66" s="36"/>
      <c r="K66" s="36"/>
      <c r="L66" s="36"/>
      <c r="M66" s="36"/>
      <c r="N66" s="36"/>
      <c r="O66" s="36"/>
      <c r="P66" s="36"/>
    </row>
    <row r="67" spans="1:16" ht="19.5" customHeight="1" x14ac:dyDescent="0.35">
      <c r="A67" s="48" t="s">
        <v>55</v>
      </c>
      <c r="B67" s="34" t="s">
        <v>28</v>
      </c>
      <c r="C67" s="69">
        <f>SUM(C68:C70)</f>
        <v>198</v>
      </c>
      <c r="D67" s="69">
        <f t="shared" ref="D67:N67" si="12">SUM(D68:D70)</f>
        <v>198</v>
      </c>
      <c r="E67" s="69">
        <f t="shared" si="12"/>
        <v>250</v>
      </c>
      <c r="F67" s="69">
        <f t="shared" si="12"/>
        <v>253</v>
      </c>
      <c r="G67" s="69">
        <f t="shared" si="12"/>
        <v>243</v>
      </c>
      <c r="H67" s="69">
        <f t="shared" si="12"/>
        <v>238</v>
      </c>
      <c r="I67" s="69">
        <f t="shared" si="12"/>
        <v>233</v>
      </c>
      <c r="J67" s="69">
        <f t="shared" si="12"/>
        <v>258</v>
      </c>
      <c r="K67" s="69">
        <f t="shared" si="12"/>
        <v>263</v>
      </c>
      <c r="L67" s="69">
        <f t="shared" si="12"/>
        <v>268</v>
      </c>
      <c r="M67" s="69">
        <f t="shared" si="12"/>
        <v>268</v>
      </c>
      <c r="N67" s="69">
        <f t="shared" si="12"/>
        <v>268</v>
      </c>
      <c r="O67" s="70">
        <f>SUM(C67:N67)</f>
        <v>2938</v>
      </c>
      <c r="P67" s="46">
        <f ca="1">INDEX($C67:$O67,,SelectedPeriodColumn)/INDEX($C$72:$O$72,,SelectedPeriodColumn)</f>
        <v>0.1875</v>
      </c>
    </row>
    <row r="68" spans="1:16" ht="19.5" customHeight="1" x14ac:dyDescent="0.35">
      <c r="B68" s="17"/>
      <c r="C68" s="74">
        <v>123</v>
      </c>
      <c r="D68" s="74">
        <v>123</v>
      </c>
      <c r="E68" s="74">
        <v>123</v>
      </c>
      <c r="F68" s="74">
        <v>123</v>
      </c>
      <c r="G68" s="74">
        <v>123</v>
      </c>
      <c r="H68" s="74">
        <v>123</v>
      </c>
      <c r="I68" s="74">
        <v>123</v>
      </c>
      <c r="J68" s="74">
        <v>123</v>
      </c>
      <c r="K68" s="74">
        <v>123</v>
      </c>
      <c r="L68" s="74">
        <v>123</v>
      </c>
      <c r="M68" s="74">
        <v>123</v>
      </c>
      <c r="N68" s="74">
        <v>123</v>
      </c>
      <c r="O68" s="71">
        <f>SUM(C68:N68)</f>
        <v>1476</v>
      </c>
      <c r="P68" s="44">
        <f ca="1">INDEX($C68:$O68,,SelectedPeriodColumn)/INDEX($C$72:$O$72,,SelectedPeriodColumn)</f>
        <v>0.11647727272727272</v>
      </c>
    </row>
    <row r="69" spans="1:16" ht="19.5" customHeight="1" x14ac:dyDescent="0.35">
      <c r="B69" s="17"/>
      <c r="C69" s="74">
        <v>0</v>
      </c>
      <c r="D69" s="74">
        <v>0</v>
      </c>
      <c r="E69" s="74">
        <v>52</v>
      </c>
      <c r="F69" s="74">
        <v>55</v>
      </c>
      <c r="G69" s="74">
        <v>45</v>
      </c>
      <c r="H69" s="74">
        <v>40</v>
      </c>
      <c r="I69" s="74">
        <v>35</v>
      </c>
      <c r="J69" s="74">
        <v>60</v>
      </c>
      <c r="K69" s="74">
        <v>65</v>
      </c>
      <c r="L69" s="74">
        <v>70</v>
      </c>
      <c r="M69" s="74">
        <v>70</v>
      </c>
      <c r="N69" s="74">
        <v>70</v>
      </c>
      <c r="O69" s="71">
        <f>SUM(C69:N69)</f>
        <v>562</v>
      </c>
      <c r="P69" s="44">
        <f ca="1">INDEX($C69:$O69,,SelectedPeriodColumn)/INDEX($C$72:$O$72,,SelectedPeriodColumn)</f>
        <v>0</v>
      </c>
    </row>
    <row r="70" spans="1:16" ht="19.5" customHeight="1" x14ac:dyDescent="0.35">
      <c r="B70" s="17"/>
      <c r="C70" s="75">
        <v>75</v>
      </c>
      <c r="D70" s="75">
        <v>75</v>
      </c>
      <c r="E70" s="75">
        <v>75</v>
      </c>
      <c r="F70" s="75">
        <v>75</v>
      </c>
      <c r="G70" s="75">
        <v>75</v>
      </c>
      <c r="H70" s="75">
        <v>75</v>
      </c>
      <c r="I70" s="75">
        <v>75</v>
      </c>
      <c r="J70" s="75">
        <v>75</v>
      </c>
      <c r="K70" s="75">
        <v>75</v>
      </c>
      <c r="L70" s="75">
        <v>75</v>
      </c>
      <c r="M70" s="75">
        <v>75</v>
      </c>
      <c r="N70" s="75">
        <v>75</v>
      </c>
      <c r="O70" s="72">
        <f>SUM(C70:N70)</f>
        <v>900</v>
      </c>
      <c r="P70" s="45">
        <f ca="1">INDEX($C70:$O70,,SelectedPeriodColumn)/INDEX($C$72:$O$72,,SelectedPeriodColumn)</f>
        <v>7.1022727272727279E-2</v>
      </c>
    </row>
    <row r="71" spans="1:16" ht="19.5" customHeight="1" x14ac:dyDescent="0.35">
      <c r="B71" s="14"/>
      <c r="C71" s="14"/>
      <c r="D71" s="14"/>
      <c r="E71" s="14"/>
      <c r="F71" s="14"/>
      <c r="G71" s="14"/>
      <c r="H71" s="14"/>
      <c r="I71" s="14"/>
      <c r="J71" s="14"/>
      <c r="K71" s="14"/>
      <c r="L71" s="14"/>
      <c r="M71" s="14"/>
      <c r="N71" s="14"/>
      <c r="O71" s="14"/>
      <c r="P71" s="14"/>
    </row>
    <row r="72" spans="1:16" ht="19.5" customHeight="1" x14ac:dyDescent="0.35">
      <c r="A72" s="48" t="s">
        <v>56</v>
      </c>
      <c r="B72" s="41" t="s">
        <v>29</v>
      </c>
      <c r="C72" s="73">
        <f t="shared" ref="C72:N72" si="13">SUM(C40,C45,C49,C53,C59,C67)</f>
        <v>1056</v>
      </c>
      <c r="D72" s="73">
        <f t="shared" si="13"/>
        <v>1006</v>
      </c>
      <c r="E72" s="73">
        <f t="shared" si="13"/>
        <v>2233</v>
      </c>
      <c r="F72" s="73">
        <f t="shared" si="13"/>
        <v>1426</v>
      </c>
      <c r="G72" s="73">
        <f t="shared" si="13"/>
        <v>1421</v>
      </c>
      <c r="H72" s="73">
        <f t="shared" si="13"/>
        <v>2396</v>
      </c>
      <c r="I72" s="73">
        <f t="shared" si="13"/>
        <v>1501</v>
      </c>
      <c r="J72" s="73">
        <f t="shared" si="13"/>
        <v>1471</v>
      </c>
      <c r="K72" s="73">
        <f t="shared" si="13"/>
        <v>2446</v>
      </c>
      <c r="L72" s="73">
        <f t="shared" si="13"/>
        <v>1416</v>
      </c>
      <c r="M72" s="73">
        <f t="shared" si="13"/>
        <v>1491</v>
      </c>
      <c r="N72" s="73">
        <f t="shared" si="13"/>
        <v>1586</v>
      </c>
      <c r="O72" s="73">
        <f>SUM(C72:N72)</f>
        <v>19449</v>
      </c>
      <c r="P72" s="42">
        <f ca="1">INDEX($C72:$O72,,SelectedPeriodColumn)/INDEX($C$72:$O$72,,SelectedPeriodColumn)</f>
        <v>1</v>
      </c>
    </row>
  </sheetData>
  <sheetProtection insertColumns="0" insertRows="0" deleteColumns="0" deleteRows="0" autoFilter="0"/>
  <mergeCells count="5">
    <mergeCell ref="E6:L15"/>
    <mergeCell ref="M6:P14"/>
    <mergeCell ref="B16:P20"/>
    <mergeCell ref="B21:P22"/>
    <mergeCell ref="B6:D15"/>
  </mergeCells>
  <conditionalFormatting sqref="C28:P29">
    <cfRule type="expression" dxfId="0" priority="1">
      <formula>C28&lt;0</formula>
    </cfRule>
  </conditionalFormatting>
  <dataValidations disablePrompts="1" count="1">
    <dataValidation type="list" errorStyle="warning" allowBlank="1" showInputMessage="1" showErrorMessage="1" error="Wählen Sie den Monat aus der Liste in dieser Zelle aus. Wählen Sie ABBRECHEN aus, drücken Sie ALT+NACH-UNTEN, um die Optionen anzuzeigen, und dann NACH-UNTEN und EINGABE, um die Auswahl zu treffen." sqref="B25" xr:uid="{00000000-0002-0000-0100-000000000000}">
      <formula1>"JAN,FEB,MRZ,APR,MAI,JUN,JUL,AUG,SEP,OKT,NOV,DEZ"</formula1>
    </dataValidation>
  </dataValidations>
  <printOptions horizontalCentered="1"/>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Monatlicher Scroll">
              <controlPr defaultSize="0" print="0" autoPict="0" altText="Wählen Sie diese Option, um die Budgetzusammenfassung nach Monat zu sortieren">
                <anchor moveWithCells="1">
                  <from>
                    <xdr:col>1</xdr:col>
                    <xdr:colOff>1485900</xdr:colOff>
                    <xdr:row>20</xdr:row>
                    <xdr:rowOff>95250</xdr:rowOff>
                  </from>
                  <to>
                    <xdr:col>15</xdr:col>
                    <xdr:colOff>47625</xdr:colOff>
                    <xdr:row>21</xdr:row>
                    <xdr:rowOff>114300</xdr:rowOff>
                  </to>
                </anchor>
              </controlPr>
            </control>
          </mc:Choice>
        </mc:AlternateContent>
      </controls>
    </mc:Choice>
  </mc:AlternateContent>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6" tint="-0.499984740745262"/>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'Monatliches Studienbudget'!C72:N72</xm:f>
              <xm:sqref>Q72</xm:sqref>
            </x14:sparkline>
            <x14:sparkline>
              <xm:f>'Monatliches Studienbudget'!C40:N40</xm:f>
              <xm:sqref>Q40</xm:sqref>
            </x14:sparkline>
            <x14:sparkline>
              <xm:f>'Monatliches Studienbudget'!C29:N29</xm:f>
              <xm:sqref>Q29</xm:sqref>
            </x14:sparkline>
            <x14:sparkline>
              <xm:f>'Monatliches Studienbudget'!C59:N59</xm:f>
              <xm:sqref>Q59</xm:sqref>
            </x14:sparkline>
            <x14:sparkline>
              <xm:f>'Monatliches Studienbudget'!C53:N53</xm:f>
              <xm:sqref>Q53</xm:sqref>
            </x14:sparkline>
            <x14:sparkline>
              <xm:f>'Monatliches Studienbudget'!C28:N28</xm:f>
              <xm:sqref>Q28</xm:sqref>
            </x14:sparkline>
            <x14:sparkline>
              <xm:f>'Monatliches Studienbudget'!C49:N49</xm:f>
              <xm:sqref>Q49</xm:sqref>
            </x14:sparkline>
            <x14:sparkline>
              <xm:f>'Monatliches Studienbudget'!C45:N45</xm:f>
              <xm:sqref>Q45</xm:sqref>
            </x14:sparkline>
            <x14:sparkline>
              <xm:f>'Monatliches Studienbudget'!C37:N37</xm:f>
              <xm:sqref>Q37</xm:sqref>
            </x14:sparkline>
            <x14:sparkline>
              <xm:f>'Monatliches Studienbudget'!C67:N67</xm:f>
              <xm:sqref>Q67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4"/>
  <sheetViews>
    <sheetView showGridLines="0" zoomScaleNormal="100" workbookViewId="0"/>
  </sheetViews>
  <sheetFormatPr defaultColWidth="9.140625" defaultRowHeight="15" x14ac:dyDescent="0.3"/>
  <cols>
    <col min="3" max="3" width="56.42578125" bestFit="1" customWidth="1"/>
    <col min="4" max="4" width="18.7109375" bestFit="1" customWidth="1"/>
  </cols>
  <sheetData>
    <row r="1" spans="1:16" x14ac:dyDescent="0.3">
      <c r="A1" t="s">
        <v>34</v>
      </c>
    </row>
    <row r="3" spans="1:16" x14ac:dyDescent="0.3">
      <c r="D3" t="str">
        <f ca="1">IFERROR(LOWER(TEXT(VALUE(SelectedPeriod&amp;" 1"),"MMMM")),"jahr")</f>
        <v>january</v>
      </c>
    </row>
    <row r="5" spans="1:16" x14ac:dyDescent="0.3">
      <c r="D5" s="1" t="s">
        <v>39</v>
      </c>
      <c r="E5" s="1"/>
      <c r="F5" s="1"/>
    </row>
    <row r="6" spans="1:16" x14ac:dyDescent="0.3">
      <c r="D6" t="str">
        <f ca="1">D3&amp;" einnahmen:"</f>
        <v>january einnahmen:</v>
      </c>
      <c r="F6" t="str">
        <f ca="1">TEXT(INDEX('Monatliches Studienbudget'!$C$37:$O$37,,SelectedPeriodColumn),"#.##0 €")</f>
        <v>1225.0 €</v>
      </c>
    </row>
    <row r="7" spans="1:16" x14ac:dyDescent="0.3">
      <c r="D7" t="str">
        <f ca="1">D3&amp;" ausgaben:"</f>
        <v>january ausgaben:</v>
      </c>
      <c r="F7" t="str">
        <f ca="1">TEXT(INDEX('Monatliches Studienbudget'!$C$72:$O$72,,SelectedPeriodColumn),"#.##0 €")</f>
        <v>1056.0 €</v>
      </c>
    </row>
    <row r="8" spans="1:16" x14ac:dyDescent="0.3">
      <c r="D8" t="str">
        <f ca="1">D3&amp;" cashflow:"</f>
        <v>january cashflow:</v>
      </c>
      <c r="E8" s="7">
        <f>INDEX('Monatliches Studienbudget'!C28:O28,ScrollBarValue)</f>
        <v>169</v>
      </c>
      <c r="F8" t="str">
        <f>TEXT(E8,"#.##0 €")</f>
        <v>169 €</v>
      </c>
    </row>
    <row r="12" spans="1:16" x14ac:dyDescent="0.3">
      <c r="D12" s="7" t="str">
        <f ca="1">LOWER('Monatliches Studienbudget'!C27)</f>
        <v xml:space="preserve">jan </v>
      </c>
      <c r="E12" s="7" t="str">
        <f ca="1">LOWER('Monatliches Studienbudget'!D27)</f>
        <v xml:space="preserve">feb </v>
      </c>
      <c r="F12" s="7" t="str">
        <f ca="1">LOWER('Monatliches Studienbudget'!E27)</f>
        <v xml:space="preserve">mar </v>
      </c>
      <c r="G12" s="7" t="str">
        <f ca="1">LOWER('Monatliches Studienbudget'!F27)</f>
        <v xml:space="preserve">apr </v>
      </c>
      <c r="H12" s="7" t="str">
        <f ca="1">LOWER('Monatliches Studienbudget'!G27)</f>
        <v xml:space="preserve">may </v>
      </c>
      <c r="I12" s="7" t="str">
        <f ca="1">LOWER('Monatliches Studienbudget'!H27)</f>
        <v xml:space="preserve">jun </v>
      </c>
      <c r="J12" s="7" t="str">
        <f ca="1">LOWER('Monatliches Studienbudget'!I27)</f>
        <v xml:space="preserve">jul </v>
      </c>
      <c r="K12" s="7" t="str">
        <f ca="1">LOWER('Monatliches Studienbudget'!J27)</f>
        <v xml:space="preserve">aug </v>
      </c>
      <c r="L12" s="7" t="str">
        <f ca="1">LOWER('Monatliches Studienbudget'!K27)</f>
        <v xml:space="preserve">sep </v>
      </c>
      <c r="M12" s="7" t="str">
        <f ca="1">LOWER('Monatliches Studienbudget'!L27)</f>
        <v xml:space="preserve">oct </v>
      </c>
      <c r="N12" s="7" t="str">
        <f ca="1">LOWER('Monatliches Studienbudget'!M27)</f>
        <v xml:space="preserve">nov </v>
      </c>
      <c r="O12" s="7" t="str">
        <f ca="1">LOWER('Monatliches Studienbudget'!N27)</f>
        <v xml:space="preserve">dec </v>
      </c>
      <c r="P12" s="7" t="str">
        <f>LOWER('Monatliches Studienbudget'!O27)</f>
        <v xml:space="preserve">jahr  </v>
      </c>
    </row>
    <row r="13" spans="1:16" x14ac:dyDescent="0.3">
      <c r="C13" s="2" t="s">
        <v>35</v>
      </c>
      <c r="D13" s="3">
        <v>1</v>
      </c>
    </row>
    <row r="14" spans="1:16" x14ac:dyDescent="0.3">
      <c r="C14" s="2" t="s">
        <v>36</v>
      </c>
      <c r="D14" s="7">
        <f ca="1">IF(SelectedPeriod='Monatliches Studienbudget'!C$31,IF('Monatliches Studienbudget'!$C$28:$O$28&gt;=0,'Monatliches Studienbudget'!$C$28:$O$28,NA()),NA())</f>
        <v>69</v>
      </c>
      <c r="E14" s="7" t="e">
        <f ca="1">IF(SelectedPeriod='Monatliches Studienbudget'!D$31,IF('Monatliches Studienbudget'!$C$28:$O$28&gt;=0,'Monatliches Studienbudget'!$C$28:$O$28,NA()),NA())</f>
        <v>#N/A</v>
      </c>
      <c r="F14" s="7" t="e">
        <f ca="1">IF(SelectedPeriod='Monatliches Studienbudget'!E$31,IF('Monatliches Studienbudget'!$C$28:$O$28&gt;=0,'Monatliches Studienbudget'!$C$28:$O$28,NA()),NA())</f>
        <v>#N/A</v>
      </c>
      <c r="G14" s="7" t="e">
        <f ca="1">IF(SelectedPeriod='Monatliches Studienbudget'!F$31,IF('Monatliches Studienbudget'!$C$28:$O$28&gt;=0,'Monatliches Studienbudget'!$C$28:$O$28,NA()),NA())</f>
        <v>#N/A</v>
      </c>
      <c r="H14" s="7" t="e">
        <f ca="1">IF(SelectedPeriod='Monatliches Studienbudget'!G$31,IF('Monatliches Studienbudget'!$C$28:$O$28&gt;=0,'Monatliches Studienbudget'!$C$28:$O$28,NA()),NA())</f>
        <v>#N/A</v>
      </c>
      <c r="I14" s="7" t="e">
        <f ca="1">IF(SelectedPeriod='Monatliches Studienbudget'!H$31,IF('Monatliches Studienbudget'!$C$28:$O$28&gt;=0,'Monatliches Studienbudget'!$C$28:$O$28,NA()),NA())</f>
        <v>#N/A</v>
      </c>
      <c r="J14" s="7" t="e">
        <f ca="1">IF(SelectedPeriod='Monatliches Studienbudget'!I$31,IF('Monatliches Studienbudget'!$C$28:$O$28&gt;=0,'Monatliches Studienbudget'!$C$28:$O$28,NA()),NA())</f>
        <v>#N/A</v>
      </c>
      <c r="K14" s="7" t="e">
        <f ca="1">IF(SelectedPeriod='Monatliches Studienbudget'!J$31,IF('Monatliches Studienbudget'!$C$28:$O$28&gt;=0,'Monatliches Studienbudget'!$C$28:$O$28,NA()),NA())</f>
        <v>#N/A</v>
      </c>
      <c r="L14" s="7" t="e">
        <f ca="1">IF(SelectedPeriod='Monatliches Studienbudget'!K$31,IF('Monatliches Studienbudget'!$C$28:$O$28&gt;=0,'Monatliches Studienbudget'!$C$28:$O$28,NA()),NA())</f>
        <v>#N/A</v>
      </c>
      <c r="M14" s="7" t="e">
        <f ca="1">IF(SelectedPeriod='Monatliches Studienbudget'!L$31,IF('Monatliches Studienbudget'!$C$28:$O$28&gt;=0,'Monatliches Studienbudget'!$C$28:$O$28,NA()),NA())</f>
        <v>#N/A</v>
      </c>
      <c r="N14" s="7" t="e">
        <f ca="1">IF(SelectedPeriod='Monatliches Studienbudget'!M$31,IF('Monatliches Studienbudget'!$C$28:$O$28&gt;=0,'Monatliches Studienbudget'!$C$28:$O$28,NA()),NA())</f>
        <v>#N/A</v>
      </c>
      <c r="O14" s="7" t="e">
        <f ca="1">IF(SelectedPeriod='Monatliches Studienbudget'!N$31,IF('Monatliches Studienbudget'!$C$28:$O$28&gt;=0,'Monatliches Studienbudget'!$C$28:$O$28,NA()),NA())</f>
        <v>#N/A</v>
      </c>
      <c r="P14" s="7" t="e">
        <f ca="1">IF(SelectedPeriod='Monatliches Studienbudget'!O$31,IF('Monatliches Studienbudget'!$C$28:$O$28&gt;=0,'Monatliches Studienbudget'!$C$28:$O$28,NA()),NA())</f>
        <v>#N/A</v>
      </c>
    </row>
    <row r="15" spans="1:16" x14ac:dyDescent="0.3">
      <c r="C15" s="2" t="s">
        <v>37</v>
      </c>
      <c r="D15" s="7" t="e">
        <f ca="1">IF(SelectedPeriod='Monatliches Studienbudget'!C$31,IF('Monatliches Studienbudget'!$C$28:$O$28&lt;0,'Monatliches Studienbudget'!$C$28:$O$28,NA()),NA())</f>
        <v>#N/A</v>
      </c>
      <c r="E15" s="7" t="e">
        <f ca="1">IF(SelectedPeriod='Monatliches Studienbudget'!D$31,IF('Monatliches Studienbudget'!$C$28:$O$28&lt;0,'Monatliches Studienbudget'!$C$28:$O$28,NA()),NA())</f>
        <v>#N/A</v>
      </c>
      <c r="F15" s="7" t="e">
        <f ca="1">IF(SelectedPeriod='Monatliches Studienbudget'!E$31,IF('Monatliches Studienbudget'!$C$28:$O$28&lt;0,'Monatliches Studienbudget'!$C$28:$O$28,NA()),NA())</f>
        <v>#N/A</v>
      </c>
      <c r="G15" s="7" t="e">
        <f ca="1">IF(SelectedPeriod='Monatliches Studienbudget'!F$31,IF('Monatliches Studienbudget'!$C$28:$O$28&lt;0,'Monatliches Studienbudget'!$C$28:$O$28,NA()),NA())</f>
        <v>#N/A</v>
      </c>
      <c r="H15" s="7" t="e">
        <f ca="1">IF(SelectedPeriod='Monatliches Studienbudget'!G$31,IF('Monatliches Studienbudget'!$C$28:$O$28&lt;0,'Monatliches Studienbudget'!$C$28:$O$28,NA()),NA())</f>
        <v>#N/A</v>
      </c>
      <c r="I15" s="7" t="e">
        <f ca="1">IF(SelectedPeriod='Monatliches Studienbudget'!H$31,IF('Monatliches Studienbudget'!$C$28:$O$28&lt;0,'Monatliches Studienbudget'!$C$28:$O$28,NA()),NA())</f>
        <v>#N/A</v>
      </c>
      <c r="J15" s="7" t="e">
        <f ca="1">IF(SelectedPeriod='Monatliches Studienbudget'!I$31,IF('Monatliches Studienbudget'!$C$28:$O$28&lt;0,'Monatliches Studienbudget'!$C$28:$O$28,NA()),NA())</f>
        <v>#N/A</v>
      </c>
      <c r="K15" s="7" t="e">
        <f ca="1">IF(SelectedPeriod='Monatliches Studienbudget'!J$31,IF('Monatliches Studienbudget'!$C$28:$O$28&lt;0,'Monatliches Studienbudget'!$C$28:$O$28,NA()),NA())</f>
        <v>#N/A</v>
      </c>
      <c r="L15" s="7" t="e">
        <f ca="1">IF(SelectedPeriod='Monatliches Studienbudget'!K$31,IF('Monatliches Studienbudget'!$C$28:$O$28&lt;0,'Monatliches Studienbudget'!$C$28:$O$28,NA()),NA())</f>
        <v>#N/A</v>
      </c>
      <c r="M15" s="7" t="e">
        <f ca="1">IF(SelectedPeriod='Monatliches Studienbudget'!L$31,IF('Monatliches Studienbudget'!$C$28:$O$28&lt;0,'Monatliches Studienbudget'!$C$28:$O$28,NA()),NA())</f>
        <v>#N/A</v>
      </c>
      <c r="N15" s="7" t="e">
        <f ca="1">IF(SelectedPeriod='Monatliches Studienbudget'!M$31,IF('Monatliches Studienbudget'!$C$28:$O$28&lt;0,'Monatliches Studienbudget'!$C$28:$O$28,NA()),NA())</f>
        <v>#N/A</v>
      </c>
      <c r="O15" s="7" t="e">
        <f ca="1">IF(SelectedPeriod='Monatliches Studienbudget'!N$31,IF('Monatliches Studienbudget'!$C$28:$O$28&lt;0,'Monatliches Studienbudget'!$C$28:$O$28,NA()),NA())</f>
        <v>#N/A</v>
      </c>
      <c r="P15" s="7" t="e">
        <f ca="1">IF(SelectedPeriod='Monatliches Studienbudget'!O$31,IF('Monatliches Studienbudget'!$C$28:$O$28&lt;0,'Monatliches Studienbudget'!$C$28:$O$28,NA()),NA())</f>
        <v>#N/A</v>
      </c>
    </row>
    <row r="18" spans="3:4" x14ac:dyDescent="0.3">
      <c r="C18" s="9" t="s">
        <v>38</v>
      </c>
      <c r="D18" s="1"/>
    </row>
    <row r="19" spans="3:4" x14ac:dyDescent="0.3">
      <c r="C19" t="s">
        <v>16</v>
      </c>
      <c r="D19" s="8">
        <f ca="1">'Monatliches Studienbudget'!P32</f>
        <v>0</v>
      </c>
    </row>
    <row r="20" spans="3:4" x14ac:dyDescent="0.3">
      <c r="C20" t="s">
        <v>17</v>
      </c>
      <c r="D20" s="8">
        <f ca="1">'Monatliches Studienbudget'!P33</f>
        <v>0.36734693877551022</v>
      </c>
    </row>
    <row r="21" spans="3:4" x14ac:dyDescent="0.3">
      <c r="C21" t="s">
        <v>18</v>
      </c>
      <c r="D21" s="8">
        <f ca="1">'Monatliches Studienbudget'!P34</f>
        <v>0.16326530612244897</v>
      </c>
    </row>
    <row r="22" spans="3:4" x14ac:dyDescent="0.3">
      <c r="C22" t="s">
        <v>19</v>
      </c>
      <c r="D22" s="8">
        <f ca="1">'Monatliches Studienbudget'!P35</f>
        <v>0.40816326530612246</v>
      </c>
    </row>
    <row r="23" spans="3:4" x14ac:dyDescent="0.3">
      <c r="C23" t="s">
        <v>20</v>
      </c>
      <c r="D23" s="8">
        <f ca="1">'Monatliches Studienbudget'!P36</f>
        <v>6.1224489795918366E-2</v>
      </c>
    </row>
    <row r="24" spans="3:4" x14ac:dyDescent="0.3">
      <c r="D24"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Start</vt:lpstr>
      <vt:lpstr>Monatliches Studienbudget</vt:lpstr>
      <vt:lpstr>chart_calcs</vt:lpstr>
      <vt:lpstr>income_percent_selected_period</vt:lpstr>
      <vt:lpstr>PercentsExpense</vt:lpstr>
      <vt:lpstr>PercentsIncome</vt:lpstr>
      <vt:lpstr>ScrollBarValue</vt:lpstr>
      <vt:lpstr>SelectedStartMonth</vt:lpstr>
      <vt:lpstr>Zeiträume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2019-04-10T23:28:38Z</dcterms:created>
  <dcterms:modified xsi:type="dcterms:W3CDTF">2019-06-12T03:29:27Z</dcterms:modified>
</cp:coreProperties>
</file>

<file path=docProps/custom.xml><?xml version="1.0" encoding="utf-8"?>
<Properties xmlns="http://schemas.openxmlformats.org/officeDocument/2006/custom-properties" xmlns:vt="http://schemas.openxmlformats.org/officeDocument/2006/docPropsVTypes"/>
</file>