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80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39d36f27ee7502b0/WordTech_20190604_Accessibility_Excel_Q4_B12/04_PreDTP_Done/de-DE/"/>
    </mc:Choice>
  </mc:AlternateContent>
  <xr:revisionPtr revIDLastSave="0" documentId="13_ncr:3_{ED2AB031-6E97-4196-BEA5-2D8AB5A7156C}" xr6:coauthVersionLast="43" xr6:coauthVersionMax="43" xr10:uidLastSave="{00000000-0000-0000-0000-000000000000}"/>
  <bookViews>
    <workbookView xWindow="-120" yWindow="-120" windowWidth="28680" windowHeight="14415" xr2:uid="{00000000-000D-0000-FFFF-FFFF00000000}"/>
  </bookViews>
  <sheets>
    <sheet name="Jahreskalender" sheetId="1" r:id="rId1"/>
  </sheets>
  <definedNames>
    <definedName name="AprSo1">DATE(KalenderJahr,4,1)-WEEKDAY(DATE(KalenderJahr,4,1))+1</definedName>
    <definedName name="AugSo1">DATE(KalenderJahr,8,1)-WEEKDAY(DATE(KalenderJahr,8,1))+1</definedName>
    <definedName name="DezSo1">DATE(KalenderJahr,12,1)-WEEKDAY(DATE(KalenderJahr,12,1))+1</definedName>
    <definedName name="_xlnm.Print_Area" localSheetId="0">Jahreskalender!$B$1:$W$55</definedName>
    <definedName name="FebSo1">DATE(KalenderJahr,2,1)-WEEKDAY(DATE(KalenderJahr,2,1))+1</definedName>
    <definedName name="JanSo1">DATE(KalenderJahr,1,1)-WEEKDAY(DATE(KalenderJahr,1,1))+1</definedName>
    <definedName name="JulSo1">DATE(KalenderJahr,7,1)-WEEKDAY(DATE(KalenderJahr,7,1))+1</definedName>
    <definedName name="JunSo1">DATE(KalenderJahr,6,1)-WEEKDAY(DATE(KalenderJahr,6,1))+1</definedName>
    <definedName name="KalenderJahr">Jahreskalender!$C$1</definedName>
    <definedName name="MaiSo1">DATE(KalenderJahr,5,1)-WEEKDAY(DATE(KalenderJahr,5,1))+1</definedName>
    <definedName name="MrzSo1">DATE(KalenderJahr,3,1)-WEEKDAY(DATE(KalenderJahr,3,1))+1</definedName>
    <definedName name="NovSo1">DATE(KalenderJahr,11,1)-WEEKDAY(DATE(KalenderJahr,11,1))+1</definedName>
    <definedName name="OktSo1">DATE(KalenderJahr,10,1)-WEEKDAY(DATE(KalenderJahr,10,1))+1</definedName>
    <definedName name="SepSo1">DATE(KalenderJahr,9,1)-WEEKDAY(DATE(KalenderJahr,9,1))+1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" i="1" l="1"/>
  <c r="Q55" i="1" l="1"/>
  <c r="P55" i="1"/>
  <c r="O55" i="1"/>
  <c r="N55" i="1"/>
  <c r="M55" i="1"/>
  <c r="L55" i="1"/>
  <c r="K55" i="1"/>
  <c r="Q54" i="1"/>
  <c r="P54" i="1"/>
  <c r="O54" i="1"/>
  <c r="N54" i="1"/>
  <c r="M54" i="1"/>
  <c r="L54" i="1"/>
  <c r="K54" i="1"/>
  <c r="Q53" i="1"/>
  <c r="P53" i="1"/>
  <c r="O53" i="1"/>
  <c r="N53" i="1"/>
  <c r="M53" i="1"/>
  <c r="L53" i="1"/>
  <c r="K53" i="1"/>
  <c r="Q52" i="1"/>
  <c r="P52" i="1"/>
  <c r="O52" i="1"/>
  <c r="N52" i="1"/>
  <c r="M52" i="1"/>
  <c r="L52" i="1"/>
  <c r="K52" i="1"/>
  <c r="Q51" i="1"/>
  <c r="P51" i="1"/>
  <c r="O51" i="1"/>
  <c r="N51" i="1"/>
  <c r="M51" i="1"/>
  <c r="L51" i="1"/>
  <c r="K51" i="1"/>
  <c r="Q50" i="1"/>
  <c r="P50" i="1"/>
  <c r="O50" i="1"/>
  <c r="N50" i="1"/>
  <c r="M50" i="1"/>
  <c r="L50" i="1"/>
  <c r="K50" i="1"/>
  <c r="I55" i="1"/>
  <c r="H55" i="1"/>
  <c r="G55" i="1"/>
  <c r="F55" i="1"/>
  <c r="E55" i="1"/>
  <c r="D55" i="1"/>
  <c r="C55" i="1"/>
  <c r="I54" i="1"/>
  <c r="H54" i="1"/>
  <c r="G54" i="1"/>
  <c r="F54" i="1"/>
  <c r="E54" i="1"/>
  <c r="D54" i="1"/>
  <c r="C54" i="1"/>
  <c r="I53" i="1"/>
  <c r="H53" i="1"/>
  <c r="G53" i="1"/>
  <c r="F53" i="1"/>
  <c r="E53" i="1"/>
  <c r="D53" i="1"/>
  <c r="C53" i="1"/>
  <c r="I52" i="1"/>
  <c r="H52" i="1"/>
  <c r="G52" i="1"/>
  <c r="F52" i="1"/>
  <c r="E52" i="1"/>
  <c r="D52" i="1"/>
  <c r="C52" i="1"/>
  <c r="I51" i="1"/>
  <c r="H51" i="1"/>
  <c r="G51" i="1"/>
  <c r="F51" i="1"/>
  <c r="E51" i="1"/>
  <c r="D51" i="1"/>
  <c r="C51" i="1"/>
  <c r="I50" i="1"/>
  <c r="H50" i="1"/>
  <c r="G50" i="1"/>
  <c r="F50" i="1"/>
  <c r="E50" i="1"/>
  <c r="D50" i="1"/>
  <c r="C50" i="1"/>
  <c r="Q46" i="1"/>
  <c r="P46" i="1"/>
  <c r="O46" i="1"/>
  <c r="N46" i="1"/>
  <c r="M46" i="1"/>
  <c r="L46" i="1"/>
  <c r="K46" i="1"/>
  <c r="Q45" i="1"/>
  <c r="P45" i="1"/>
  <c r="O45" i="1"/>
  <c r="N45" i="1"/>
  <c r="M45" i="1"/>
  <c r="L45" i="1"/>
  <c r="K45" i="1"/>
  <c r="Q44" i="1"/>
  <c r="P44" i="1"/>
  <c r="O44" i="1"/>
  <c r="N44" i="1"/>
  <c r="M44" i="1"/>
  <c r="L44" i="1"/>
  <c r="K44" i="1"/>
  <c r="Q43" i="1"/>
  <c r="P43" i="1"/>
  <c r="O43" i="1"/>
  <c r="N43" i="1"/>
  <c r="M43" i="1"/>
  <c r="L43" i="1"/>
  <c r="K43" i="1"/>
  <c r="Q42" i="1"/>
  <c r="P42" i="1"/>
  <c r="O42" i="1"/>
  <c r="N42" i="1"/>
  <c r="M42" i="1"/>
  <c r="L42" i="1"/>
  <c r="K42" i="1"/>
  <c r="Q41" i="1"/>
  <c r="P41" i="1"/>
  <c r="O41" i="1"/>
  <c r="N41" i="1"/>
  <c r="M41" i="1"/>
  <c r="L41" i="1"/>
  <c r="K41" i="1"/>
  <c r="I46" i="1"/>
  <c r="H46" i="1"/>
  <c r="G46" i="1"/>
  <c r="F46" i="1"/>
  <c r="E46" i="1"/>
  <c r="D46" i="1"/>
  <c r="C46" i="1"/>
  <c r="I45" i="1"/>
  <c r="H45" i="1"/>
  <c r="G45" i="1"/>
  <c r="F45" i="1"/>
  <c r="E45" i="1"/>
  <c r="D45" i="1"/>
  <c r="C45" i="1"/>
  <c r="I44" i="1"/>
  <c r="H44" i="1"/>
  <c r="G44" i="1"/>
  <c r="F44" i="1"/>
  <c r="E44" i="1"/>
  <c r="D44" i="1"/>
  <c r="C44" i="1"/>
  <c r="I43" i="1"/>
  <c r="H43" i="1"/>
  <c r="G43" i="1"/>
  <c r="F43" i="1"/>
  <c r="E43" i="1"/>
  <c r="D43" i="1"/>
  <c r="C43" i="1"/>
  <c r="I42" i="1"/>
  <c r="H42" i="1"/>
  <c r="G42" i="1"/>
  <c r="F42" i="1"/>
  <c r="E42" i="1"/>
  <c r="D42" i="1"/>
  <c r="C42" i="1"/>
  <c r="I41" i="1"/>
  <c r="H41" i="1"/>
  <c r="G41" i="1"/>
  <c r="F41" i="1"/>
  <c r="E41" i="1"/>
  <c r="D41" i="1"/>
  <c r="C41" i="1"/>
  <c r="Q37" i="1"/>
  <c r="P37" i="1"/>
  <c r="O37" i="1"/>
  <c r="N37" i="1"/>
  <c r="M37" i="1"/>
  <c r="L37" i="1"/>
  <c r="K37" i="1"/>
  <c r="Q36" i="1"/>
  <c r="P36" i="1"/>
  <c r="O36" i="1"/>
  <c r="N36" i="1"/>
  <c r="M36" i="1"/>
  <c r="L36" i="1"/>
  <c r="K36" i="1"/>
  <c r="Q35" i="1"/>
  <c r="P35" i="1"/>
  <c r="O35" i="1"/>
  <c r="N35" i="1"/>
  <c r="M35" i="1"/>
  <c r="L35" i="1"/>
  <c r="K35" i="1"/>
  <c r="Q34" i="1"/>
  <c r="P34" i="1"/>
  <c r="O34" i="1"/>
  <c r="N34" i="1"/>
  <c r="M34" i="1"/>
  <c r="L34" i="1"/>
  <c r="K34" i="1"/>
  <c r="Q33" i="1"/>
  <c r="P33" i="1"/>
  <c r="O33" i="1"/>
  <c r="N33" i="1"/>
  <c r="M33" i="1"/>
  <c r="L33" i="1"/>
  <c r="K33" i="1"/>
  <c r="Q32" i="1"/>
  <c r="P32" i="1"/>
  <c r="O32" i="1"/>
  <c r="N32" i="1"/>
  <c r="M32" i="1"/>
  <c r="L32" i="1"/>
  <c r="K32" i="1"/>
  <c r="I37" i="1"/>
  <c r="H37" i="1"/>
  <c r="G37" i="1"/>
  <c r="F37" i="1"/>
  <c r="E37" i="1"/>
  <c r="D37" i="1"/>
  <c r="C37" i="1"/>
  <c r="I36" i="1"/>
  <c r="H36" i="1"/>
  <c r="G36" i="1"/>
  <c r="F36" i="1"/>
  <c r="E36" i="1"/>
  <c r="D36" i="1"/>
  <c r="C36" i="1"/>
  <c r="I35" i="1"/>
  <c r="H35" i="1"/>
  <c r="G35" i="1"/>
  <c r="F35" i="1"/>
  <c r="E35" i="1"/>
  <c r="D35" i="1"/>
  <c r="C35" i="1"/>
  <c r="I34" i="1"/>
  <c r="H34" i="1"/>
  <c r="G34" i="1"/>
  <c r="F34" i="1"/>
  <c r="E34" i="1"/>
  <c r="D34" i="1"/>
  <c r="C34" i="1"/>
  <c r="I33" i="1"/>
  <c r="H33" i="1"/>
  <c r="G33" i="1"/>
  <c r="F33" i="1"/>
  <c r="E33" i="1"/>
  <c r="D33" i="1"/>
  <c r="C33" i="1"/>
  <c r="I32" i="1"/>
  <c r="H32" i="1"/>
  <c r="G32" i="1"/>
  <c r="F32" i="1"/>
  <c r="E32" i="1"/>
  <c r="D32" i="1"/>
  <c r="C32" i="1"/>
  <c r="Q28" i="1"/>
  <c r="P28" i="1"/>
  <c r="O28" i="1"/>
  <c r="N28" i="1"/>
  <c r="M28" i="1"/>
  <c r="L28" i="1"/>
  <c r="K28" i="1"/>
  <c r="Q27" i="1"/>
  <c r="P27" i="1"/>
  <c r="O27" i="1"/>
  <c r="N27" i="1"/>
  <c r="M27" i="1"/>
  <c r="L27" i="1"/>
  <c r="K27" i="1"/>
  <c r="Q26" i="1"/>
  <c r="P26" i="1"/>
  <c r="O26" i="1"/>
  <c r="N26" i="1"/>
  <c r="M26" i="1"/>
  <c r="L26" i="1"/>
  <c r="K26" i="1"/>
  <c r="Q25" i="1"/>
  <c r="P25" i="1"/>
  <c r="O25" i="1"/>
  <c r="N25" i="1"/>
  <c r="M25" i="1"/>
  <c r="L25" i="1"/>
  <c r="K25" i="1"/>
  <c r="Q24" i="1"/>
  <c r="P24" i="1"/>
  <c r="O24" i="1"/>
  <c r="N24" i="1"/>
  <c r="M24" i="1"/>
  <c r="L24" i="1"/>
  <c r="K24" i="1"/>
  <c r="Q23" i="1"/>
  <c r="P23" i="1"/>
  <c r="O23" i="1"/>
  <c r="N23" i="1"/>
  <c r="M23" i="1"/>
  <c r="L23" i="1"/>
  <c r="K23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Q19" i="1"/>
  <c r="P19" i="1"/>
  <c r="O19" i="1"/>
  <c r="N19" i="1"/>
  <c r="M19" i="1"/>
  <c r="L19" i="1"/>
  <c r="K19" i="1"/>
  <c r="Q18" i="1"/>
  <c r="P18" i="1"/>
  <c r="O18" i="1"/>
  <c r="N18" i="1"/>
  <c r="M18" i="1"/>
  <c r="L18" i="1"/>
  <c r="K18" i="1"/>
  <c r="Q17" i="1"/>
  <c r="P17" i="1"/>
  <c r="O17" i="1"/>
  <c r="N17" i="1"/>
  <c r="M17" i="1"/>
  <c r="L17" i="1"/>
  <c r="K17" i="1"/>
  <c r="Q16" i="1"/>
  <c r="P16" i="1"/>
  <c r="O16" i="1"/>
  <c r="N16" i="1"/>
  <c r="M16" i="1"/>
  <c r="L16" i="1"/>
  <c r="K16" i="1"/>
  <c r="Q15" i="1"/>
  <c r="P15" i="1"/>
  <c r="O15" i="1"/>
  <c r="N15" i="1"/>
  <c r="M15" i="1"/>
  <c r="L15" i="1"/>
  <c r="K15" i="1"/>
  <c r="Q14" i="1"/>
  <c r="P14" i="1"/>
  <c r="O14" i="1"/>
  <c r="N14" i="1"/>
  <c r="M14" i="1"/>
  <c r="L14" i="1"/>
  <c r="K14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Q10" i="1"/>
  <c r="P10" i="1"/>
  <c r="O10" i="1"/>
  <c r="N10" i="1"/>
  <c r="M10" i="1"/>
  <c r="L10" i="1"/>
  <c r="K10" i="1"/>
  <c r="Q9" i="1"/>
  <c r="P9" i="1"/>
  <c r="O9" i="1"/>
  <c r="N9" i="1"/>
  <c r="M9" i="1"/>
  <c r="L9" i="1"/>
  <c r="K9" i="1"/>
  <c r="Q8" i="1"/>
  <c r="P8" i="1"/>
  <c r="O8" i="1"/>
  <c r="N8" i="1"/>
  <c r="M8" i="1"/>
  <c r="L8" i="1"/>
  <c r="K8" i="1"/>
  <c r="Q7" i="1"/>
  <c r="P7" i="1"/>
  <c r="O7" i="1"/>
  <c r="N7" i="1"/>
  <c r="M7" i="1"/>
  <c r="L7" i="1"/>
  <c r="K7" i="1"/>
  <c r="Q6" i="1"/>
  <c r="P6" i="1"/>
  <c r="O6" i="1"/>
  <c r="N6" i="1"/>
  <c r="M6" i="1"/>
  <c r="L6" i="1"/>
  <c r="K6" i="1"/>
  <c r="Q5" i="1"/>
  <c r="P5" i="1"/>
  <c r="O5" i="1"/>
  <c r="N5" i="1"/>
  <c r="M5" i="1"/>
  <c r="L5" i="1"/>
  <c r="K5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<sst xmlns="http://schemas.openxmlformats.org/spreadsheetml/2006/main" count="108" uniqueCount="28">
  <si>
    <t>JANUAR</t>
  </si>
  <si>
    <t>M</t>
  </si>
  <si>
    <t>MÄRZ</t>
  </si>
  <si>
    <t>MAI</t>
  </si>
  <si>
    <t>JULI</t>
  </si>
  <si>
    <t>SEPTEMBER</t>
  </si>
  <si>
    <t>NOVEMBER</t>
  </si>
  <si>
    <t>D</t>
  </si>
  <si>
    <t>F</t>
  </si>
  <si>
    <t>S</t>
  </si>
  <si>
    <t>FEBRUAR</t>
  </si>
  <si>
    <t>APRIL</t>
  </si>
  <si>
    <t>JUNI</t>
  </si>
  <si>
    <t>AUGUST</t>
  </si>
  <si>
    <t>OKTOBER</t>
  </si>
  <si>
    <t>DEZEMBER</t>
  </si>
  <si>
    <t>WICHTIGE TERMINE</t>
  </si>
  <si>
    <t>1. JANUAR</t>
  </si>
  <si>
    <t>NEUJAHR</t>
  </si>
  <si>
    <t>14. FEBRUAR</t>
  </si>
  <si>
    <t>VALENTINSTAG</t>
  </si>
  <si>
    <t>22. FEBRUAR</t>
  </si>
  <si>
    <t>TAG DER OFFENEN TÜR</t>
  </si>
  <si>
    <t>Entenfang 123</t>
  </si>
  <si>
    <t>50389 Wesseling</t>
  </si>
  <si>
    <t>+49 223 25 17 03</t>
  </si>
  <si>
    <t>info@contoso.com</t>
  </si>
  <si>
    <t>www.contoso.com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</si>
</sst>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7" formatCode="d"/>
  </numFmts>
  <fonts count="30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ajor"/>
    </font>
    <font>
      <b/>
      <sz val="9.5"/>
      <color theme="8"/>
      <name val="Calibri"/>
      <family val="2"/>
      <scheme val="major"/>
    </font>
    <font>
      <b/>
      <sz val="26"/>
      <color theme="0"/>
      <name val="Calibri"/>
      <family val="2"/>
      <scheme val="major"/>
    </font>
    <font>
      <sz val="8"/>
      <color theme="0"/>
      <name val="Calibri"/>
      <family val="2"/>
      <scheme val="minor"/>
    </font>
    <font>
      <b/>
      <sz val="13.5"/>
      <color theme="0"/>
      <name val="Calibri"/>
      <family val="2"/>
      <scheme val="major"/>
    </font>
    <font>
      <sz val="9"/>
      <color theme="1"/>
      <name val="Calibri"/>
      <family val="2"/>
      <scheme val="minor"/>
    </font>
    <font>
      <sz val="9"/>
      <color theme="8"/>
      <name val="Calibri"/>
      <family val="2"/>
      <scheme val="minor"/>
    </font>
    <font>
      <sz val="8"/>
      <color theme="8"/>
      <name val="Calibri"/>
      <family val="2"/>
      <scheme val="minor"/>
    </font>
    <font>
      <sz val="9"/>
      <color theme="1" tint="0.14999847407452621"/>
      <name val="Calibri"/>
      <family val="2"/>
      <scheme val="minor"/>
    </font>
    <font>
      <b/>
      <sz val="8"/>
      <color theme="0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 style="thin">
        <color theme="8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5" applyNumberFormat="0" applyAlignment="0" applyProtection="0"/>
    <xf numFmtId="0" fontId="22" fillId="7" borderId="6" applyNumberFormat="0" applyAlignment="0" applyProtection="0"/>
    <xf numFmtId="0" fontId="23" fillId="7" borderId="5" applyNumberFormat="0" applyAlignment="0" applyProtection="0"/>
    <xf numFmtId="0" fontId="24" fillId="0" borderId="7" applyNumberFormat="0" applyFill="0" applyAlignment="0" applyProtection="0"/>
    <xf numFmtId="0" fontId="25" fillId="8" borderId="8" applyNumberFormat="0" applyAlignment="0" applyProtection="0"/>
    <xf numFmtId="0" fontId="26" fillId="0" borderId="0" applyNumberFormat="0" applyFill="0" applyBorder="0" applyAlignment="0" applyProtection="0"/>
    <xf numFmtId="0" fontId="13" fillId="9" borderId="9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39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0" fillId="2" borderId="0" xfId="0" applyFont="1" applyFill="1"/>
    <xf numFmtId="0" fontId="6" fillId="2" borderId="0" xfId="0" applyFont="1" applyFill="1"/>
    <xf numFmtId="0" fontId="0" fillId="2" borderId="0" xfId="0" applyFont="1" applyFill="1" applyBorder="1"/>
    <xf numFmtId="0" fontId="7" fillId="2" borderId="0" xfId="0" applyFont="1" applyFill="1" applyAlignment="1">
      <alignment vertical="center"/>
    </xf>
    <xf numFmtId="49" fontId="0" fillId="0" borderId="0" xfId="0" applyNumberFormat="1" applyFont="1"/>
    <xf numFmtId="49" fontId="9" fillId="0" borderId="0" xfId="0" applyNumberFormat="1" applyFont="1"/>
    <xf numFmtId="49" fontId="0" fillId="0" borderId="0" xfId="0" applyNumberFormat="1" applyFont="1" applyAlignment="1">
      <alignment horizontal="left"/>
    </xf>
    <xf numFmtId="49" fontId="10" fillId="0" borderId="0" xfId="0" applyNumberFormat="1" applyFont="1" applyFill="1" applyBorder="1" applyAlignment="1">
      <alignment horizontal="left"/>
    </xf>
    <xf numFmtId="49" fontId="10" fillId="0" borderId="0" xfId="0" applyNumberFormat="1" applyFont="1" applyAlignment="1">
      <alignment horizontal="left"/>
    </xf>
    <xf numFmtId="0" fontId="0" fillId="2" borderId="0" xfId="0" applyFill="1"/>
    <xf numFmtId="0" fontId="5" fillId="2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49" fontId="9" fillId="0" borderId="1" xfId="0" applyNumberFormat="1" applyFont="1" applyBorder="1"/>
    <xf numFmtId="49" fontId="11" fillId="0" borderId="0" xfId="0" applyNumberFormat="1" applyFont="1" applyAlignment="1">
      <alignment horizontal="left"/>
    </xf>
    <xf numFmtId="0" fontId="3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/>
    <xf numFmtId="0" fontId="0" fillId="0" borderId="0" xfId="0" applyNumberFormat="1" applyFont="1"/>
    <xf numFmtId="0" fontId="8" fillId="0" borderId="0" xfId="0" applyNumberFormat="1" applyFont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center"/>
    </xf>
    <xf numFmtId="167" fontId="0" fillId="0" borderId="0" xfId="0" applyNumberFormat="1" applyFont="1" applyFill="1" applyBorder="1" applyAlignment="1">
      <alignment horizontal="center"/>
    </xf>
    <xf numFmtId="0" fontId="0" fillId="2" borderId="0" xfId="0" applyNumberFormat="1" applyFont="1" applyFill="1" applyBorder="1"/>
  </cellXfs>
  <cellStyles count="47">
    <cellStyle name="20 % - Akzent1" xfId="24" builtinId="30" customBuiltin="1"/>
    <cellStyle name="20 % - Akzent2" xfId="28" builtinId="34" customBuiltin="1"/>
    <cellStyle name="20 % - Akzent3" xfId="32" builtinId="38" customBuiltin="1"/>
    <cellStyle name="20 % - Akzent4" xfId="36" builtinId="42" customBuiltin="1"/>
    <cellStyle name="20 % - Akzent5" xfId="40" builtinId="46" customBuiltin="1"/>
    <cellStyle name="20 % - Akzent6" xfId="44" builtinId="50" customBuiltin="1"/>
    <cellStyle name="40 % - Akzent1" xfId="25" builtinId="31" customBuiltin="1"/>
    <cellStyle name="40 % - Akzent2" xfId="29" builtinId="35" customBuiltin="1"/>
    <cellStyle name="40 % - Akzent3" xfId="33" builtinId="39" customBuiltin="1"/>
    <cellStyle name="40 % - Akzent4" xfId="37" builtinId="43" customBuiltin="1"/>
    <cellStyle name="40 % - Akzent5" xfId="41" builtinId="47" customBuiltin="1"/>
    <cellStyle name="40 % - Akzent6" xfId="45" builtinId="51" customBuiltin="1"/>
    <cellStyle name="60 % - Akzent1" xfId="26" builtinId="32" customBuiltin="1"/>
    <cellStyle name="60 % - Akzent2" xfId="30" builtinId="36" customBuiltin="1"/>
    <cellStyle name="60 % - Akzent3" xfId="34" builtinId="40" customBuiltin="1"/>
    <cellStyle name="60 % - Akzent4" xfId="38" builtinId="44" customBuiltin="1"/>
    <cellStyle name="60 % - Akzent5" xfId="42" builtinId="48" customBuiltin="1"/>
    <cellStyle name="60 % - Akzent6" xfId="46" builtinId="52" customBuiltin="1"/>
    <cellStyle name="Akzent1" xfId="23" builtinId="29" customBuiltin="1"/>
    <cellStyle name="Akzent2" xfId="27" builtinId="33" customBuiltin="1"/>
    <cellStyle name="Akzent3" xfId="31" builtinId="37" customBuiltin="1"/>
    <cellStyle name="Akzent4" xfId="35" builtinId="41" customBuiltin="1"/>
    <cellStyle name="Akzent5" xfId="39" builtinId="45" customBuiltin="1"/>
    <cellStyle name="Akzent6" xfId="43" builtinId="49" customBuiltin="1"/>
    <cellStyle name="Ausgabe" xfId="15" builtinId="21" customBuiltin="1"/>
    <cellStyle name="Berechnung" xfId="16" builtinId="22" customBuiltin="1"/>
    <cellStyle name="Dezimal [0]" xfId="2" builtinId="6" customBuiltin="1"/>
    <cellStyle name="Eingabe" xfId="14" builtinId="20" customBuiltin="1"/>
    <cellStyle name="Ergebnis" xfId="22" builtinId="25" customBuiltin="1"/>
    <cellStyle name="Erklärender Text" xfId="21" builtinId="53" customBuiltin="1"/>
    <cellStyle name="Gut" xfId="11" builtinId="26" customBuiltin="1"/>
    <cellStyle name="Komma" xfId="1" builtinId="3" customBuiltin="1"/>
    <cellStyle name="Neutral" xfId="13" builtinId="28" customBuiltin="1"/>
    <cellStyle name="Notiz" xfId="20" builtinId="10" customBuiltin="1"/>
    <cellStyle name="Prozent" xfId="5" builtinId="5" customBuiltin="1"/>
    <cellStyle name="Schlecht" xfId="12" builtinId="27" customBuiltin="1"/>
    <cellStyle name="Standard" xfId="0" builtinId="0" customBuiltin="1"/>
    <cellStyle name="Überschrift" xfId="6" builtinId="15" customBuiltin="1"/>
    <cellStyle name="Überschrift 1" xfId="7" builtinId="16" customBuiltin="1"/>
    <cellStyle name="Überschrift 2" xfId="8" builtinId="17" customBuiltin="1"/>
    <cellStyle name="Überschrift 3" xfId="9" builtinId="18" customBuiltin="1"/>
    <cellStyle name="Überschrift 4" xfId="10" builtinId="19" customBuiltin="1"/>
    <cellStyle name="Verknüpfte Zelle" xfId="17" builtinId="24" customBuiltin="1"/>
    <cellStyle name="Währung" xfId="3" builtinId="4" customBuiltin="1"/>
    <cellStyle name="Währung [0]" xfId="4" builtinId="7" customBuiltin="1"/>
    <cellStyle name="Warnender Text" xfId="19" builtinId="11" customBuiltin="1"/>
    <cellStyle name="Zelle überprüfen" xfId="18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C$1" max="2999" min="1900" page="10" val="2019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142875</xdr:colOff>
      <xdr:row>2</xdr:row>
      <xdr:rowOff>114299</xdr:rowOff>
    </xdr:from>
    <xdr:to>
      <xdr:col>22</xdr:col>
      <xdr:colOff>695325</xdr:colOff>
      <xdr:row>47</xdr:row>
      <xdr:rowOff>66674</xdr:rowOff>
    </xdr:to>
    <xdr:pic>
      <xdr:nvPicPr>
        <xdr:cNvPr id="2" name="Blätter" descr="Sechs Blätter vertikal an der rechten Seite des Kalenders in verschiedenen Abständen und Winkeln angeordnet." title="Kalendergrafi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581775" y="685799"/>
          <a:ext cx="1095375" cy="85248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0</xdr:row>
          <xdr:rowOff>38100</xdr:rowOff>
        </xdr:from>
        <xdr:to>
          <xdr:col>1</xdr:col>
          <xdr:colOff>266700</xdr:colOff>
          <xdr:row>0</xdr:row>
          <xdr:rowOff>342900</xdr:rowOff>
        </xdr:to>
        <xdr:sp macro="" textlink="">
          <xdr:nvSpPr>
            <xdr:cNvPr id="1033" name="Drehfeld" descr="Verwenden Sie die Drehfeld-Schaltfläche, um das Kalenderjahr zu ändern, oder geben Sie das Jahr in Zelle B1 ein.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>
    <xdr:from>
      <xdr:col>1</xdr:col>
      <xdr:colOff>38100</xdr:colOff>
      <xdr:row>1</xdr:row>
      <xdr:rowOff>9526</xdr:rowOff>
    </xdr:from>
    <xdr:to>
      <xdr:col>14</xdr:col>
      <xdr:colOff>142875</xdr:colOff>
      <xdr:row>2</xdr:row>
      <xdr:rowOff>66675</xdr:rowOff>
    </xdr:to>
    <xdr:sp macro="" textlink="">
      <xdr:nvSpPr>
        <xdr:cNvPr id="6" name="Anweisun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80975" y="390526"/>
          <a:ext cx="3829050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l" rtl="0"/>
          <a:r>
            <a:rPr lang="de" sz="1000" b="0" i="1">
              <a:solidFill>
                <a:schemeClr val="accent5"/>
              </a:solidFill>
              <a:latin typeface="Calibri" panose="020F0502020204030204" pitchFamily="34" charset="0"/>
            </a:rPr>
            <a:t>Um das Kalenderjahr zu ändern</a:t>
          </a:r>
          <a:r>
            <a:rPr sz="1000" b="0" i="1">
              <a:solidFill>
                <a:schemeClr val="accent5"/>
              </a:solidFill>
              <a:latin typeface="Calibri" panose="020F0502020204030204" pitchFamily="34" charset="0"/>
              <a:ea typeface="+mn-ea"/>
              <a:cs typeface="+mn-cs"/>
            </a:rPr>
            <a:t>,</a:t>
          </a:r>
          <a:r>
            <a:rPr>
              <a:latin typeface="Calibri" panose="020F0502020204030204" pitchFamily="34" charset="0"/>
            </a:rPr>
            <a:t> </a:t>
          </a:r>
          <a:r>
            <a:rPr lang="de" sz="1000" b="0" i="1" baseline="0">
              <a:solidFill>
                <a:schemeClr val="accent5"/>
              </a:solidFill>
              <a:latin typeface="Calibri" panose="020F0502020204030204" pitchFamily="34" charset="0"/>
            </a:rPr>
            <a:t>klicken Sie auf das Drehfeld</a:t>
          </a:r>
          <a:endParaRPr lang="en-US" sz="1000" b="0" i="1">
            <a:solidFill>
              <a:schemeClr val="accent5"/>
            </a:solidFill>
            <a:latin typeface="Calibri" panose="020F0502020204030204" pitchFamily="34" charset="0"/>
          </a:endParaRPr>
        </a:p>
      </xdr:txBody>
    </xdr:sp>
    <xdr:clientData fPrintsWithSheet="0"/>
  </xdr:twoCellAnchor>
  <xdr:twoCellAnchor editAs="oneCell">
    <xdr:from>
      <xdr:col>20</xdr:col>
      <xdr:colOff>47625</xdr:colOff>
      <xdr:row>50</xdr:row>
      <xdr:rowOff>152804</xdr:rowOff>
    </xdr:from>
    <xdr:to>
      <xdr:col>20</xdr:col>
      <xdr:colOff>1028700</xdr:colOff>
      <xdr:row>54</xdr:row>
      <xdr:rowOff>180569</xdr:rowOff>
    </xdr:to>
    <xdr:pic>
      <xdr:nvPicPr>
        <xdr:cNvPr id="3" name="Logo" descr="Um dieses Logo zu ändern, klicken Sie mit der rechten Maustaste auf das Bild, und klicken Sie dann auf &quot;Bild ändern&quot;." title="Unternehmens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0" y="9868304"/>
          <a:ext cx="981075" cy="789765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vic">
  <a:themeElements>
    <a:clrScheme name="Small Business Calendar 2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8FB08C"/>
      </a:hlink>
      <a:folHlink>
        <a:srgbClr val="694F07"/>
      </a:folHlink>
    </a:clrScheme>
    <a:fontScheme name="Custom 2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Civic">
      <a:fillStyleLst>
        <a:solidFill>
          <a:schemeClr val="phClr"/>
        </a:solidFill>
        <a:solidFill>
          <a:schemeClr val="phClr">
            <a:tint val="45000"/>
          </a:schemeClr>
        </a:solidFill>
        <a:solidFill>
          <a:schemeClr val="phClr">
            <a:tint val="95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1429" cap="flat" cmpd="sng" algn="ctr">
          <a:solidFill>
            <a:schemeClr val="phClr"/>
          </a:solidFill>
          <a:prstDash val="sysDash"/>
        </a:ln>
        <a:ln w="200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contourW="9525" prstMaterial="matte">
            <a:bevelT w="0" h="0"/>
            <a:contourClr>
              <a:schemeClr val="phClr">
                <a:shade val="70000"/>
                <a:satMod val="105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soft" dir="b">
              <a:rot lat="0" lon="0" rev="0"/>
            </a:lightRig>
          </a:scene3d>
          <a:sp3d prstMaterial="dkEdge">
            <a:bevelT w="63500" h="63500" prst="cross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70000"/>
                <a:satMod val="115000"/>
              </a:schemeClr>
              <a:schemeClr val="phClr">
                <a:tint val="85000"/>
              </a:schemeClr>
            </a:duotone>
          </a:blip>
          <a:tile tx="0" ty="0" sx="85000" sy="85000" flip="none" algn="tl"/>
        </a:blipFill>
        <a:blipFill>
          <a:blip xmlns:r="http://schemas.openxmlformats.org/officeDocument/2006/relationships" r:embed="rId2">
            <a:duotone>
              <a:schemeClr val="phClr">
                <a:shade val="65000"/>
                <a:satMod val="115000"/>
              </a:schemeClr>
              <a:schemeClr val="phClr">
                <a:tint val="85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A1:AP69"/>
  <sheetViews>
    <sheetView showGridLines="0" tabSelected="1" zoomScaleNormal="100" workbookViewId="0"/>
  </sheetViews>
  <sheetFormatPr baseColWidth="10" defaultColWidth="9.5" defaultRowHeight="11.25" x14ac:dyDescent="0.2"/>
  <cols>
    <col min="1" max="1" width="2.5" style="1" customWidth="1"/>
    <col min="2" max="2" width="5.1640625" style="1" customWidth="1"/>
    <col min="3" max="17" width="5" style="1" customWidth="1"/>
    <col min="18" max="18" width="2.1640625" style="1" customWidth="1"/>
    <col min="19" max="19" width="1.1640625" style="1" customWidth="1"/>
    <col min="20" max="20" width="5.1640625" customWidth="1"/>
    <col min="21" max="21" width="42" style="1" customWidth="1"/>
    <col min="22" max="22" width="9.33203125" style="1" customWidth="1"/>
    <col min="23" max="23" width="13.5" style="1" customWidth="1"/>
    <col min="24" max="43" width="9.33203125" style="1" customWidth="1"/>
    <col min="44" max="44" width="9.5" style="1" customWidth="1"/>
    <col min="45" max="16384" width="9.5" style="1"/>
  </cols>
  <sheetData>
    <row r="1" spans="1:42" ht="30" customHeight="1" x14ac:dyDescent="0.2">
      <c r="B1" s="5"/>
      <c r="C1" s="36">
        <f ca="1">YEAR(TODAY())</f>
        <v>2019</v>
      </c>
      <c r="D1" s="36"/>
      <c r="E1" s="36"/>
      <c r="F1" s="36"/>
      <c r="G1" s="1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5"/>
      <c r="T1" s="14"/>
      <c r="U1" s="8" t="s">
        <v>16</v>
      </c>
      <c r="V1" s="5"/>
      <c r="W1" s="5"/>
      <c r="X1"/>
      <c r="Y1"/>
      <c r="Z1"/>
      <c r="AA1"/>
    </row>
    <row r="2" spans="1:42" ht="15" customHeight="1" x14ac:dyDescent="0.2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5"/>
    </row>
    <row r="3" spans="1:42" ht="15" customHeight="1" x14ac:dyDescent="0.25">
      <c r="B3" s="2"/>
      <c r="C3" s="16" t="s">
        <v>0</v>
      </c>
      <c r="D3" s="3"/>
      <c r="E3" s="3"/>
      <c r="F3" s="3"/>
      <c r="G3" s="3"/>
      <c r="H3" s="3"/>
      <c r="I3" s="3"/>
      <c r="J3" s="19"/>
      <c r="K3" s="4" t="s">
        <v>10</v>
      </c>
      <c r="L3" s="3"/>
      <c r="M3" s="3"/>
      <c r="N3" s="3"/>
      <c r="O3" s="3"/>
      <c r="P3" s="3"/>
      <c r="Q3" s="3"/>
      <c r="R3" s="2"/>
      <c r="S3" s="7"/>
      <c r="U3" s="12" t="s">
        <v>17</v>
      </c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ht="15" customHeight="1" x14ac:dyDescent="0.2">
      <c r="B4" s="2"/>
      <c r="C4" s="24" t="s">
        <v>1</v>
      </c>
      <c r="D4" s="24" t="s">
        <v>7</v>
      </c>
      <c r="E4" s="24" t="s">
        <v>1</v>
      </c>
      <c r="F4" s="24" t="s">
        <v>7</v>
      </c>
      <c r="G4" s="24" t="s">
        <v>8</v>
      </c>
      <c r="H4" s="24" t="s">
        <v>9</v>
      </c>
      <c r="I4" s="24" t="s">
        <v>9</v>
      </c>
      <c r="J4" s="20"/>
      <c r="K4" s="25" t="s">
        <v>1</v>
      </c>
      <c r="L4" s="25" t="s">
        <v>7</v>
      </c>
      <c r="M4" s="25" t="s">
        <v>1</v>
      </c>
      <c r="N4" s="25" t="s">
        <v>7</v>
      </c>
      <c r="O4" s="25" t="s">
        <v>8</v>
      </c>
      <c r="P4" s="25" t="s">
        <v>9</v>
      </c>
      <c r="Q4" s="25" t="s">
        <v>9</v>
      </c>
      <c r="R4" s="2"/>
      <c r="S4" s="5"/>
      <c r="U4" s="18" t="s">
        <v>18</v>
      </c>
      <c r="Z4" s="2"/>
      <c r="AH4" s="2"/>
      <c r="AP4" s="2"/>
    </row>
    <row r="5" spans="1:42" ht="15" customHeight="1" x14ac:dyDescent="0.2">
      <c r="B5" s="2"/>
      <c r="C5" s="37" t="str">
        <f ca="1">IF(DAY(JanSo1)=1,"",IF(AND(YEAR(JanSo1+1)=KalenderJahr,MONTH(JanSo1+1)=1),JanSo1+1,""))</f>
        <v/>
      </c>
      <c r="D5" s="37">
        <f ca="1">IF(DAY(JanSo1)=1,"",IF(AND(YEAR(JanSo1+2)=KalenderJahr,MONTH(JanSo1+2)=1),JanSo1+2,""))</f>
        <v>43466</v>
      </c>
      <c r="E5" s="37">
        <f ca="1">IF(DAY(JanSo1)=1,"",IF(AND(YEAR(JanSo1+3)=KalenderJahr,MONTH(JanSo1+3)=1),JanSo1+3,""))</f>
        <v>43467</v>
      </c>
      <c r="F5" s="37">
        <f ca="1">IF(DAY(JanSo1)=1,"",IF(AND(YEAR(JanSo1+4)=KalenderJahr,MONTH(JanSo1+4)=1),JanSo1+4,""))</f>
        <v>43468</v>
      </c>
      <c r="G5" s="37">
        <f ca="1">IF(DAY(JanSo1)=1,"",IF(AND(YEAR(JanSo1+5)=KalenderJahr,MONTH(JanSo1+5)=1),JanSo1+5,""))</f>
        <v>43469</v>
      </c>
      <c r="H5" s="37">
        <f ca="1">IF(DAY(JanSo1)=1,"",IF(AND(YEAR(JanSo1+6)=KalenderJahr,MONTH(JanSo1+6)=1),JanSo1+6,""))</f>
        <v>43470</v>
      </c>
      <c r="I5" s="37">
        <f ca="1">IF(DAY(JanSo1)=1,IF(AND(YEAR(JanSo1)=KalenderJahr,MONTH(JanSo1)=1),JanSo1,""),IF(AND(YEAR(JanSo1+7)=KalenderJahr,MONTH(JanSo1+7)=1),JanSo1+7,""))</f>
        <v>43471</v>
      </c>
      <c r="J5" s="20"/>
      <c r="K5" s="37" t="str">
        <f ca="1">IF(DAY(FebSo1)=1,"",IF(AND(YEAR(FebSo1+1)=KalenderJahr,MONTH(FebSo1+1)=2),FebSo1+1,""))</f>
        <v/>
      </c>
      <c r="L5" s="37" t="str">
        <f ca="1">IF(DAY(FebSo1)=1,"",IF(AND(YEAR(FebSo1+2)=KalenderJahr,MONTH(FebSo1+2)=2),FebSo1+2,""))</f>
        <v/>
      </c>
      <c r="M5" s="37" t="str">
        <f ca="1">IF(DAY(FebSo1)=1,"",IF(AND(YEAR(FebSo1+3)=KalenderJahr,MONTH(FebSo1+3)=2),FebSo1+3,""))</f>
        <v/>
      </c>
      <c r="N5" s="37" t="str">
        <f ca="1">IF(DAY(FebSo1)=1,"",IF(AND(YEAR(FebSo1+4)=KalenderJahr,MONTH(FebSo1+4)=2),FebSo1+4,""))</f>
        <v/>
      </c>
      <c r="O5" s="37">
        <f ca="1">IF(DAY(FebSo1)=1,"",IF(AND(YEAR(FebSo1+5)=KalenderJahr,MONTH(FebSo1+5)=2),FebSo1+5,""))</f>
        <v>43497</v>
      </c>
      <c r="P5" s="37">
        <f ca="1">IF(DAY(FebSo1)=1,"",IF(AND(YEAR(FebSo1+6)=KalenderJahr,MONTH(FebSo1+6)=2),FebSo1+6,""))</f>
        <v>43498</v>
      </c>
      <c r="Q5" s="37">
        <f ca="1">IF(DAY(FebSo1)=1,IF(AND(YEAR(FebSo1)=KalenderJahr,MONTH(FebSo1)=2),FebSo1,""),IF(AND(YEAR(FebSo1+7)=KalenderJahr,MONTH(FebSo1+7)=2),FebSo1+7,""))</f>
        <v>43499</v>
      </c>
      <c r="R5" s="2"/>
      <c r="S5" s="5"/>
      <c r="U5" s="11"/>
      <c r="Z5" s="2"/>
      <c r="AH5" s="2"/>
      <c r="AP5" s="2"/>
    </row>
    <row r="6" spans="1:42" ht="15" customHeight="1" x14ac:dyDescent="0.2">
      <c r="B6" s="2"/>
      <c r="C6" s="37">
        <f ca="1">IF(DAY(JanSo1)=1,IF(AND(YEAR(JanSo1+1)=KalenderJahr,MONTH(JanSo1+1)=1),JanSo1+1,""),IF(AND(YEAR(JanSo1+8)=KalenderJahr,MONTH(JanSo1+8)=1),JanSo1+8,""))</f>
        <v>43472</v>
      </c>
      <c r="D6" s="37">
        <f ca="1">IF(DAY(JanSo1)=1,IF(AND(YEAR(JanSo1+2)=KalenderJahr,MONTH(JanSo1+2)=1),JanSo1+2,""),IF(AND(YEAR(JanSo1+9)=KalenderJahr,MONTH(JanSo1+9)=1),JanSo1+9,""))</f>
        <v>43473</v>
      </c>
      <c r="E6" s="37">
        <f ca="1">IF(DAY(JanSo1)=1,IF(AND(YEAR(JanSo1+3)=KalenderJahr,MONTH(JanSo1+3)=1),JanSo1+3,""),IF(AND(YEAR(JanSo1+10)=KalenderJahr,MONTH(JanSo1+10)=1),JanSo1+10,""))</f>
        <v>43474</v>
      </c>
      <c r="F6" s="37">
        <f ca="1">IF(DAY(JanSo1)=1,IF(AND(YEAR(JanSo1+4)=KalenderJahr,MONTH(JanSo1+4)=1),JanSo1+4,""),IF(AND(YEAR(JanSo1+11)=KalenderJahr,MONTH(JanSo1+11)=1),JanSo1+11,""))</f>
        <v>43475</v>
      </c>
      <c r="G6" s="37">
        <f ca="1">IF(DAY(JanSo1)=1,IF(AND(YEAR(JanSo1+5)=KalenderJahr,MONTH(JanSo1+5)=1),JanSo1+5,""),IF(AND(YEAR(JanSo1+12)=KalenderJahr,MONTH(JanSo1+12)=1),JanSo1+12,""))</f>
        <v>43476</v>
      </c>
      <c r="H6" s="37">
        <f ca="1">IF(DAY(JanSo1)=1,IF(AND(YEAR(JanSo1+6)=KalenderJahr,MONTH(JanSo1+6)=1),JanSo1+6,""),IF(AND(YEAR(JanSo1+13)=KalenderJahr,MONTH(JanSo1+13)=1),JanSo1+13,""))</f>
        <v>43477</v>
      </c>
      <c r="I6" s="37">
        <f ca="1">IF(DAY(JanSo1)=1,IF(AND(YEAR(JanSo1+7)=KalenderJahr,MONTH(JanSo1+7)=1),JanSo1+7,""),IF(AND(YEAR(JanSo1+14)=KalenderJahr,MONTH(JanSo1+14)=1),JanSo1+14,""))</f>
        <v>43478</v>
      </c>
      <c r="J6" s="20"/>
      <c r="K6" s="37">
        <f ca="1">IF(DAY(FebSo1)=1,IF(AND(YEAR(FebSo1+1)=KalenderJahr,MONTH(FebSo1+1)=2),FebSo1+1,""),IF(AND(YEAR(FebSo1+8)=KalenderJahr,MONTH(FebSo1+8)=2),FebSo1+8,""))</f>
        <v>43500</v>
      </c>
      <c r="L6" s="37">
        <f ca="1">IF(DAY(FebSo1)=1,IF(AND(YEAR(FebSo1+2)=KalenderJahr,MONTH(FebSo1+2)=2),FebSo1+2,""),IF(AND(YEAR(FebSo1+9)=KalenderJahr,MONTH(FebSo1+9)=2),FebSo1+9,""))</f>
        <v>43501</v>
      </c>
      <c r="M6" s="37">
        <f ca="1">IF(DAY(FebSo1)=1,IF(AND(YEAR(FebSo1+3)=KalenderJahr,MONTH(FebSo1+3)=2),FebSo1+3,""),IF(AND(YEAR(FebSo1+10)=KalenderJahr,MONTH(FebSo1+10)=2),FebSo1+10,""))</f>
        <v>43502</v>
      </c>
      <c r="N6" s="37">
        <f ca="1">IF(DAY(FebSo1)=1,IF(AND(YEAR(FebSo1+4)=KalenderJahr,MONTH(FebSo1+4)=2),FebSo1+4,""),IF(AND(YEAR(FebSo1+11)=KalenderJahr,MONTH(FebSo1+11)=2),FebSo1+11,""))</f>
        <v>43503</v>
      </c>
      <c r="O6" s="37">
        <f ca="1">IF(DAY(FebSo1)=1,IF(AND(YEAR(FebSo1+5)=KalenderJahr,MONTH(FebSo1+5)=2),FebSo1+5,""),IF(AND(YEAR(FebSo1+12)=KalenderJahr,MONTH(FebSo1+12)=2),FebSo1+12,""))</f>
        <v>43504</v>
      </c>
      <c r="P6" s="37">
        <f ca="1">IF(DAY(FebSo1)=1,IF(AND(YEAR(FebSo1+6)=KalenderJahr,MONTH(FebSo1+6)=2),FebSo1+6,""),IF(AND(YEAR(FebSo1+13)=KalenderJahr,MONTH(FebSo1+13)=2),FebSo1+13,""))</f>
        <v>43505</v>
      </c>
      <c r="Q6" s="37">
        <f ca="1">IF(DAY(FebSo1)=1,IF(AND(YEAR(FebSo1+7)=KalenderJahr,MONTH(FebSo1+7)=2),FebSo1+7,""),IF(AND(YEAR(FebSo1+14)=KalenderJahr,MONTH(FebSo1+14)=2),FebSo1+14,""))</f>
        <v>43506</v>
      </c>
      <c r="R6" s="2"/>
      <c r="S6" s="5"/>
      <c r="U6" s="13" t="s">
        <v>19</v>
      </c>
      <c r="Z6" s="2"/>
      <c r="AH6" s="2"/>
      <c r="AP6" s="2"/>
    </row>
    <row r="7" spans="1:42" ht="15" customHeight="1" x14ac:dyDescent="0.2">
      <c r="B7" s="2"/>
      <c r="C7" s="37">
        <f ca="1">IF(DAY(JanSo1)=1,IF(AND(YEAR(JanSo1+8)=KalenderJahr,MONTH(JanSo1+8)=1),JanSo1+8,""),IF(AND(YEAR(JanSo1+15)=KalenderJahr,MONTH(JanSo1+15)=1),JanSo1+15,""))</f>
        <v>43479</v>
      </c>
      <c r="D7" s="37">
        <f ca="1">IF(DAY(JanSo1)=1,IF(AND(YEAR(JanSo1+9)=KalenderJahr,MONTH(JanSo1+9)=1),JanSo1+9,""),IF(AND(YEAR(JanSo1+16)=KalenderJahr,MONTH(JanSo1+16)=1),JanSo1+16,""))</f>
        <v>43480</v>
      </c>
      <c r="E7" s="37">
        <f ca="1">IF(DAY(JanSo1)=1,IF(AND(YEAR(JanSo1+10)=KalenderJahr,MONTH(JanSo1+10)=1),JanSo1+10,""),IF(AND(YEAR(JanSo1+17)=KalenderJahr,MONTH(JanSo1+17)=1),JanSo1+17,""))</f>
        <v>43481</v>
      </c>
      <c r="F7" s="37">
        <f ca="1">IF(DAY(JanSo1)=1,IF(AND(YEAR(JanSo1+11)=KalenderJahr,MONTH(JanSo1+11)=1),JanSo1+11,""),IF(AND(YEAR(JanSo1+18)=KalenderJahr,MONTH(JanSo1+18)=1),JanSo1+18,""))</f>
        <v>43482</v>
      </c>
      <c r="G7" s="37">
        <f ca="1">IF(DAY(JanSo1)=1,IF(AND(YEAR(JanSo1+12)=KalenderJahr,MONTH(JanSo1+12)=1),JanSo1+12,""),IF(AND(YEAR(JanSo1+19)=KalenderJahr,MONTH(JanSo1+19)=1),JanSo1+19,""))</f>
        <v>43483</v>
      </c>
      <c r="H7" s="37">
        <f ca="1">IF(DAY(JanSo1)=1,IF(AND(YEAR(JanSo1+13)=KalenderJahr,MONTH(JanSo1+13)=1),JanSo1+13,""),IF(AND(YEAR(JanSo1+20)=KalenderJahr,MONTH(JanSo1+20)=1),JanSo1+20,""))</f>
        <v>43484</v>
      </c>
      <c r="I7" s="37">
        <f ca="1">IF(DAY(JanSo1)=1,IF(AND(YEAR(JanSo1+14)=KalenderJahr,MONTH(JanSo1+14)=1),JanSo1+14,""),IF(AND(YEAR(JanSo1+21)=KalenderJahr,MONTH(JanSo1+21)=1),JanSo1+21,""))</f>
        <v>43485</v>
      </c>
      <c r="J7" s="20"/>
      <c r="K7" s="37">
        <f ca="1">IF(DAY(FebSo1)=1,IF(AND(YEAR(FebSo1+8)=KalenderJahr,MONTH(FebSo1+8)=2),FebSo1+8,""),IF(AND(YEAR(FebSo1+15)=KalenderJahr,MONTH(FebSo1+15)=2),FebSo1+15,""))</f>
        <v>43507</v>
      </c>
      <c r="L7" s="37">
        <f ca="1">IF(DAY(FebSo1)=1,IF(AND(YEAR(FebSo1+9)=KalenderJahr,MONTH(FebSo1+9)=2),FebSo1+9,""),IF(AND(YEAR(FebSo1+16)=KalenderJahr,MONTH(FebSo1+16)=2),FebSo1+16,""))</f>
        <v>43508</v>
      </c>
      <c r="M7" s="37">
        <f ca="1">IF(DAY(FebSo1)=1,IF(AND(YEAR(FebSo1+10)=KalenderJahr,MONTH(FebSo1+10)=2),FebSo1+10,""),IF(AND(YEAR(FebSo1+17)=KalenderJahr,MONTH(FebSo1+17)=2),FebSo1+17,""))</f>
        <v>43509</v>
      </c>
      <c r="N7" s="37">
        <f ca="1">IF(DAY(FebSo1)=1,IF(AND(YEAR(FebSo1+11)=KalenderJahr,MONTH(FebSo1+11)=2),FebSo1+11,""),IF(AND(YEAR(FebSo1+18)=KalenderJahr,MONTH(FebSo1+18)=2),FebSo1+18,""))</f>
        <v>43510</v>
      </c>
      <c r="O7" s="37">
        <f ca="1">IF(DAY(FebSo1)=1,IF(AND(YEAR(FebSo1+12)=KalenderJahr,MONTH(FebSo1+12)=2),FebSo1+12,""),IF(AND(YEAR(FebSo1+19)=KalenderJahr,MONTH(FebSo1+19)=2),FebSo1+19,""))</f>
        <v>43511</v>
      </c>
      <c r="P7" s="37">
        <f ca="1">IF(DAY(FebSo1)=1,IF(AND(YEAR(FebSo1+13)=KalenderJahr,MONTH(FebSo1+13)=2),FebSo1+13,""),IF(AND(YEAR(FebSo1+20)=KalenderJahr,MONTH(FebSo1+20)=2),FebSo1+20,""))</f>
        <v>43512</v>
      </c>
      <c r="Q7" s="37">
        <f ca="1">IF(DAY(FebSo1)=1,IF(AND(YEAR(FebSo1+14)=KalenderJahr,MONTH(FebSo1+14)=2),FebSo1+14,""),IF(AND(YEAR(FebSo1+21)=KalenderJahr,MONTH(FebSo1+21)=2),FebSo1+21,""))</f>
        <v>43513</v>
      </c>
      <c r="R7" s="2"/>
      <c r="S7" s="5"/>
      <c r="U7" s="18" t="s">
        <v>20</v>
      </c>
      <c r="Z7" s="2"/>
      <c r="AH7" s="2"/>
      <c r="AP7" s="2"/>
    </row>
    <row r="8" spans="1:42" ht="15" customHeight="1" x14ac:dyDescent="0.2">
      <c r="B8" s="2"/>
      <c r="C8" s="37">
        <f ca="1">IF(DAY(JanSo1)=1,IF(AND(YEAR(JanSo1+15)=KalenderJahr,MONTH(JanSo1+15)=1),JanSo1+15,""),IF(AND(YEAR(JanSo1+22)=KalenderJahr,MONTH(JanSo1+22)=1),JanSo1+22,""))</f>
        <v>43486</v>
      </c>
      <c r="D8" s="37">
        <f ca="1">IF(DAY(JanSo1)=1,IF(AND(YEAR(JanSo1+16)=KalenderJahr,MONTH(JanSo1+16)=1),JanSo1+16,""),IF(AND(YEAR(JanSo1+23)=KalenderJahr,MONTH(JanSo1+23)=1),JanSo1+23,""))</f>
        <v>43487</v>
      </c>
      <c r="E8" s="37">
        <f ca="1">IF(DAY(JanSo1)=1,IF(AND(YEAR(JanSo1+17)=KalenderJahr,MONTH(JanSo1+17)=1),JanSo1+17,""),IF(AND(YEAR(JanSo1+24)=KalenderJahr,MONTH(JanSo1+24)=1),JanSo1+24,""))</f>
        <v>43488</v>
      </c>
      <c r="F8" s="37">
        <f ca="1">IF(DAY(JanSo1)=1,IF(AND(YEAR(JanSo1+18)=KalenderJahr,MONTH(JanSo1+18)=1),JanSo1+18,""),IF(AND(YEAR(JanSo1+25)=KalenderJahr,MONTH(JanSo1+25)=1),JanSo1+25,""))</f>
        <v>43489</v>
      </c>
      <c r="G8" s="37">
        <f ca="1">IF(DAY(JanSo1)=1,IF(AND(YEAR(JanSo1+19)=KalenderJahr,MONTH(JanSo1+19)=1),JanSo1+19,""),IF(AND(YEAR(JanSo1+26)=KalenderJahr,MONTH(JanSo1+26)=1),JanSo1+26,""))</f>
        <v>43490</v>
      </c>
      <c r="H8" s="37">
        <f ca="1">IF(DAY(JanSo1)=1,IF(AND(YEAR(JanSo1+20)=KalenderJahr,MONTH(JanSo1+20)=1),JanSo1+20,""),IF(AND(YEAR(JanSo1+27)=KalenderJahr,MONTH(JanSo1+27)=1),JanSo1+27,""))</f>
        <v>43491</v>
      </c>
      <c r="I8" s="37">
        <f ca="1">IF(DAY(JanSo1)=1,IF(AND(YEAR(JanSo1+21)=KalenderJahr,MONTH(JanSo1+21)=1),JanSo1+21,""),IF(AND(YEAR(JanSo1+28)=KalenderJahr,MONTH(JanSo1+28)=1),JanSo1+28,""))</f>
        <v>43492</v>
      </c>
      <c r="J8" s="20"/>
      <c r="K8" s="37">
        <f ca="1">IF(DAY(FebSo1)=1,IF(AND(YEAR(FebSo1+15)=KalenderJahr,MONTH(FebSo1+15)=2),FebSo1+15,""),IF(AND(YEAR(FebSo1+22)=KalenderJahr,MONTH(FebSo1+22)=2),FebSo1+22,""))</f>
        <v>43514</v>
      </c>
      <c r="L8" s="37">
        <f ca="1">IF(DAY(FebSo1)=1,IF(AND(YEAR(FebSo1+16)=KalenderJahr,MONTH(FebSo1+16)=2),FebSo1+16,""),IF(AND(YEAR(FebSo1+23)=KalenderJahr,MONTH(FebSo1+23)=2),FebSo1+23,""))</f>
        <v>43515</v>
      </c>
      <c r="M8" s="37">
        <f ca="1">IF(DAY(FebSo1)=1,IF(AND(YEAR(FebSo1+17)=KalenderJahr,MONTH(FebSo1+17)=2),FebSo1+17,""),IF(AND(YEAR(FebSo1+24)=KalenderJahr,MONTH(FebSo1+24)=2),FebSo1+24,""))</f>
        <v>43516</v>
      </c>
      <c r="N8" s="37">
        <f ca="1">IF(DAY(FebSo1)=1,IF(AND(YEAR(FebSo1+18)=KalenderJahr,MONTH(FebSo1+18)=2),FebSo1+18,""),IF(AND(YEAR(FebSo1+25)=KalenderJahr,MONTH(FebSo1+25)=2),FebSo1+25,""))</f>
        <v>43517</v>
      </c>
      <c r="O8" s="37">
        <f ca="1">IF(DAY(FebSo1)=1,IF(AND(YEAR(FebSo1+19)=KalenderJahr,MONTH(FebSo1+19)=2),FebSo1+19,""),IF(AND(YEAR(FebSo1+26)=KalenderJahr,MONTH(FebSo1+26)=2),FebSo1+26,""))</f>
        <v>43518</v>
      </c>
      <c r="P8" s="37">
        <f ca="1">IF(DAY(FebSo1)=1,IF(AND(YEAR(FebSo1+20)=KalenderJahr,MONTH(FebSo1+20)=2),FebSo1+20,""),IF(AND(YEAR(FebSo1+27)=KalenderJahr,MONTH(FebSo1+27)=2),FebSo1+27,""))</f>
        <v>43519</v>
      </c>
      <c r="Q8" s="37">
        <f ca="1">IF(DAY(FebSo1)=1,IF(AND(YEAR(FebSo1+21)=KalenderJahr,MONTH(FebSo1+21)=2),FebSo1+21,""),IF(AND(YEAR(FebSo1+28)=KalenderJahr,MONTH(FebSo1+28)=2),FebSo1+28,""))</f>
        <v>43520</v>
      </c>
      <c r="R8" s="2"/>
      <c r="S8" s="5"/>
      <c r="U8" s="11"/>
      <c r="Z8" s="2"/>
      <c r="AH8" s="2"/>
      <c r="AP8" s="2"/>
    </row>
    <row r="9" spans="1:42" ht="15" customHeight="1" x14ac:dyDescent="0.2">
      <c r="B9" s="2"/>
      <c r="C9" s="37">
        <f ca="1">IF(DAY(JanSo1)=1,IF(AND(YEAR(JanSo1+22)=KalenderJahr,MONTH(JanSo1+22)=1),JanSo1+22,""),IF(AND(YEAR(JanSo1+29)=KalenderJahr,MONTH(JanSo1+29)=1),JanSo1+29,""))</f>
        <v>43493</v>
      </c>
      <c r="D9" s="37">
        <f ca="1">IF(DAY(JanSo1)=1,IF(AND(YEAR(JanSo1+23)=KalenderJahr,MONTH(JanSo1+23)=1),JanSo1+23,""),IF(AND(YEAR(JanSo1+30)=KalenderJahr,MONTH(JanSo1+30)=1),JanSo1+30,""))</f>
        <v>43494</v>
      </c>
      <c r="E9" s="37">
        <f ca="1">IF(DAY(JanSo1)=1,IF(AND(YEAR(JanSo1+24)=KalenderJahr,MONTH(JanSo1+24)=1),JanSo1+24,""),IF(AND(YEAR(JanSo1+31)=KalenderJahr,MONTH(JanSo1+31)=1),JanSo1+31,""))</f>
        <v>43495</v>
      </c>
      <c r="F9" s="37">
        <f ca="1">IF(DAY(JanSo1)=1,IF(AND(YEAR(JanSo1+25)=KalenderJahr,MONTH(JanSo1+25)=1),JanSo1+25,""),IF(AND(YEAR(JanSo1+32)=KalenderJahr,MONTH(JanSo1+32)=1),JanSo1+32,""))</f>
        <v>43496</v>
      </c>
      <c r="G9" s="37" t="str">
        <f ca="1">IF(DAY(JanSo1)=1,IF(AND(YEAR(JanSo1+26)=KalenderJahr,MONTH(JanSo1+26)=1),JanSo1+26,""),IF(AND(YEAR(JanSo1+33)=KalenderJahr,MONTH(JanSo1+33)=1),JanSo1+33,""))</f>
        <v/>
      </c>
      <c r="H9" s="37" t="str">
        <f ca="1">IF(DAY(JanSo1)=1,IF(AND(YEAR(JanSo1+27)=KalenderJahr,MONTH(JanSo1+27)=1),JanSo1+27,""),IF(AND(YEAR(JanSo1+34)=KalenderJahr,MONTH(JanSo1+34)=1),JanSo1+34,""))</f>
        <v/>
      </c>
      <c r="I9" s="37" t="str">
        <f ca="1">IF(DAY(JanSo1)=1,IF(AND(YEAR(JanSo1+28)=KalenderJahr,MONTH(JanSo1+28)=1),JanSo1+28,""),IF(AND(YEAR(JanSo1+35)=KalenderJahr,MONTH(JanSo1+35)=1),JanSo1+35,""))</f>
        <v/>
      </c>
      <c r="J9" s="20"/>
      <c r="K9" s="37">
        <f ca="1">IF(DAY(FebSo1)=1,IF(AND(YEAR(FebSo1+22)=KalenderJahr,MONTH(FebSo1+22)=2),FebSo1+22,""),IF(AND(YEAR(FebSo1+29)=KalenderJahr,MONTH(FebSo1+29)=2),FebSo1+29,""))</f>
        <v>43521</v>
      </c>
      <c r="L9" s="37">
        <f ca="1">IF(DAY(FebSo1)=1,IF(AND(YEAR(FebSo1+23)=KalenderJahr,MONTH(FebSo1+23)=2),FebSo1+23,""),IF(AND(YEAR(FebSo1+30)=KalenderJahr,MONTH(FebSo1+30)=2),FebSo1+30,""))</f>
        <v>43522</v>
      </c>
      <c r="M9" s="37">
        <f ca="1">IF(DAY(FebSo1)=1,IF(AND(YEAR(FebSo1+24)=KalenderJahr,MONTH(FebSo1+24)=2),FebSo1+24,""),IF(AND(YEAR(FebSo1+31)=KalenderJahr,MONTH(FebSo1+31)=2),FebSo1+31,""))</f>
        <v>43523</v>
      </c>
      <c r="N9" s="37">
        <f ca="1">IF(DAY(FebSo1)=1,IF(AND(YEAR(FebSo1+25)=KalenderJahr,MONTH(FebSo1+25)=2),FebSo1+25,""),IF(AND(YEAR(FebSo1+32)=KalenderJahr,MONTH(FebSo1+32)=2),FebSo1+32,""))</f>
        <v>43524</v>
      </c>
      <c r="O9" s="37" t="str">
        <f ca="1">IF(DAY(FebSo1)=1,IF(AND(YEAR(FebSo1+26)=KalenderJahr,MONTH(FebSo1+26)=2),FebSo1+26,""),IF(AND(YEAR(FebSo1+33)=KalenderJahr,MONTH(FebSo1+33)=2),FebSo1+33,""))</f>
        <v/>
      </c>
      <c r="P9" s="37" t="str">
        <f ca="1">IF(DAY(FebSo1)=1,IF(AND(YEAR(FebSo1+27)=KalenderJahr,MONTH(FebSo1+27)=2),FebSo1+27,""),IF(AND(YEAR(FebSo1+34)=KalenderJahr,MONTH(FebSo1+34)=2),FebSo1+34,""))</f>
        <v/>
      </c>
      <c r="Q9" s="37" t="str">
        <f ca="1">IF(DAY(FebSo1)=1,IF(AND(YEAR(FebSo1+28)=KalenderJahr,MONTH(FebSo1+28)=2),FebSo1+28,""),IF(AND(YEAR(FebSo1+35)=KalenderJahr,MONTH(FebSo1+35)=2),FebSo1+35,""))</f>
        <v/>
      </c>
      <c r="R9" s="2"/>
      <c r="S9" s="5"/>
      <c r="U9" s="12" t="s">
        <v>21</v>
      </c>
      <c r="Z9" s="2"/>
      <c r="AH9" s="2"/>
      <c r="AP9" s="2"/>
    </row>
    <row r="10" spans="1:42" ht="15" customHeight="1" x14ac:dyDescent="0.2">
      <c r="B10" s="2"/>
      <c r="C10" s="37" t="str">
        <f ca="1">IF(DAY(JanSo1)=1,IF(AND(YEAR(JanSo1+29)=KalenderJahr,MONTH(JanSo1+29)=1),JanSo1+29,""),IF(AND(YEAR(JanSo1+36)=KalenderJahr,MONTH(JanSo1+36)=1),JanSo1+36,""))</f>
        <v/>
      </c>
      <c r="D10" s="37" t="str">
        <f ca="1">IF(DAY(JanSo1)=1,IF(AND(YEAR(JanSo1+30)=KalenderJahr,MONTH(JanSo1+30)=1),JanSo1+30,""),IF(AND(YEAR(JanSo1+37)=KalenderJahr,MONTH(JanSo1+37)=1),JanSo1+37,""))</f>
        <v/>
      </c>
      <c r="E10" s="37" t="str">
        <f ca="1">IF(DAY(JanSo1)=1,IF(AND(YEAR(JanSo1+31)=KalenderJahr,MONTH(JanSo1+31)=1),JanSo1+31,""),IF(AND(YEAR(JanSo1+38)=KalenderJahr,MONTH(JanSo1+38)=1),JanSo1+38,""))</f>
        <v/>
      </c>
      <c r="F10" s="37" t="str">
        <f ca="1">IF(DAY(JanSo1)=1,IF(AND(YEAR(JanSo1+32)=KalenderJahr,MONTH(JanSo1+32)=1),JanSo1+32,""),IF(AND(YEAR(JanSo1+39)=KalenderJahr,MONTH(JanSo1+39)=1),JanSo1+39,""))</f>
        <v/>
      </c>
      <c r="G10" s="37" t="str">
        <f ca="1">IF(DAY(JanSo1)=1,IF(AND(YEAR(JanSo1+33)=KalenderJahr,MONTH(JanSo1+33)=1),JanSo1+33,""),IF(AND(YEAR(JanSo1+40)=KalenderJahr,MONTH(JanSo1+40)=1),JanSo1+40,""))</f>
        <v/>
      </c>
      <c r="H10" s="37" t="str">
        <f ca="1">IF(DAY(JanSo1)=1,IF(AND(YEAR(JanSo1+34)=KalenderJahr,MONTH(JanSo1+34)=1),JanSo1+34,""),IF(AND(YEAR(JanSo1+41)=KalenderJahr,MONTH(JanSo1+41)=1),JanSo1+41,""))</f>
        <v/>
      </c>
      <c r="I10" s="37" t="str">
        <f ca="1">IF(DAY(JanSo1)=1,IF(AND(YEAR(JanSo1+35)=KalenderJahr,MONTH(JanSo1+35)=1),JanSo1+35,""),IF(AND(YEAR(JanSo1+42)=KalenderJahr,MONTH(JanSo1+42)=1),JanSo1+42,""))</f>
        <v/>
      </c>
      <c r="J10" s="20"/>
      <c r="K10" s="37" t="str">
        <f ca="1">IF(DAY(FebSo1)=1,IF(AND(YEAR(FebSo1+29)=KalenderJahr,MONTH(FebSo1+29)=2),FebSo1+29,""),IF(AND(YEAR(FebSo1+36)=KalenderJahr,MONTH(FebSo1+36)=2),FebSo1+36,""))</f>
        <v/>
      </c>
      <c r="L10" s="37" t="str">
        <f ca="1">IF(DAY(FebSo1)=1,IF(AND(YEAR(FebSo1+30)=KalenderJahr,MONTH(FebSo1+30)=2),FebSo1+30,""),IF(AND(YEAR(FebSo1+37)=KalenderJahr,MONTH(FebSo1+37)=2),FebSo1+37,""))</f>
        <v/>
      </c>
      <c r="M10" s="37" t="str">
        <f ca="1">IF(DAY(FebSo1)=1,IF(AND(YEAR(FebSo1+31)=KalenderJahr,MONTH(FebSo1+31)=2),FebSo1+31,""),IF(AND(YEAR(FebSo1+38)=KalenderJahr,MONTH(FebSo1+38)=2),FebSo1+38,""))</f>
        <v/>
      </c>
      <c r="N10" s="37" t="str">
        <f ca="1">IF(DAY(FebSo1)=1,IF(AND(YEAR(FebSo1+32)=KalenderJahr,MONTH(FebSo1+32)=2),FebSo1+32,""),IF(AND(YEAR(FebSo1+39)=KalenderJahr,MONTH(FebSo1+39)=2),FebSo1+39,""))</f>
        <v/>
      </c>
      <c r="O10" s="37" t="str">
        <f ca="1">IF(DAY(FebSo1)=1,IF(AND(YEAR(FebSo1+33)=KalenderJahr,MONTH(FebSo1+33)=2),FebSo1+33,""),IF(AND(YEAR(FebSo1+40)=KalenderJahr,MONTH(FebSo1+40)=2),FebSo1+40,""))</f>
        <v/>
      </c>
      <c r="P10" s="37" t="str">
        <f ca="1">IF(DAY(FebSo1)=1,IF(AND(YEAR(FebSo1+34)=KalenderJahr,MONTH(FebSo1+34)=2),FebSo1+34,""),IF(AND(YEAR(FebSo1+41)=KalenderJahr,MONTH(FebSo1+41)=2),FebSo1+41,""))</f>
        <v/>
      </c>
      <c r="Q10" s="37" t="str">
        <f ca="1">IF(DAY(FebSo1)=1,IF(AND(YEAR(FebSo1+35)=KalenderJahr,MONTH(FebSo1+35)=2),FebSo1+35,""),IF(AND(YEAR(FebSo1+42)=KalenderJahr,MONTH(FebSo1+42)=2),FebSo1+42,""))</f>
        <v/>
      </c>
      <c r="R10" s="2"/>
      <c r="S10" s="5"/>
      <c r="U10" s="18" t="s">
        <v>22</v>
      </c>
      <c r="Z10" s="2"/>
      <c r="AH10" s="2"/>
      <c r="AP10" s="2"/>
    </row>
    <row r="11" spans="1:42" ht="15" customHeight="1" x14ac:dyDescent="0.2">
      <c r="B11" s="2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  <c r="S11" s="5"/>
      <c r="U11" s="11"/>
      <c r="Z11" s="2"/>
      <c r="AH11" s="2"/>
      <c r="AP11" s="2"/>
    </row>
    <row r="12" spans="1:42" s="22" customFormat="1" ht="15" customHeight="1" x14ac:dyDescent="0.25">
      <c r="A12" s="1"/>
      <c r="B12" s="2"/>
      <c r="C12" s="4" t="s">
        <v>2</v>
      </c>
      <c r="D12" s="3"/>
      <c r="E12" s="3"/>
      <c r="F12" s="3"/>
      <c r="G12" s="3"/>
      <c r="H12" s="3"/>
      <c r="I12" s="3"/>
      <c r="J12" s="21"/>
      <c r="K12" s="4" t="s">
        <v>11</v>
      </c>
      <c r="L12" s="3"/>
      <c r="M12" s="3"/>
      <c r="N12" s="3"/>
      <c r="O12" s="3"/>
      <c r="P12" s="3"/>
      <c r="Q12" s="3"/>
      <c r="R12" s="2"/>
      <c r="S12" s="38"/>
      <c r="T12"/>
      <c r="U12" s="12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</row>
    <row r="13" spans="1:42" ht="15" customHeight="1" x14ac:dyDescent="0.25">
      <c r="B13" s="2"/>
      <c r="C13" s="26" t="s">
        <v>1</v>
      </c>
      <c r="D13" s="26" t="s">
        <v>7</v>
      </c>
      <c r="E13" s="26" t="s">
        <v>1</v>
      </c>
      <c r="F13" s="26" t="s">
        <v>7</v>
      </c>
      <c r="G13" s="26" t="s">
        <v>8</v>
      </c>
      <c r="H13" s="26" t="s">
        <v>9</v>
      </c>
      <c r="I13" s="26" t="s">
        <v>9</v>
      </c>
      <c r="J13" s="19"/>
      <c r="K13" s="27" t="s">
        <v>1</v>
      </c>
      <c r="L13" s="27" t="s">
        <v>7</v>
      </c>
      <c r="M13" s="27" t="s">
        <v>1</v>
      </c>
      <c r="N13" s="27" t="s">
        <v>7</v>
      </c>
      <c r="O13" s="27" t="s">
        <v>8</v>
      </c>
      <c r="P13" s="27" t="s">
        <v>9</v>
      </c>
      <c r="Q13" s="27" t="s">
        <v>9</v>
      </c>
      <c r="R13" s="2"/>
      <c r="S13" s="5"/>
      <c r="U13" s="18"/>
      <c r="Z13" s="2"/>
      <c r="AH13" s="2"/>
      <c r="AP13" s="2"/>
    </row>
    <row r="14" spans="1:42" ht="15" customHeight="1" x14ac:dyDescent="0.2">
      <c r="B14" s="2"/>
      <c r="C14" s="37" t="str">
        <f ca="1">IF(DAY(MrzSo1)=1,"",IF(AND(YEAR(MrzSo1+1)=KalenderJahr,MONTH(MrzSo1+1)=3),MrzSo1+1,""))</f>
        <v/>
      </c>
      <c r="D14" s="37" t="str">
        <f ca="1">IF(DAY(MrzSo1)=1,"",IF(AND(YEAR(MrzSo1+2)=KalenderJahr,MONTH(MrzSo1+2)=3),MrzSo1+2,""))</f>
        <v/>
      </c>
      <c r="E14" s="37" t="str">
        <f ca="1">IF(DAY(MrzSo1)=1,"",IF(AND(YEAR(MrzSo1+3)=KalenderJahr,MONTH(MrzSo1+3)=3),MrzSo1+3,""))</f>
        <v/>
      </c>
      <c r="F14" s="37" t="str">
        <f ca="1">IF(DAY(MrzSo1)=1,"",IF(AND(YEAR(MrzSo1+4)=KalenderJahr,MONTH(MrzSo1+4)=3),MrzSo1+4,""))</f>
        <v/>
      </c>
      <c r="G14" s="37">
        <f ca="1">IF(DAY(MrzSo1)=1,"",IF(AND(YEAR(MrzSo1+5)=KalenderJahr,MONTH(MrzSo1+5)=3),MrzSo1+5,""))</f>
        <v>43525</v>
      </c>
      <c r="H14" s="37">
        <f ca="1">IF(DAY(MrzSo1)=1,"",IF(AND(YEAR(MrzSo1+6)=KalenderJahr,MONTH(MrzSo1+6)=3),MrzSo1+6,""))</f>
        <v>43526</v>
      </c>
      <c r="I14" s="37">
        <f ca="1">IF(DAY(MrzSo1)=1,IF(AND(YEAR(MrzSo1)=KalenderJahr,MONTH(MrzSo1)=3),MrzSo1,""),IF(AND(YEAR(MrzSo1+7)=KalenderJahr,MONTH(MrzSo1+7)=3),MrzSo1+7,""))</f>
        <v>43527</v>
      </c>
      <c r="J14" s="20"/>
      <c r="K14" s="37">
        <f ca="1">IF(DAY(AprSo1)=1,"",IF(AND(YEAR(AprSo1+1)=KalenderJahr,MONTH(AprSo1+1)=4),AprSo1+1,""))</f>
        <v>43556</v>
      </c>
      <c r="L14" s="37">
        <f ca="1">IF(DAY(AprSo1)=1,"",IF(AND(YEAR(AprSo1+2)=KalenderJahr,MONTH(AprSo1+2)=4),AprSo1+2,""))</f>
        <v>43557</v>
      </c>
      <c r="M14" s="37">
        <f ca="1">IF(DAY(AprSo1)=1,"",IF(AND(YEAR(AprSo1+3)=KalenderJahr,MONTH(AprSo1+3)=4),AprSo1+3,""))</f>
        <v>43558</v>
      </c>
      <c r="N14" s="37">
        <f ca="1">IF(DAY(AprSo1)=1,"",IF(AND(YEAR(AprSo1+4)=KalenderJahr,MONTH(AprSo1+4)=4),AprSo1+4,""))</f>
        <v>43559</v>
      </c>
      <c r="O14" s="37">
        <f ca="1">IF(DAY(AprSo1)=1,"",IF(AND(YEAR(AprSo1+5)=KalenderJahr,MONTH(AprSo1+5)=4),AprSo1+5,""))</f>
        <v>43560</v>
      </c>
      <c r="P14" s="37">
        <f ca="1">IF(DAY(AprSo1)=1,"",IF(AND(YEAR(AprSo1+6)=KalenderJahr,MONTH(AprSo1+6)=4),AprSo1+6,""))</f>
        <v>43561</v>
      </c>
      <c r="Q14" s="37">
        <f ca="1">IF(DAY(AprSo1)=1,IF(AND(YEAR(AprSo1)=KalenderJahr,MONTH(AprSo1)=4),AprSo1,""),IF(AND(YEAR(AprSo1+7)=KalenderJahr,MONTH(AprSo1+7)=4),AprSo1+7,""))</f>
        <v>43562</v>
      </c>
      <c r="R14" s="2"/>
      <c r="S14" s="5"/>
      <c r="U14" s="11"/>
      <c r="Z14" s="2"/>
      <c r="AH14" s="2"/>
      <c r="AP14" s="2"/>
    </row>
    <row r="15" spans="1:42" ht="15" customHeight="1" x14ac:dyDescent="0.2">
      <c r="B15" s="2"/>
      <c r="C15" s="37">
        <f ca="1">IF(DAY(MrzSo1)=1,IF(AND(YEAR(MrzSo1+1)=KalenderJahr,MONTH(MrzSo1+1)=3),MrzSo1+1,""),IF(AND(YEAR(MrzSo1+8)=KalenderJahr,MONTH(MrzSo1+8)=3),MrzSo1+8,""))</f>
        <v>43528</v>
      </c>
      <c r="D15" s="37">
        <f ca="1">IF(DAY(MrzSo1)=1,IF(AND(YEAR(MrzSo1+2)=KalenderJahr,MONTH(MrzSo1+2)=3),MrzSo1+2,""),IF(AND(YEAR(MrzSo1+9)=KalenderJahr,MONTH(MrzSo1+9)=3),MrzSo1+9,""))</f>
        <v>43529</v>
      </c>
      <c r="E15" s="37">
        <f ca="1">IF(DAY(MrzSo1)=1,IF(AND(YEAR(MrzSo1+3)=KalenderJahr,MONTH(MrzSo1+3)=3),MrzSo1+3,""),IF(AND(YEAR(MrzSo1+10)=KalenderJahr,MONTH(MrzSo1+10)=3),MrzSo1+10,""))</f>
        <v>43530</v>
      </c>
      <c r="F15" s="37">
        <f ca="1">IF(DAY(MrzSo1)=1,IF(AND(YEAR(MrzSo1+4)=KalenderJahr,MONTH(MrzSo1+4)=3),MrzSo1+4,""),IF(AND(YEAR(MrzSo1+11)=KalenderJahr,MONTH(MrzSo1+11)=3),MrzSo1+11,""))</f>
        <v>43531</v>
      </c>
      <c r="G15" s="37">
        <f ca="1">IF(DAY(MrzSo1)=1,IF(AND(YEAR(MrzSo1+5)=KalenderJahr,MONTH(MrzSo1+5)=3),MrzSo1+5,""),IF(AND(YEAR(MrzSo1+12)=KalenderJahr,MONTH(MrzSo1+12)=3),MrzSo1+12,""))</f>
        <v>43532</v>
      </c>
      <c r="H15" s="37">
        <f ca="1">IF(DAY(MrzSo1)=1,IF(AND(YEAR(MrzSo1+6)=KalenderJahr,MONTH(MrzSo1+6)=3),MrzSo1+6,""),IF(AND(YEAR(MrzSo1+13)=KalenderJahr,MONTH(MrzSo1+13)=3),MrzSo1+13,""))</f>
        <v>43533</v>
      </c>
      <c r="I15" s="37">
        <f ca="1">IF(DAY(MrzSo1)=1,IF(AND(YEAR(MrzSo1+7)=KalenderJahr,MONTH(MrzSo1+7)=3),MrzSo1+7,""),IF(AND(YEAR(MrzSo1+14)=KalenderJahr,MONTH(MrzSo1+14)=3),MrzSo1+14,""))</f>
        <v>43534</v>
      </c>
      <c r="J15" s="20"/>
      <c r="K15" s="37">
        <f ca="1">IF(DAY(AprSo1)=1,IF(AND(YEAR(AprSo1+1)=KalenderJahr,MONTH(AprSo1+1)=4),AprSo1+1,""),IF(AND(YEAR(AprSo1+8)=KalenderJahr,MONTH(AprSo1+8)=4),AprSo1+8,""))</f>
        <v>43563</v>
      </c>
      <c r="L15" s="37">
        <f ca="1">IF(DAY(AprSo1)=1,IF(AND(YEAR(AprSo1+2)=KalenderJahr,MONTH(AprSo1+2)=4),AprSo1+2,""),IF(AND(YEAR(AprSo1+9)=KalenderJahr,MONTH(AprSo1+9)=4),AprSo1+9,""))</f>
        <v>43564</v>
      </c>
      <c r="M15" s="37">
        <f ca="1">IF(DAY(AprSo1)=1,IF(AND(YEAR(AprSo1+3)=KalenderJahr,MONTH(AprSo1+3)=4),AprSo1+3,""),IF(AND(YEAR(AprSo1+10)=KalenderJahr,MONTH(AprSo1+10)=4),AprSo1+10,""))</f>
        <v>43565</v>
      </c>
      <c r="N15" s="37">
        <f ca="1">IF(DAY(AprSo1)=1,IF(AND(YEAR(AprSo1+4)=KalenderJahr,MONTH(AprSo1+4)=4),AprSo1+4,""),IF(AND(YEAR(AprSo1+11)=KalenderJahr,MONTH(AprSo1+11)=4),AprSo1+11,""))</f>
        <v>43566</v>
      </c>
      <c r="O15" s="37">
        <f ca="1">IF(DAY(AprSo1)=1,IF(AND(YEAR(AprSo1+5)=KalenderJahr,MONTH(AprSo1+5)=4),AprSo1+5,""),IF(AND(YEAR(AprSo1+12)=KalenderJahr,MONTH(AprSo1+12)=4),AprSo1+12,""))</f>
        <v>43567</v>
      </c>
      <c r="P15" s="37">
        <f ca="1">IF(DAY(AprSo1)=1,IF(AND(YEAR(AprSo1+6)=KalenderJahr,MONTH(AprSo1+6)=4),AprSo1+6,""),IF(AND(YEAR(AprSo1+13)=KalenderJahr,MONTH(AprSo1+13)=4),AprSo1+13,""))</f>
        <v>43568</v>
      </c>
      <c r="Q15" s="37">
        <f ca="1">IF(DAY(AprSo1)=1,IF(AND(YEAR(AprSo1+7)=KalenderJahr,MONTH(AprSo1+7)=4),AprSo1+7,""),IF(AND(YEAR(AprSo1+14)=KalenderJahr,MONTH(AprSo1+14)=4),AprSo1+14,""))</f>
        <v>43569</v>
      </c>
      <c r="R15" s="2"/>
      <c r="S15" s="5"/>
      <c r="U15" s="12"/>
      <c r="Z15" s="2"/>
      <c r="AH15" s="2"/>
      <c r="AP15" s="2"/>
    </row>
    <row r="16" spans="1:42" ht="15" customHeight="1" x14ac:dyDescent="0.2">
      <c r="B16" s="2"/>
      <c r="C16" s="37">
        <f ca="1">IF(DAY(MrzSo1)=1,IF(AND(YEAR(MrzSo1+8)=KalenderJahr,MONTH(MrzSo1+8)=3),MrzSo1+8,""),IF(AND(YEAR(MrzSo1+15)=KalenderJahr,MONTH(MrzSo1+15)=3),MrzSo1+15,""))</f>
        <v>43535</v>
      </c>
      <c r="D16" s="37">
        <f ca="1">IF(DAY(MrzSo1)=1,IF(AND(YEAR(MrzSo1+9)=KalenderJahr,MONTH(MrzSo1+9)=3),MrzSo1+9,""),IF(AND(YEAR(MrzSo1+16)=KalenderJahr,MONTH(MrzSo1+16)=3),MrzSo1+16,""))</f>
        <v>43536</v>
      </c>
      <c r="E16" s="37">
        <f ca="1">IF(DAY(MrzSo1)=1,IF(AND(YEAR(MrzSo1+10)=KalenderJahr,MONTH(MrzSo1+10)=3),MrzSo1+10,""),IF(AND(YEAR(MrzSo1+17)=KalenderJahr,MONTH(MrzSo1+17)=3),MrzSo1+17,""))</f>
        <v>43537</v>
      </c>
      <c r="F16" s="37">
        <f ca="1">IF(DAY(MrzSo1)=1,IF(AND(YEAR(MrzSo1+11)=KalenderJahr,MONTH(MrzSo1+11)=3),MrzSo1+11,""),IF(AND(YEAR(MrzSo1+18)=KalenderJahr,MONTH(MrzSo1+18)=3),MrzSo1+18,""))</f>
        <v>43538</v>
      </c>
      <c r="G16" s="37">
        <f ca="1">IF(DAY(MrzSo1)=1,IF(AND(YEAR(MrzSo1+12)=KalenderJahr,MONTH(MrzSo1+12)=3),MrzSo1+12,""),IF(AND(YEAR(MrzSo1+19)=KalenderJahr,MONTH(MrzSo1+19)=3),MrzSo1+19,""))</f>
        <v>43539</v>
      </c>
      <c r="H16" s="37">
        <f ca="1">IF(DAY(MrzSo1)=1,IF(AND(YEAR(MrzSo1+13)=KalenderJahr,MONTH(MrzSo1+13)=3),MrzSo1+13,""),IF(AND(YEAR(MrzSo1+20)=KalenderJahr,MONTH(MrzSo1+20)=3),MrzSo1+20,""))</f>
        <v>43540</v>
      </c>
      <c r="I16" s="37">
        <f ca="1">IF(DAY(MrzSo1)=1,IF(AND(YEAR(MrzSo1+14)=KalenderJahr,MONTH(MrzSo1+14)=3),MrzSo1+14,""),IF(AND(YEAR(MrzSo1+21)=KalenderJahr,MONTH(MrzSo1+21)=3),MrzSo1+21,""))</f>
        <v>43541</v>
      </c>
      <c r="J16" s="20"/>
      <c r="K16" s="37">
        <f ca="1">IF(DAY(AprSo1)=1,IF(AND(YEAR(AprSo1+8)=KalenderJahr,MONTH(AprSo1+8)=4),AprSo1+8,""),IF(AND(YEAR(AprSo1+15)=KalenderJahr,MONTH(AprSo1+15)=4),AprSo1+15,""))</f>
        <v>43570</v>
      </c>
      <c r="L16" s="37">
        <f ca="1">IF(DAY(AprSo1)=1,IF(AND(YEAR(AprSo1+9)=KalenderJahr,MONTH(AprSo1+9)=4),AprSo1+9,""),IF(AND(YEAR(AprSo1+16)=KalenderJahr,MONTH(AprSo1+16)=4),AprSo1+16,""))</f>
        <v>43571</v>
      </c>
      <c r="M16" s="37">
        <f ca="1">IF(DAY(AprSo1)=1,IF(AND(YEAR(AprSo1+10)=KalenderJahr,MONTH(AprSo1+10)=4),AprSo1+10,""),IF(AND(YEAR(AprSo1+17)=KalenderJahr,MONTH(AprSo1+17)=4),AprSo1+17,""))</f>
        <v>43572</v>
      </c>
      <c r="N16" s="37">
        <f ca="1">IF(DAY(AprSo1)=1,IF(AND(YEAR(AprSo1+11)=KalenderJahr,MONTH(AprSo1+11)=4),AprSo1+11,""),IF(AND(YEAR(AprSo1+18)=KalenderJahr,MONTH(AprSo1+18)=4),AprSo1+18,""))</f>
        <v>43573</v>
      </c>
      <c r="O16" s="37">
        <f ca="1">IF(DAY(AprSo1)=1,IF(AND(YEAR(AprSo1+12)=KalenderJahr,MONTH(AprSo1+12)=4),AprSo1+12,""),IF(AND(YEAR(AprSo1+19)=KalenderJahr,MONTH(AprSo1+19)=4),AprSo1+19,""))</f>
        <v>43574</v>
      </c>
      <c r="P16" s="37">
        <f ca="1">IF(DAY(AprSo1)=1,IF(AND(YEAR(AprSo1+13)=KalenderJahr,MONTH(AprSo1+13)=4),AprSo1+13,""),IF(AND(YEAR(AprSo1+20)=KalenderJahr,MONTH(AprSo1+20)=4),AprSo1+20,""))</f>
        <v>43575</v>
      </c>
      <c r="Q16" s="37">
        <f ca="1">IF(DAY(AprSo1)=1,IF(AND(YEAR(AprSo1+14)=KalenderJahr,MONTH(AprSo1+14)=4),AprSo1+14,""),IF(AND(YEAR(AprSo1+21)=KalenderJahr,MONTH(AprSo1+21)=4),AprSo1+21,""))</f>
        <v>43576</v>
      </c>
      <c r="R16" s="2"/>
      <c r="S16" s="5"/>
      <c r="U16" s="18"/>
      <c r="Z16" s="2"/>
      <c r="AH16" s="2"/>
      <c r="AP16" s="2"/>
    </row>
    <row r="17" spans="1:42" ht="15" customHeight="1" x14ac:dyDescent="0.2">
      <c r="B17" s="2"/>
      <c r="C17" s="37">
        <f ca="1">IF(DAY(MrzSo1)=1,IF(AND(YEAR(MrzSo1+15)=KalenderJahr,MONTH(MrzSo1+15)=3),MrzSo1+15,""),IF(AND(YEAR(MrzSo1+22)=KalenderJahr,MONTH(MrzSo1+22)=3),MrzSo1+22,""))</f>
        <v>43542</v>
      </c>
      <c r="D17" s="37">
        <f ca="1">IF(DAY(MrzSo1)=1,IF(AND(YEAR(MrzSo1+16)=KalenderJahr,MONTH(MrzSo1+16)=3),MrzSo1+16,""),IF(AND(YEAR(MrzSo1+23)=KalenderJahr,MONTH(MrzSo1+23)=3),MrzSo1+23,""))</f>
        <v>43543</v>
      </c>
      <c r="E17" s="37">
        <f ca="1">IF(DAY(MrzSo1)=1,IF(AND(YEAR(MrzSo1+17)=KalenderJahr,MONTH(MrzSo1+17)=3),MrzSo1+17,""),IF(AND(YEAR(MrzSo1+24)=KalenderJahr,MONTH(MrzSo1+24)=3),MrzSo1+24,""))</f>
        <v>43544</v>
      </c>
      <c r="F17" s="37">
        <f ca="1">IF(DAY(MrzSo1)=1,IF(AND(YEAR(MrzSo1+18)=KalenderJahr,MONTH(MrzSo1+18)=3),MrzSo1+18,""),IF(AND(YEAR(MrzSo1+25)=KalenderJahr,MONTH(MrzSo1+25)=3),MrzSo1+25,""))</f>
        <v>43545</v>
      </c>
      <c r="G17" s="37">
        <f ca="1">IF(DAY(MrzSo1)=1,IF(AND(YEAR(MrzSo1+19)=KalenderJahr,MONTH(MrzSo1+19)=3),MrzSo1+19,""),IF(AND(YEAR(MrzSo1+26)=KalenderJahr,MONTH(MrzSo1+26)=3),MrzSo1+26,""))</f>
        <v>43546</v>
      </c>
      <c r="H17" s="37">
        <f ca="1">IF(DAY(MrzSo1)=1,IF(AND(YEAR(MrzSo1+20)=KalenderJahr,MONTH(MrzSo1+20)=3),MrzSo1+20,""),IF(AND(YEAR(MrzSo1+27)=KalenderJahr,MONTH(MrzSo1+27)=3),MrzSo1+27,""))</f>
        <v>43547</v>
      </c>
      <c r="I17" s="37">
        <f ca="1">IF(DAY(MrzSo1)=1,IF(AND(YEAR(MrzSo1+21)=KalenderJahr,MONTH(MrzSo1+21)=3),MrzSo1+21,""),IF(AND(YEAR(MrzSo1+28)=KalenderJahr,MONTH(MrzSo1+28)=3),MrzSo1+28,""))</f>
        <v>43548</v>
      </c>
      <c r="J17" s="20"/>
      <c r="K17" s="37">
        <f ca="1">IF(DAY(AprSo1)=1,IF(AND(YEAR(AprSo1+15)=KalenderJahr,MONTH(AprSo1+15)=4),AprSo1+15,""),IF(AND(YEAR(AprSo1+22)=KalenderJahr,MONTH(AprSo1+22)=4),AprSo1+22,""))</f>
        <v>43577</v>
      </c>
      <c r="L17" s="37">
        <f ca="1">IF(DAY(AprSo1)=1,IF(AND(YEAR(AprSo1+16)=KalenderJahr,MONTH(AprSo1+16)=4),AprSo1+16,""),IF(AND(YEAR(AprSo1+23)=KalenderJahr,MONTH(AprSo1+23)=4),AprSo1+23,""))</f>
        <v>43578</v>
      </c>
      <c r="M17" s="37">
        <f ca="1">IF(DAY(AprSo1)=1,IF(AND(YEAR(AprSo1+17)=KalenderJahr,MONTH(AprSo1+17)=4),AprSo1+17,""),IF(AND(YEAR(AprSo1+24)=KalenderJahr,MONTH(AprSo1+24)=4),AprSo1+24,""))</f>
        <v>43579</v>
      </c>
      <c r="N17" s="37">
        <f ca="1">IF(DAY(AprSo1)=1,IF(AND(YEAR(AprSo1+18)=KalenderJahr,MONTH(AprSo1+18)=4),AprSo1+18,""),IF(AND(YEAR(AprSo1+25)=KalenderJahr,MONTH(AprSo1+25)=4),AprSo1+25,""))</f>
        <v>43580</v>
      </c>
      <c r="O17" s="37">
        <f ca="1">IF(DAY(AprSo1)=1,IF(AND(YEAR(AprSo1+19)=KalenderJahr,MONTH(AprSo1+19)=4),AprSo1+19,""),IF(AND(YEAR(AprSo1+26)=KalenderJahr,MONTH(AprSo1+26)=4),AprSo1+26,""))</f>
        <v>43581</v>
      </c>
      <c r="P17" s="37">
        <f ca="1">IF(DAY(AprSo1)=1,IF(AND(YEAR(AprSo1+20)=KalenderJahr,MONTH(AprSo1+20)=4),AprSo1+20,""),IF(AND(YEAR(AprSo1+27)=KalenderJahr,MONTH(AprSo1+27)=4),AprSo1+27,""))</f>
        <v>43582</v>
      </c>
      <c r="Q17" s="37">
        <f ca="1">IF(DAY(AprSo1)=1,IF(AND(YEAR(AprSo1+21)=KalenderJahr,MONTH(AprSo1+21)=4),AprSo1+21,""),IF(AND(YEAR(AprSo1+28)=KalenderJahr,MONTH(AprSo1+28)=4),AprSo1+28,""))</f>
        <v>43583</v>
      </c>
      <c r="R17" s="2"/>
      <c r="S17" s="5"/>
      <c r="U17" s="11"/>
      <c r="Z17" s="2"/>
      <c r="AH17" s="2"/>
      <c r="AP17" s="2"/>
    </row>
    <row r="18" spans="1:42" ht="15" customHeight="1" x14ac:dyDescent="0.2">
      <c r="B18" s="2"/>
      <c r="C18" s="37">
        <f ca="1">IF(DAY(MrzSo1)=1,IF(AND(YEAR(MrzSo1+22)=KalenderJahr,MONTH(MrzSo1+22)=3),MrzSo1+22,""),IF(AND(YEAR(MrzSo1+29)=KalenderJahr,MONTH(MrzSo1+29)=3),MrzSo1+29,""))</f>
        <v>43549</v>
      </c>
      <c r="D18" s="37">
        <f ca="1">IF(DAY(MrzSo1)=1,IF(AND(YEAR(MrzSo1+23)=KalenderJahr,MONTH(MrzSo1+23)=3),MrzSo1+23,""),IF(AND(YEAR(MrzSo1+30)=KalenderJahr,MONTH(MrzSo1+30)=3),MrzSo1+30,""))</f>
        <v>43550</v>
      </c>
      <c r="E18" s="37">
        <f ca="1">IF(DAY(MrzSo1)=1,IF(AND(YEAR(MrzSo1+24)=KalenderJahr,MONTH(MrzSo1+24)=3),MrzSo1+24,""),IF(AND(YEAR(MrzSo1+31)=KalenderJahr,MONTH(MrzSo1+31)=3),MrzSo1+31,""))</f>
        <v>43551</v>
      </c>
      <c r="F18" s="37">
        <f ca="1">IF(DAY(MrzSo1)=1,IF(AND(YEAR(MrzSo1+25)=KalenderJahr,MONTH(MrzSo1+25)=3),MrzSo1+25,""),IF(AND(YEAR(MrzSo1+32)=KalenderJahr,MONTH(MrzSo1+32)=3),MrzSo1+32,""))</f>
        <v>43552</v>
      </c>
      <c r="G18" s="37">
        <f ca="1">IF(DAY(MrzSo1)=1,IF(AND(YEAR(MrzSo1+26)=KalenderJahr,MONTH(MrzSo1+26)=3),MrzSo1+26,""),IF(AND(YEAR(MrzSo1+33)=KalenderJahr,MONTH(MrzSo1+33)=3),MrzSo1+33,""))</f>
        <v>43553</v>
      </c>
      <c r="H18" s="37">
        <f ca="1">IF(DAY(MrzSo1)=1,IF(AND(YEAR(MrzSo1+27)=KalenderJahr,MONTH(MrzSo1+27)=3),MrzSo1+27,""),IF(AND(YEAR(MrzSo1+34)=KalenderJahr,MONTH(MrzSo1+34)=3),MrzSo1+34,""))</f>
        <v>43554</v>
      </c>
      <c r="I18" s="37">
        <f ca="1">IF(DAY(MrzSo1)=1,IF(AND(YEAR(MrzSo1+28)=KalenderJahr,MONTH(MrzSo1+28)=3),MrzSo1+28,""),IF(AND(YEAR(MrzSo1+35)=KalenderJahr,MONTH(MrzSo1+35)=3),MrzSo1+35,""))</f>
        <v>43555</v>
      </c>
      <c r="J18" s="20"/>
      <c r="K18" s="37">
        <f ca="1">IF(DAY(AprSo1)=1,IF(AND(YEAR(AprSo1+22)=KalenderJahr,MONTH(AprSo1+22)=4),AprSo1+22,""),IF(AND(YEAR(AprSo1+29)=KalenderJahr,MONTH(AprSo1+29)=4),AprSo1+29,""))</f>
        <v>43584</v>
      </c>
      <c r="L18" s="37">
        <f ca="1">IF(DAY(AprSo1)=1,IF(AND(YEAR(AprSo1+23)=KalenderJahr,MONTH(AprSo1+23)=4),AprSo1+23,""),IF(AND(YEAR(AprSo1+30)=KalenderJahr,MONTH(AprSo1+30)=4),AprSo1+30,""))</f>
        <v>43585</v>
      </c>
      <c r="M18" s="37" t="str">
        <f ca="1">IF(DAY(AprSo1)=1,IF(AND(YEAR(AprSo1+24)=KalenderJahr,MONTH(AprSo1+24)=4),AprSo1+24,""),IF(AND(YEAR(AprSo1+31)=KalenderJahr,MONTH(AprSo1+31)=4),AprSo1+31,""))</f>
        <v/>
      </c>
      <c r="N18" s="37" t="str">
        <f ca="1">IF(DAY(AprSo1)=1,IF(AND(YEAR(AprSo1+25)=KalenderJahr,MONTH(AprSo1+25)=4),AprSo1+25,""),IF(AND(YEAR(AprSo1+32)=KalenderJahr,MONTH(AprSo1+32)=4),AprSo1+32,""))</f>
        <v/>
      </c>
      <c r="O18" s="37" t="str">
        <f ca="1">IF(DAY(AprSo1)=1,IF(AND(YEAR(AprSo1+26)=KalenderJahr,MONTH(AprSo1+26)=4),AprSo1+26,""),IF(AND(YEAR(AprSo1+33)=KalenderJahr,MONTH(AprSo1+33)=4),AprSo1+33,""))</f>
        <v/>
      </c>
      <c r="P18" s="37" t="str">
        <f ca="1">IF(DAY(AprSo1)=1,IF(AND(YEAR(AprSo1+27)=KalenderJahr,MONTH(AprSo1+27)=4),AprSo1+27,""),IF(AND(YEAR(AprSo1+34)=KalenderJahr,MONTH(AprSo1+34)=4),AprSo1+34,""))</f>
        <v/>
      </c>
      <c r="Q18" s="37" t="str">
        <f ca="1">IF(DAY(AprSo1)=1,IF(AND(YEAR(AprSo1+28)=KalenderJahr,MONTH(AprSo1+28)=4),AprSo1+28,""),IF(AND(YEAR(AprSo1+35)=KalenderJahr,MONTH(AprSo1+35)=4),AprSo1+35,""))</f>
        <v/>
      </c>
      <c r="R18" s="2"/>
      <c r="S18" s="5"/>
      <c r="U18" s="12"/>
      <c r="Z18" s="2"/>
      <c r="AH18" s="2"/>
      <c r="AP18" s="2"/>
    </row>
    <row r="19" spans="1:42" ht="15" customHeight="1" x14ac:dyDescent="0.2">
      <c r="B19" s="2"/>
      <c r="C19" s="37" t="str">
        <f ca="1">IF(DAY(MrzSo1)=1,IF(AND(YEAR(MrzSo1+29)=KalenderJahr,MONTH(MrzSo1+29)=3),MrzSo1+29,""),IF(AND(YEAR(MrzSo1+36)=KalenderJahr,MONTH(MrzSo1+36)=3),MrzSo1+36,""))</f>
        <v/>
      </c>
      <c r="D19" s="37" t="str">
        <f ca="1">IF(DAY(MrzSo1)=1,IF(AND(YEAR(MrzSo1+30)=KalenderJahr,MONTH(MrzSo1+30)=3),MrzSo1+30,""),IF(AND(YEAR(MrzSo1+37)=KalenderJahr,MONTH(MrzSo1+37)=3),MrzSo1+37,""))</f>
        <v/>
      </c>
      <c r="E19" s="37" t="str">
        <f ca="1">IF(DAY(MrzSo1)=1,IF(AND(YEAR(MrzSo1+31)=KalenderJahr,MONTH(MrzSo1+31)=3),MrzSo1+31,""),IF(AND(YEAR(MrzSo1+38)=KalenderJahr,MONTH(MrzSo1+38)=3),MrzSo1+38,""))</f>
        <v/>
      </c>
      <c r="F19" s="37" t="str">
        <f ca="1">IF(DAY(MrzSo1)=1,IF(AND(YEAR(MrzSo1+32)=KalenderJahr,MONTH(MrzSo1+32)=3),MrzSo1+32,""),IF(AND(YEAR(MrzSo1+39)=KalenderJahr,MONTH(MrzSo1+39)=3),MrzSo1+39,""))</f>
        <v/>
      </c>
      <c r="G19" s="37" t="str">
        <f ca="1">IF(DAY(MrzSo1)=1,IF(AND(YEAR(MrzSo1+33)=KalenderJahr,MONTH(MrzSo1+33)=3),MrzSo1+33,""),IF(AND(YEAR(MrzSo1+40)=KalenderJahr,MONTH(MrzSo1+40)=3),MrzSo1+40,""))</f>
        <v/>
      </c>
      <c r="H19" s="37" t="str">
        <f ca="1">IF(DAY(MrzSo1)=1,IF(AND(YEAR(MrzSo1+34)=KalenderJahr,MONTH(MrzSo1+34)=3),MrzSo1+34,""),IF(AND(YEAR(MrzSo1+41)=KalenderJahr,MONTH(MrzSo1+41)=3),MrzSo1+41,""))</f>
        <v/>
      </c>
      <c r="I19" s="37" t="str">
        <f ca="1">IF(DAY(MrzSo1)=1,IF(AND(YEAR(MrzSo1+35)=KalenderJahr,MONTH(MrzSo1+35)=3),MrzSo1+35,""),IF(AND(YEAR(MrzSo1+42)=KalenderJahr,MONTH(MrzSo1+42)=3),MrzSo1+42,""))</f>
        <v/>
      </c>
      <c r="J19" s="20"/>
      <c r="K19" s="37" t="str">
        <f ca="1">IF(DAY(AprSo1)=1,IF(AND(YEAR(AprSo1+29)=KalenderJahr,MONTH(AprSo1+29)=4),AprSo1+29,""),IF(AND(YEAR(AprSo1+36)=KalenderJahr,MONTH(AprSo1+36)=4),AprSo1+36,""))</f>
        <v/>
      </c>
      <c r="L19" s="37" t="str">
        <f ca="1">IF(DAY(AprSo1)=1,IF(AND(YEAR(AprSo1+30)=KalenderJahr,MONTH(AprSo1+30)=4),AprSo1+30,""),IF(AND(YEAR(AprSo1+37)=KalenderJahr,MONTH(AprSo1+37)=4),AprSo1+37,""))</f>
        <v/>
      </c>
      <c r="M19" s="37" t="str">
        <f ca="1">IF(DAY(AprSo1)=1,IF(AND(YEAR(AprSo1+31)=KalenderJahr,MONTH(AprSo1+31)=4),AprSo1+31,""),IF(AND(YEAR(AprSo1+38)=KalenderJahr,MONTH(AprSo1+38)=4),AprSo1+38,""))</f>
        <v/>
      </c>
      <c r="N19" s="37" t="str">
        <f ca="1">IF(DAY(AprSo1)=1,IF(AND(YEAR(AprSo1+32)=KalenderJahr,MONTH(AprSo1+32)=4),AprSo1+32,""),IF(AND(YEAR(AprSo1+39)=KalenderJahr,MONTH(AprSo1+39)=4),AprSo1+39,""))</f>
        <v/>
      </c>
      <c r="O19" s="37" t="str">
        <f ca="1">IF(DAY(AprSo1)=1,IF(AND(YEAR(AprSo1+33)=KalenderJahr,MONTH(AprSo1+33)=4),AprSo1+33,""),IF(AND(YEAR(AprSo1+40)=KalenderJahr,MONTH(AprSo1+40)=4),AprSo1+40,""))</f>
        <v/>
      </c>
      <c r="P19" s="37" t="str">
        <f ca="1">IF(DAY(AprSo1)=1,IF(AND(YEAR(AprSo1+34)=KalenderJahr,MONTH(AprSo1+34)=4),AprSo1+34,""),IF(AND(YEAR(AprSo1+41)=KalenderJahr,MONTH(AprSo1+41)=4),AprSo1+41,""))</f>
        <v/>
      </c>
      <c r="Q19" s="37" t="str">
        <f ca="1">IF(DAY(AprSo1)=1,IF(AND(YEAR(AprSo1+35)=KalenderJahr,MONTH(AprSo1+35)=4),AprSo1+35,""),IF(AND(YEAR(AprSo1+42)=KalenderJahr,MONTH(AprSo1+42)=4),AprSo1+42,""))</f>
        <v/>
      </c>
      <c r="R19" s="2"/>
      <c r="S19" s="5"/>
      <c r="U19" s="18"/>
      <c r="Z19" s="2"/>
      <c r="AH19" s="2"/>
      <c r="AP19" s="2"/>
    </row>
    <row r="20" spans="1:42" ht="15" customHeight="1" x14ac:dyDescent="0.2">
      <c r="B20" s="2"/>
      <c r="J20" s="20"/>
      <c r="R20" s="2"/>
      <c r="S20" s="5"/>
      <c r="U20" s="11"/>
      <c r="Z20" s="2"/>
      <c r="AH20" s="2"/>
      <c r="AP20" s="2"/>
    </row>
    <row r="21" spans="1:42" s="22" customFormat="1" ht="15" customHeight="1" x14ac:dyDescent="0.25">
      <c r="A21" s="1"/>
      <c r="B21" s="2"/>
      <c r="C21" s="4" t="s">
        <v>3</v>
      </c>
      <c r="D21" s="3"/>
      <c r="E21" s="3"/>
      <c r="F21" s="3"/>
      <c r="G21" s="3"/>
      <c r="H21" s="3"/>
      <c r="I21" s="3"/>
      <c r="J21" s="20"/>
      <c r="K21" s="4" t="s">
        <v>12</v>
      </c>
      <c r="L21" s="3"/>
      <c r="M21" s="3"/>
      <c r="N21" s="3"/>
      <c r="O21" s="3"/>
      <c r="P21" s="3"/>
      <c r="Q21" s="3"/>
      <c r="R21" s="2"/>
      <c r="S21" s="38"/>
      <c r="T21"/>
      <c r="U21" s="12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</row>
    <row r="22" spans="1:42" ht="15" customHeight="1" x14ac:dyDescent="0.2">
      <c r="B22" s="2"/>
      <c r="C22" s="28" t="s">
        <v>1</v>
      </c>
      <c r="D22" s="28" t="s">
        <v>7</v>
      </c>
      <c r="E22" s="28" t="s">
        <v>1</v>
      </c>
      <c r="F22" s="28" t="s">
        <v>7</v>
      </c>
      <c r="G22" s="28" t="s">
        <v>8</v>
      </c>
      <c r="H22" s="28" t="s">
        <v>9</v>
      </c>
      <c r="I22" s="28" t="s">
        <v>9</v>
      </c>
      <c r="J22" s="21"/>
      <c r="K22" s="29" t="s">
        <v>1</v>
      </c>
      <c r="L22" s="29" t="s">
        <v>7</v>
      </c>
      <c r="M22" s="29" t="s">
        <v>1</v>
      </c>
      <c r="N22" s="29" t="s">
        <v>7</v>
      </c>
      <c r="O22" s="29" t="s">
        <v>8</v>
      </c>
      <c r="P22" s="29" t="s">
        <v>9</v>
      </c>
      <c r="Q22" s="29" t="s">
        <v>9</v>
      </c>
      <c r="R22" s="2"/>
      <c r="S22" s="5"/>
      <c r="U22" s="18"/>
      <c r="Z22" s="2"/>
      <c r="AH22" s="2"/>
      <c r="AP22" s="2"/>
    </row>
    <row r="23" spans="1:42" ht="15" customHeight="1" x14ac:dyDescent="0.25">
      <c r="B23" s="2"/>
      <c r="C23" s="37" t="str">
        <f ca="1">IF(DAY(MaiSo1)=1,"",IF(AND(YEAR(MaiSo1+1)=KalenderJahr,MONTH(MaiSo1+1)=5),MaiSo1+1,""))</f>
        <v/>
      </c>
      <c r="D23" s="37" t="str">
        <f ca="1">IF(DAY(MaiSo1)=1,"",IF(AND(YEAR(MaiSo1+2)=KalenderJahr,MONTH(MaiSo1+2)=5),MaiSo1+2,""))</f>
        <v/>
      </c>
      <c r="E23" s="37">
        <f ca="1">IF(DAY(MaiSo1)=1,"",IF(AND(YEAR(MaiSo1+3)=KalenderJahr,MONTH(MaiSo1+3)=5),MaiSo1+3,""))</f>
        <v>43586</v>
      </c>
      <c r="F23" s="37">
        <f ca="1">IF(DAY(MaiSo1)=1,"",IF(AND(YEAR(MaiSo1+4)=KalenderJahr,MONTH(MaiSo1+4)=5),MaiSo1+4,""))</f>
        <v>43587</v>
      </c>
      <c r="G23" s="37">
        <f ca="1">IF(DAY(MaiSo1)=1,"",IF(AND(YEAR(MaiSo1+5)=KalenderJahr,MONTH(MaiSo1+5)=5),MaiSo1+5,""))</f>
        <v>43588</v>
      </c>
      <c r="H23" s="37">
        <f ca="1">IF(DAY(MaiSo1)=1,"",IF(AND(YEAR(MaiSo1+6)=KalenderJahr,MONTH(MaiSo1+6)=5),MaiSo1+6,""))</f>
        <v>43589</v>
      </c>
      <c r="I23" s="37">
        <f ca="1">IF(DAY(MaiSo1)=1,IF(AND(YEAR(MaiSo1)=KalenderJahr,MONTH(MaiSo1)=5),MaiSo1,""),IF(AND(YEAR(MaiSo1+7)=KalenderJahr,MONTH(MaiSo1+7)=5),MaiSo1+7,""))</f>
        <v>43590</v>
      </c>
      <c r="J23" s="19"/>
      <c r="K23" s="37" t="str">
        <f ca="1">IF(DAY(JunSo1)=1,"",IF(AND(YEAR(JunSo1+1)=KalenderJahr,MONTH(JunSo1+1)=6),JunSo1+1,""))</f>
        <v/>
      </c>
      <c r="L23" s="37" t="str">
        <f ca="1">IF(DAY(JunSo1)=1,"",IF(AND(YEAR(JunSo1+2)=KalenderJahr,MONTH(JunSo1+2)=6),JunSo1+2,""))</f>
        <v/>
      </c>
      <c r="M23" s="37" t="str">
        <f ca="1">IF(DAY(JunSo1)=1,"",IF(AND(YEAR(JunSo1+3)=KalenderJahr,MONTH(JunSo1+3)=6),JunSo1+3,""))</f>
        <v/>
      </c>
      <c r="N23" s="37" t="str">
        <f ca="1">IF(DAY(JunSo1)=1,"",IF(AND(YEAR(JunSo1+4)=KalenderJahr,MONTH(JunSo1+4)=6),JunSo1+4,""))</f>
        <v/>
      </c>
      <c r="O23" s="37" t="str">
        <f ca="1">IF(DAY(JunSo1)=1,"",IF(AND(YEAR(JunSo1+5)=KalenderJahr,MONTH(JunSo1+5)=6),JunSo1+5,""))</f>
        <v/>
      </c>
      <c r="P23" s="37">
        <f ca="1">IF(DAY(JunSo1)=1,"",IF(AND(YEAR(JunSo1+6)=KalenderJahr,MONTH(JunSo1+6)=6),JunSo1+6,""))</f>
        <v>43617</v>
      </c>
      <c r="Q23" s="37">
        <f ca="1">IF(DAY(JunSo1)=1,IF(AND(YEAR(JunSo1)=KalenderJahr,MONTH(JunSo1)=6),JunSo1,""),IF(AND(YEAR(JunSo1+7)=KalenderJahr,MONTH(JunSo1+7)=6),JunSo1+7,""))</f>
        <v>43618</v>
      </c>
      <c r="R23" s="2"/>
      <c r="S23" s="5"/>
      <c r="U23" s="11"/>
      <c r="Z23" s="2"/>
      <c r="AH23" s="2"/>
      <c r="AP23" s="2"/>
    </row>
    <row r="24" spans="1:42" ht="15" customHeight="1" x14ac:dyDescent="0.2">
      <c r="B24" s="2"/>
      <c r="C24" s="37">
        <f ca="1">IF(DAY(MaiSo1)=1,IF(AND(YEAR(MaiSo1+1)=KalenderJahr,MONTH(MaiSo1+1)=5),MaiSo1+1,""),IF(AND(YEAR(MaiSo1+8)=KalenderJahr,MONTH(MaiSo1+8)=5),MaiSo1+8,""))</f>
        <v>43591</v>
      </c>
      <c r="D24" s="37">
        <f ca="1">IF(DAY(MaiSo1)=1,IF(AND(YEAR(MaiSo1+2)=KalenderJahr,MONTH(MaiSo1+2)=5),MaiSo1+2,""),IF(AND(YEAR(MaiSo1+9)=KalenderJahr,MONTH(MaiSo1+9)=5),MaiSo1+9,""))</f>
        <v>43592</v>
      </c>
      <c r="E24" s="37">
        <f ca="1">IF(DAY(MaiSo1)=1,IF(AND(YEAR(MaiSo1+3)=KalenderJahr,MONTH(MaiSo1+3)=5),MaiSo1+3,""),IF(AND(YEAR(MaiSo1+10)=KalenderJahr,MONTH(MaiSo1+10)=5),MaiSo1+10,""))</f>
        <v>43593</v>
      </c>
      <c r="F24" s="37">
        <f ca="1">IF(DAY(MaiSo1)=1,IF(AND(YEAR(MaiSo1+4)=KalenderJahr,MONTH(MaiSo1+4)=5),MaiSo1+4,""),IF(AND(YEAR(MaiSo1+11)=KalenderJahr,MONTH(MaiSo1+11)=5),MaiSo1+11,""))</f>
        <v>43594</v>
      </c>
      <c r="G24" s="37">
        <f ca="1">IF(DAY(MaiSo1)=1,IF(AND(YEAR(MaiSo1+5)=KalenderJahr,MONTH(MaiSo1+5)=5),MaiSo1+5,""),IF(AND(YEAR(MaiSo1+12)=KalenderJahr,MONTH(MaiSo1+12)=5),MaiSo1+12,""))</f>
        <v>43595</v>
      </c>
      <c r="H24" s="37">
        <f ca="1">IF(DAY(MaiSo1)=1,IF(AND(YEAR(MaiSo1+6)=KalenderJahr,MONTH(MaiSo1+6)=5),MaiSo1+6,""),IF(AND(YEAR(MaiSo1+13)=KalenderJahr,MONTH(MaiSo1+13)=5),MaiSo1+13,""))</f>
        <v>43596</v>
      </c>
      <c r="I24" s="37">
        <f ca="1">IF(DAY(MaiSo1)=1,IF(AND(YEAR(MaiSo1+7)=KalenderJahr,MONTH(MaiSo1+7)=5),MaiSo1+7,""),IF(AND(YEAR(MaiSo1+14)=KalenderJahr,MONTH(MaiSo1+14)=5),MaiSo1+14,""))</f>
        <v>43597</v>
      </c>
      <c r="J24" s="20"/>
      <c r="K24" s="37">
        <f ca="1">IF(DAY(JunSo1)=1,IF(AND(YEAR(JunSo1+1)=KalenderJahr,MONTH(JunSo1+1)=6),JunSo1+1,""),IF(AND(YEAR(JunSo1+8)=KalenderJahr,MONTH(JunSo1+8)=6),JunSo1+8,""))</f>
        <v>43619</v>
      </c>
      <c r="L24" s="37">
        <f ca="1">IF(DAY(JunSo1)=1,IF(AND(YEAR(JunSo1+2)=KalenderJahr,MONTH(JunSo1+2)=6),JunSo1+2,""),IF(AND(YEAR(JunSo1+9)=KalenderJahr,MONTH(JunSo1+9)=6),JunSo1+9,""))</f>
        <v>43620</v>
      </c>
      <c r="M24" s="37">
        <f ca="1">IF(DAY(JunSo1)=1,IF(AND(YEAR(JunSo1+3)=KalenderJahr,MONTH(JunSo1+3)=6),JunSo1+3,""),IF(AND(YEAR(JunSo1+10)=KalenderJahr,MONTH(JunSo1+10)=6),JunSo1+10,""))</f>
        <v>43621</v>
      </c>
      <c r="N24" s="37">
        <f ca="1">IF(DAY(JunSo1)=1,IF(AND(YEAR(JunSo1+4)=KalenderJahr,MONTH(JunSo1+4)=6),JunSo1+4,""),IF(AND(YEAR(JunSo1+11)=KalenderJahr,MONTH(JunSo1+11)=6),JunSo1+11,""))</f>
        <v>43622</v>
      </c>
      <c r="O24" s="37">
        <f ca="1">IF(DAY(JunSo1)=1,IF(AND(YEAR(JunSo1+5)=KalenderJahr,MONTH(JunSo1+5)=6),JunSo1+5,""),IF(AND(YEAR(JunSo1+12)=KalenderJahr,MONTH(JunSo1+12)=6),JunSo1+12,""))</f>
        <v>43623</v>
      </c>
      <c r="P24" s="37">
        <f ca="1">IF(DAY(JunSo1)=1,IF(AND(YEAR(JunSo1+6)=KalenderJahr,MONTH(JunSo1+6)=6),JunSo1+6,""),IF(AND(YEAR(JunSo1+13)=KalenderJahr,MONTH(JunSo1+13)=6),JunSo1+13,""))</f>
        <v>43624</v>
      </c>
      <c r="Q24" s="37">
        <f ca="1">IF(DAY(JunSo1)=1,IF(AND(YEAR(JunSo1+7)=KalenderJahr,MONTH(JunSo1+7)=6),JunSo1+7,""),IF(AND(YEAR(JunSo1+14)=KalenderJahr,MONTH(JunSo1+14)=6),JunSo1+14,""))</f>
        <v>43625</v>
      </c>
      <c r="R24" s="2"/>
      <c r="S24" s="5"/>
      <c r="U24" s="12"/>
      <c r="Z24" s="2"/>
      <c r="AH24" s="2"/>
      <c r="AP24" s="2"/>
    </row>
    <row r="25" spans="1:42" ht="15" customHeight="1" x14ac:dyDescent="0.2">
      <c r="B25" s="2"/>
      <c r="C25" s="37">
        <f ca="1">IF(DAY(MaiSo1)=1,IF(AND(YEAR(MaiSo1+8)=KalenderJahr,MONTH(MaiSo1+8)=5),MaiSo1+8,""),IF(AND(YEAR(MaiSo1+15)=KalenderJahr,MONTH(MaiSo1+15)=5),MaiSo1+15,""))</f>
        <v>43598</v>
      </c>
      <c r="D25" s="37">
        <f ca="1">IF(DAY(MaiSo1)=1,IF(AND(YEAR(MaiSo1+9)=KalenderJahr,MONTH(MaiSo1+9)=5),MaiSo1+9,""),IF(AND(YEAR(MaiSo1+16)=KalenderJahr,MONTH(MaiSo1+16)=5),MaiSo1+16,""))</f>
        <v>43599</v>
      </c>
      <c r="E25" s="37">
        <f ca="1">IF(DAY(MaiSo1)=1,IF(AND(YEAR(MaiSo1+10)=KalenderJahr,MONTH(MaiSo1+10)=5),MaiSo1+10,""),IF(AND(YEAR(MaiSo1+17)=KalenderJahr,MONTH(MaiSo1+17)=5),MaiSo1+17,""))</f>
        <v>43600</v>
      </c>
      <c r="F25" s="37">
        <f ca="1">IF(DAY(MaiSo1)=1,IF(AND(YEAR(MaiSo1+11)=KalenderJahr,MONTH(MaiSo1+11)=5),MaiSo1+11,""),IF(AND(YEAR(MaiSo1+18)=KalenderJahr,MONTH(MaiSo1+18)=5),MaiSo1+18,""))</f>
        <v>43601</v>
      </c>
      <c r="G25" s="37">
        <f ca="1">IF(DAY(MaiSo1)=1,IF(AND(YEAR(MaiSo1+12)=KalenderJahr,MONTH(MaiSo1+12)=5),MaiSo1+12,""),IF(AND(YEAR(MaiSo1+19)=KalenderJahr,MONTH(MaiSo1+19)=5),MaiSo1+19,""))</f>
        <v>43602</v>
      </c>
      <c r="H25" s="37">
        <f ca="1">IF(DAY(MaiSo1)=1,IF(AND(YEAR(MaiSo1+13)=KalenderJahr,MONTH(MaiSo1+13)=5),MaiSo1+13,""),IF(AND(YEAR(MaiSo1+20)=KalenderJahr,MONTH(MaiSo1+20)=5),MaiSo1+20,""))</f>
        <v>43603</v>
      </c>
      <c r="I25" s="37">
        <f ca="1">IF(DAY(MaiSo1)=1,IF(AND(YEAR(MaiSo1+14)=KalenderJahr,MONTH(MaiSo1+14)=5),MaiSo1+14,""),IF(AND(YEAR(MaiSo1+21)=KalenderJahr,MONTH(MaiSo1+21)=5),MaiSo1+21,""))</f>
        <v>43604</v>
      </c>
      <c r="J25" s="20"/>
      <c r="K25" s="37">
        <f ca="1">IF(DAY(JunSo1)=1,IF(AND(YEAR(JunSo1+8)=KalenderJahr,MONTH(JunSo1+8)=6),JunSo1+8,""),IF(AND(YEAR(JunSo1+15)=KalenderJahr,MONTH(JunSo1+15)=6),JunSo1+15,""))</f>
        <v>43626</v>
      </c>
      <c r="L25" s="37">
        <f ca="1">IF(DAY(JunSo1)=1,IF(AND(YEAR(JunSo1+9)=KalenderJahr,MONTH(JunSo1+9)=6),JunSo1+9,""),IF(AND(YEAR(JunSo1+16)=KalenderJahr,MONTH(JunSo1+16)=6),JunSo1+16,""))</f>
        <v>43627</v>
      </c>
      <c r="M25" s="37">
        <f ca="1">IF(DAY(JunSo1)=1,IF(AND(YEAR(JunSo1+10)=KalenderJahr,MONTH(JunSo1+10)=6),JunSo1+10,""),IF(AND(YEAR(JunSo1+17)=KalenderJahr,MONTH(JunSo1+17)=6),JunSo1+17,""))</f>
        <v>43628</v>
      </c>
      <c r="N25" s="37">
        <f ca="1">IF(DAY(JunSo1)=1,IF(AND(YEAR(JunSo1+11)=KalenderJahr,MONTH(JunSo1+11)=6),JunSo1+11,""),IF(AND(YEAR(JunSo1+18)=KalenderJahr,MONTH(JunSo1+18)=6),JunSo1+18,""))</f>
        <v>43629</v>
      </c>
      <c r="O25" s="37">
        <f ca="1">IF(DAY(JunSo1)=1,IF(AND(YEAR(JunSo1+12)=KalenderJahr,MONTH(JunSo1+12)=6),JunSo1+12,""),IF(AND(YEAR(JunSo1+19)=KalenderJahr,MONTH(JunSo1+19)=6),JunSo1+19,""))</f>
        <v>43630</v>
      </c>
      <c r="P25" s="37">
        <f ca="1">IF(DAY(JunSo1)=1,IF(AND(YEAR(JunSo1+13)=KalenderJahr,MONTH(JunSo1+13)=6),JunSo1+13,""),IF(AND(YEAR(JunSo1+20)=KalenderJahr,MONTH(JunSo1+20)=6),JunSo1+20,""))</f>
        <v>43631</v>
      </c>
      <c r="Q25" s="37">
        <f ca="1">IF(DAY(JunSo1)=1,IF(AND(YEAR(JunSo1+14)=KalenderJahr,MONTH(JunSo1+14)=6),JunSo1+14,""),IF(AND(YEAR(JunSo1+21)=KalenderJahr,MONTH(JunSo1+21)=6),JunSo1+21,""))</f>
        <v>43632</v>
      </c>
      <c r="R25" s="2"/>
      <c r="S25" s="5"/>
      <c r="U25" s="18"/>
      <c r="Z25" s="2"/>
      <c r="AH25" s="2"/>
      <c r="AP25" s="2"/>
    </row>
    <row r="26" spans="1:42" ht="15" customHeight="1" x14ac:dyDescent="0.2">
      <c r="B26" s="2"/>
      <c r="C26" s="37">
        <f ca="1">IF(DAY(MaiSo1)=1,IF(AND(YEAR(MaiSo1+15)=KalenderJahr,MONTH(MaiSo1+15)=5),MaiSo1+15,""),IF(AND(YEAR(MaiSo1+22)=KalenderJahr,MONTH(MaiSo1+22)=5),MaiSo1+22,""))</f>
        <v>43605</v>
      </c>
      <c r="D26" s="37">
        <f ca="1">IF(DAY(MaiSo1)=1,IF(AND(YEAR(MaiSo1+16)=KalenderJahr,MONTH(MaiSo1+16)=5),MaiSo1+16,""),IF(AND(YEAR(MaiSo1+23)=KalenderJahr,MONTH(MaiSo1+23)=5),MaiSo1+23,""))</f>
        <v>43606</v>
      </c>
      <c r="E26" s="37">
        <f ca="1">IF(DAY(MaiSo1)=1,IF(AND(YEAR(MaiSo1+17)=KalenderJahr,MONTH(MaiSo1+17)=5),MaiSo1+17,""),IF(AND(YEAR(MaiSo1+24)=KalenderJahr,MONTH(MaiSo1+24)=5),MaiSo1+24,""))</f>
        <v>43607</v>
      </c>
      <c r="F26" s="37">
        <f ca="1">IF(DAY(MaiSo1)=1,IF(AND(YEAR(MaiSo1+18)=KalenderJahr,MONTH(MaiSo1+18)=5),MaiSo1+18,""),IF(AND(YEAR(MaiSo1+25)=KalenderJahr,MONTH(MaiSo1+25)=5),MaiSo1+25,""))</f>
        <v>43608</v>
      </c>
      <c r="G26" s="37">
        <f ca="1">IF(DAY(MaiSo1)=1,IF(AND(YEAR(MaiSo1+19)=KalenderJahr,MONTH(MaiSo1+19)=5),MaiSo1+19,""),IF(AND(YEAR(MaiSo1+26)=KalenderJahr,MONTH(MaiSo1+26)=5),MaiSo1+26,""))</f>
        <v>43609</v>
      </c>
      <c r="H26" s="37">
        <f ca="1">IF(DAY(MaiSo1)=1,IF(AND(YEAR(MaiSo1+20)=KalenderJahr,MONTH(MaiSo1+20)=5),MaiSo1+20,""),IF(AND(YEAR(MaiSo1+27)=KalenderJahr,MONTH(MaiSo1+27)=5),MaiSo1+27,""))</f>
        <v>43610</v>
      </c>
      <c r="I26" s="37">
        <f ca="1">IF(DAY(MaiSo1)=1,IF(AND(YEAR(MaiSo1+21)=KalenderJahr,MONTH(MaiSo1+21)=5),MaiSo1+21,""),IF(AND(YEAR(MaiSo1+28)=KalenderJahr,MONTH(MaiSo1+28)=5),MaiSo1+28,""))</f>
        <v>43611</v>
      </c>
      <c r="J26" s="20"/>
      <c r="K26" s="37">
        <f ca="1">IF(DAY(JunSo1)=1,IF(AND(YEAR(JunSo1+15)=KalenderJahr,MONTH(JunSo1+15)=6),JunSo1+15,""),IF(AND(YEAR(JunSo1+22)=KalenderJahr,MONTH(JunSo1+22)=6),JunSo1+22,""))</f>
        <v>43633</v>
      </c>
      <c r="L26" s="37">
        <f ca="1">IF(DAY(JunSo1)=1,IF(AND(YEAR(JunSo1+16)=KalenderJahr,MONTH(JunSo1+16)=6),JunSo1+16,""),IF(AND(YEAR(JunSo1+23)=KalenderJahr,MONTH(JunSo1+23)=6),JunSo1+23,""))</f>
        <v>43634</v>
      </c>
      <c r="M26" s="37">
        <f ca="1">IF(DAY(JunSo1)=1,IF(AND(YEAR(JunSo1+17)=KalenderJahr,MONTH(JunSo1+17)=6),JunSo1+17,""),IF(AND(YEAR(JunSo1+24)=KalenderJahr,MONTH(JunSo1+24)=6),JunSo1+24,""))</f>
        <v>43635</v>
      </c>
      <c r="N26" s="37">
        <f ca="1">IF(DAY(JunSo1)=1,IF(AND(YEAR(JunSo1+18)=KalenderJahr,MONTH(JunSo1+18)=6),JunSo1+18,""),IF(AND(YEAR(JunSo1+25)=KalenderJahr,MONTH(JunSo1+25)=6),JunSo1+25,""))</f>
        <v>43636</v>
      </c>
      <c r="O26" s="37">
        <f ca="1">IF(DAY(JunSo1)=1,IF(AND(YEAR(JunSo1+19)=KalenderJahr,MONTH(JunSo1+19)=6),JunSo1+19,""),IF(AND(YEAR(JunSo1+26)=KalenderJahr,MONTH(JunSo1+26)=6),JunSo1+26,""))</f>
        <v>43637</v>
      </c>
      <c r="P26" s="37">
        <f ca="1">IF(DAY(JunSo1)=1,IF(AND(YEAR(JunSo1+20)=KalenderJahr,MONTH(JunSo1+20)=6),JunSo1+20,""),IF(AND(YEAR(JunSo1+27)=KalenderJahr,MONTH(JunSo1+27)=6),JunSo1+27,""))</f>
        <v>43638</v>
      </c>
      <c r="Q26" s="37">
        <f ca="1">IF(DAY(JunSo1)=1,IF(AND(YEAR(JunSo1+21)=KalenderJahr,MONTH(JunSo1+21)=6),JunSo1+21,""),IF(AND(YEAR(JunSo1+28)=KalenderJahr,MONTH(JunSo1+28)=6),JunSo1+28,""))</f>
        <v>43639</v>
      </c>
      <c r="R26" s="2"/>
      <c r="S26" s="5"/>
      <c r="U26" s="11"/>
      <c r="Z26" s="2"/>
      <c r="AH26" s="2"/>
      <c r="AP26" s="2"/>
    </row>
    <row r="27" spans="1:42" ht="15" customHeight="1" x14ac:dyDescent="0.2">
      <c r="B27" s="2"/>
      <c r="C27" s="37">
        <f ca="1">IF(DAY(MaiSo1)=1,IF(AND(YEAR(MaiSo1+22)=KalenderJahr,MONTH(MaiSo1+22)=5),MaiSo1+22,""),IF(AND(YEAR(MaiSo1+29)=KalenderJahr,MONTH(MaiSo1+29)=5),MaiSo1+29,""))</f>
        <v>43612</v>
      </c>
      <c r="D27" s="37">
        <f ca="1">IF(DAY(MaiSo1)=1,IF(AND(YEAR(MaiSo1+23)=KalenderJahr,MONTH(MaiSo1+23)=5),MaiSo1+23,""),IF(AND(YEAR(MaiSo1+30)=KalenderJahr,MONTH(MaiSo1+30)=5),MaiSo1+30,""))</f>
        <v>43613</v>
      </c>
      <c r="E27" s="37">
        <f ca="1">IF(DAY(MaiSo1)=1,IF(AND(YEAR(MaiSo1+24)=KalenderJahr,MONTH(MaiSo1+24)=5),MaiSo1+24,""),IF(AND(YEAR(MaiSo1+31)=KalenderJahr,MONTH(MaiSo1+31)=5),MaiSo1+31,""))</f>
        <v>43614</v>
      </c>
      <c r="F27" s="37">
        <f ca="1">IF(DAY(MaiSo1)=1,IF(AND(YEAR(MaiSo1+25)=KalenderJahr,MONTH(MaiSo1+25)=5),MaiSo1+25,""),IF(AND(YEAR(MaiSo1+32)=KalenderJahr,MONTH(MaiSo1+32)=5),MaiSo1+32,""))</f>
        <v>43615</v>
      </c>
      <c r="G27" s="37">
        <f ca="1">IF(DAY(MaiSo1)=1,IF(AND(YEAR(MaiSo1+26)=KalenderJahr,MONTH(MaiSo1+26)=5),MaiSo1+26,""),IF(AND(YEAR(MaiSo1+33)=KalenderJahr,MONTH(MaiSo1+33)=5),MaiSo1+33,""))</f>
        <v>43616</v>
      </c>
      <c r="H27" s="37" t="str">
        <f ca="1">IF(DAY(MaiSo1)=1,IF(AND(YEAR(MaiSo1+27)=KalenderJahr,MONTH(MaiSo1+27)=5),MaiSo1+27,""),IF(AND(YEAR(MaiSo1+34)=KalenderJahr,MONTH(MaiSo1+34)=5),MaiSo1+34,""))</f>
        <v/>
      </c>
      <c r="I27" s="37" t="str">
        <f ca="1">IF(DAY(MaiSo1)=1,IF(AND(YEAR(MaiSo1+28)=KalenderJahr,MONTH(MaiSo1+28)=5),MaiSo1+28,""),IF(AND(YEAR(MaiSo1+35)=KalenderJahr,MONTH(MaiSo1+35)=5),MaiSo1+35,""))</f>
        <v/>
      </c>
      <c r="J27" s="20"/>
      <c r="K27" s="37">
        <f ca="1">IF(DAY(JunSo1)=1,IF(AND(YEAR(JunSo1+22)=KalenderJahr,MONTH(JunSo1+22)=6),JunSo1+22,""),IF(AND(YEAR(JunSo1+29)=KalenderJahr,MONTH(JunSo1+29)=6),JunSo1+29,""))</f>
        <v>43640</v>
      </c>
      <c r="L27" s="37">
        <f ca="1">IF(DAY(JunSo1)=1,IF(AND(YEAR(JunSo1+23)=KalenderJahr,MONTH(JunSo1+23)=6),JunSo1+23,""),IF(AND(YEAR(JunSo1+30)=KalenderJahr,MONTH(JunSo1+30)=6),JunSo1+30,""))</f>
        <v>43641</v>
      </c>
      <c r="M27" s="37">
        <f ca="1">IF(DAY(JunSo1)=1,IF(AND(YEAR(JunSo1+24)=KalenderJahr,MONTH(JunSo1+24)=6),JunSo1+24,""),IF(AND(YEAR(JunSo1+31)=KalenderJahr,MONTH(JunSo1+31)=6),JunSo1+31,""))</f>
        <v>43642</v>
      </c>
      <c r="N27" s="37">
        <f ca="1">IF(DAY(JunSo1)=1,IF(AND(YEAR(JunSo1+25)=KalenderJahr,MONTH(JunSo1+25)=6),JunSo1+25,""),IF(AND(YEAR(JunSo1+32)=KalenderJahr,MONTH(JunSo1+32)=6),JunSo1+32,""))</f>
        <v>43643</v>
      </c>
      <c r="O27" s="37">
        <f ca="1">IF(DAY(JunSo1)=1,IF(AND(YEAR(JunSo1+26)=KalenderJahr,MONTH(JunSo1+26)=6),JunSo1+26,""),IF(AND(YEAR(JunSo1+33)=KalenderJahr,MONTH(JunSo1+33)=6),JunSo1+33,""))</f>
        <v>43644</v>
      </c>
      <c r="P27" s="37">
        <f ca="1">IF(DAY(JunSo1)=1,IF(AND(YEAR(JunSo1+27)=KalenderJahr,MONTH(JunSo1+27)=6),JunSo1+27,""),IF(AND(YEAR(JunSo1+34)=KalenderJahr,MONTH(JunSo1+34)=6),JunSo1+34,""))</f>
        <v>43645</v>
      </c>
      <c r="Q27" s="37">
        <f ca="1">IF(DAY(JunSo1)=1,IF(AND(YEAR(JunSo1+28)=KalenderJahr,MONTH(JunSo1+28)=6),JunSo1+28,""),IF(AND(YEAR(JunSo1+35)=KalenderJahr,MONTH(JunSo1+35)=6),JunSo1+35,""))</f>
        <v>43646</v>
      </c>
      <c r="R27" s="2"/>
      <c r="S27" s="5"/>
      <c r="U27" s="12"/>
      <c r="Z27" s="2"/>
      <c r="AH27" s="2"/>
      <c r="AP27" s="2"/>
    </row>
    <row r="28" spans="1:42" ht="15" customHeight="1" x14ac:dyDescent="0.2">
      <c r="B28" s="2"/>
      <c r="C28" s="37" t="str">
        <f ca="1">IF(DAY(MaiSo1)=1,IF(AND(YEAR(MaiSo1+29)=KalenderJahr,MONTH(MaiSo1+29)=5),MaiSo1+29,""),IF(AND(YEAR(MaiSo1+36)=KalenderJahr,MONTH(MaiSo1+36)=5),MaiSo1+36,""))</f>
        <v/>
      </c>
      <c r="D28" s="37" t="str">
        <f ca="1">IF(DAY(MaiSo1)=1,IF(AND(YEAR(MaiSo1+30)=KalenderJahr,MONTH(MaiSo1+30)=5),MaiSo1+30,""),IF(AND(YEAR(MaiSo1+37)=KalenderJahr,MONTH(MaiSo1+37)=5),MaiSo1+37,""))</f>
        <v/>
      </c>
      <c r="E28" s="37" t="str">
        <f ca="1">IF(DAY(MaiSo1)=1,IF(AND(YEAR(MaiSo1+31)=KalenderJahr,MONTH(MaiSo1+31)=5),MaiSo1+31,""),IF(AND(YEAR(MaiSo1+38)=KalenderJahr,MONTH(MaiSo1+38)=5),MaiSo1+38,""))</f>
        <v/>
      </c>
      <c r="F28" s="37" t="str">
        <f ca="1">IF(DAY(MaiSo1)=1,IF(AND(YEAR(MaiSo1+32)=KalenderJahr,MONTH(MaiSo1+32)=5),MaiSo1+32,""),IF(AND(YEAR(MaiSo1+39)=KalenderJahr,MONTH(MaiSo1+39)=5),MaiSo1+39,""))</f>
        <v/>
      </c>
      <c r="G28" s="37" t="str">
        <f ca="1">IF(DAY(MaiSo1)=1,IF(AND(YEAR(MaiSo1+33)=KalenderJahr,MONTH(MaiSo1+33)=5),MaiSo1+33,""),IF(AND(YEAR(MaiSo1+40)=KalenderJahr,MONTH(MaiSo1+40)=5),MaiSo1+40,""))</f>
        <v/>
      </c>
      <c r="H28" s="37" t="str">
        <f ca="1">IF(DAY(MaiSo1)=1,IF(AND(YEAR(MaiSo1+34)=KalenderJahr,MONTH(MaiSo1+34)=5),MaiSo1+34,""),IF(AND(YEAR(MaiSo1+41)=KalenderJahr,MONTH(MaiSo1+41)=5),MaiSo1+41,""))</f>
        <v/>
      </c>
      <c r="I28" s="37" t="str">
        <f ca="1">IF(DAY(MaiSo1)=1,IF(AND(YEAR(MaiSo1+35)=KalenderJahr,MONTH(MaiSo1+35)=5),MaiSo1+35,""),IF(AND(YEAR(MaiSo1+42)=KalenderJahr,MONTH(MaiSo1+42)=5),MaiSo1+42,""))</f>
        <v/>
      </c>
      <c r="J28" s="20"/>
      <c r="K28" s="37" t="str">
        <f ca="1">IF(DAY(JunSo1)=1,IF(AND(YEAR(JunSo1+29)=KalenderJahr,MONTH(JunSo1+29)=6),JunSo1+29,""),IF(AND(YEAR(JunSo1+36)=KalenderJahr,MONTH(JunSo1+36)=6),JunSo1+36,""))</f>
        <v/>
      </c>
      <c r="L28" s="37" t="str">
        <f ca="1">IF(DAY(JunSo1)=1,IF(AND(YEAR(JunSo1+30)=KalenderJahr,MONTH(JunSo1+30)=6),JunSo1+30,""),IF(AND(YEAR(JunSo1+37)=KalenderJahr,MONTH(JunSo1+37)=6),JunSo1+37,""))</f>
        <v/>
      </c>
      <c r="M28" s="37" t="str">
        <f ca="1">IF(DAY(JunSo1)=1,IF(AND(YEAR(JunSo1+31)=KalenderJahr,MONTH(JunSo1+31)=6),JunSo1+31,""),IF(AND(YEAR(JunSo1+38)=KalenderJahr,MONTH(JunSo1+38)=6),JunSo1+38,""))</f>
        <v/>
      </c>
      <c r="N28" s="37" t="str">
        <f ca="1">IF(DAY(JunSo1)=1,IF(AND(YEAR(JunSo1+32)=KalenderJahr,MONTH(JunSo1+32)=6),JunSo1+32,""),IF(AND(YEAR(JunSo1+39)=KalenderJahr,MONTH(JunSo1+39)=6),JunSo1+39,""))</f>
        <v/>
      </c>
      <c r="O28" s="37" t="str">
        <f ca="1">IF(DAY(JunSo1)=1,IF(AND(YEAR(JunSo1+33)=KalenderJahr,MONTH(JunSo1+33)=6),JunSo1+33,""),IF(AND(YEAR(JunSo1+40)=KalenderJahr,MONTH(JunSo1+40)=6),JunSo1+40,""))</f>
        <v/>
      </c>
      <c r="P28" s="37" t="str">
        <f ca="1">IF(DAY(JunSo1)=1,IF(AND(YEAR(JunSo1+34)=KalenderJahr,MONTH(JunSo1+34)=6),JunSo1+34,""),IF(AND(YEAR(JunSo1+41)=KalenderJahr,MONTH(JunSo1+41)=6),JunSo1+41,""))</f>
        <v/>
      </c>
      <c r="Q28" s="37" t="str">
        <f ca="1">IF(DAY(JunSo1)=1,IF(AND(YEAR(JunSo1+35)=KalenderJahr,MONTH(JunSo1+35)=6),JunSo1+35,""),IF(AND(YEAR(JunSo1+42)=KalenderJahr,MONTH(JunSo1+42)=6),JunSo1+42,""))</f>
        <v/>
      </c>
      <c r="R28" s="2"/>
      <c r="S28" s="5"/>
      <c r="U28" s="18"/>
      <c r="Z28" s="2"/>
      <c r="AH28" s="2"/>
      <c r="AP28" s="2"/>
    </row>
    <row r="29" spans="1:42" ht="15" customHeight="1" x14ac:dyDescent="0.2">
      <c r="B29" s="2"/>
      <c r="J29" s="20"/>
      <c r="R29" s="2"/>
      <c r="S29" s="5"/>
      <c r="U29" s="11"/>
      <c r="Z29" s="2"/>
      <c r="AH29" s="2"/>
      <c r="AP29" s="2"/>
    </row>
    <row r="30" spans="1:42" ht="15" customHeight="1" x14ac:dyDescent="0.25">
      <c r="B30" s="2"/>
      <c r="C30" s="4" t="s">
        <v>4</v>
      </c>
      <c r="D30" s="3"/>
      <c r="E30" s="3"/>
      <c r="F30" s="3"/>
      <c r="G30" s="3"/>
      <c r="H30" s="3"/>
      <c r="I30" s="3"/>
      <c r="J30" s="20"/>
      <c r="K30" s="4" t="s">
        <v>13</v>
      </c>
      <c r="L30" s="3"/>
      <c r="M30" s="3"/>
      <c r="N30" s="3"/>
      <c r="O30" s="3"/>
      <c r="P30" s="3"/>
      <c r="Q30" s="3"/>
      <c r="S30" s="7"/>
      <c r="U30" s="12"/>
      <c r="V30" s="2"/>
      <c r="W30" s="2"/>
      <c r="X30" s="2"/>
      <c r="Y30" s="2"/>
      <c r="Z30" s="2"/>
      <c r="AH30" s="2"/>
      <c r="AP30" s="2"/>
    </row>
    <row r="31" spans="1:42" ht="15" customHeight="1" x14ac:dyDescent="0.2">
      <c r="C31" s="30" t="s">
        <v>1</v>
      </c>
      <c r="D31" s="30" t="s">
        <v>7</v>
      </c>
      <c r="E31" s="30" t="s">
        <v>1</v>
      </c>
      <c r="F31" s="30" t="s">
        <v>7</v>
      </c>
      <c r="G31" s="30" t="s">
        <v>8</v>
      </c>
      <c r="H31" s="30" t="s">
        <v>9</v>
      </c>
      <c r="I31" s="30" t="s">
        <v>9</v>
      </c>
      <c r="J31" s="20"/>
      <c r="K31" s="31" t="s">
        <v>1</v>
      </c>
      <c r="L31" s="31" t="s">
        <v>7</v>
      </c>
      <c r="M31" s="31" t="s">
        <v>1</v>
      </c>
      <c r="N31" s="31" t="s">
        <v>7</v>
      </c>
      <c r="O31" s="31" t="s">
        <v>8</v>
      </c>
      <c r="P31" s="31" t="s">
        <v>9</v>
      </c>
      <c r="Q31" s="31" t="s">
        <v>9</v>
      </c>
      <c r="S31" s="5"/>
      <c r="U31" s="18"/>
    </row>
    <row r="32" spans="1:42" ht="15" customHeight="1" x14ac:dyDescent="0.2">
      <c r="C32" s="37">
        <f ca="1">IF(DAY(JulSo1)=1,"",IF(AND(YEAR(JulSo1+1)=KalenderJahr,MONTH(JulSo1+1)=7),JulSo1+1,""))</f>
        <v>43647</v>
      </c>
      <c r="D32" s="37">
        <f ca="1">IF(DAY(JulSo1)=1,"",IF(AND(YEAR(JulSo1+2)=KalenderJahr,MONTH(JulSo1+2)=7),JulSo1+2,""))</f>
        <v>43648</v>
      </c>
      <c r="E32" s="37">
        <f ca="1">IF(DAY(JulSo1)=1,"",IF(AND(YEAR(JulSo1+3)=KalenderJahr,MONTH(JulSo1+3)=7),JulSo1+3,""))</f>
        <v>43649</v>
      </c>
      <c r="F32" s="37">
        <f ca="1">IF(DAY(JulSo1)=1,"",IF(AND(YEAR(JulSo1+4)=KalenderJahr,MONTH(JulSo1+4)=7),JulSo1+4,""))</f>
        <v>43650</v>
      </c>
      <c r="G32" s="37">
        <f ca="1">IF(DAY(JulSo1)=1,"",IF(AND(YEAR(JulSo1+5)=KalenderJahr,MONTH(JulSo1+5)=7),JulSo1+5,""))</f>
        <v>43651</v>
      </c>
      <c r="H32" s="37">
        <f ca="1">IF(DAY(JulSo1)=1,"",IF(AND(YEAR(JulSo1+6)=KalenderJahr,MONTH(JulSo1+6)=7),JulSo1+6,""))</f>
        <v>43652</v>
      </c>
      <c r="I32" s="37">
        <f ca="1">IF(DAY(JulSo1)=1,IF(AND(YEAR(JulSo1)=KalenderJahr,MONTH(JulSo1)=7),JulSo1,""),IF(AND(YEAR(JulSo1+7)=KalenderJahr,MONTH(JulSo1+7)=7),JulSo1+7,""))</f>
        <v>43653</v>
      </c>
      <c r="J32" s="21"/>
      <c r="K32" s="37" t="str">
        <f ca="1">IF(DAY(AugSo1)=1,"",IF(AND(YEAR(AugSo1+1)=KalenderJahr,MONTH(AugSo1+1)=8),AugSo1+1,""))</f>
        <v/>
      </c>
      <c r="L32" s="37" t="str">
        <f ca="1">IF(DAY(AugSo1)=1,"",IF(AND(YEAR(AugSo1+2)=KalenderJahr,MONTH(AugSo1+2)=8),AugSo1+2,""))</f>
        <v/>
      </c>
      <c r="M32" s="37" t="str">
        <f ca="1">IF(DAY(AugSo1)=1,"",IF(AND(YEAR(AugSo1+3)=KalenderJahr,MONTH(AugSo1+3)=8),AugSo1+3,""))</f>
        <v/>
      </c>
      <c r="N32" s="37">
        <f ca="1">IF(DAY(AugSo1)=1,"",IF(AND(YEAR(AugSo1+4)=KalenderJahr,MONTH(AugSo1+4)=8),AugSo1+4,""))</f>
        <v>43678</v>
      </c>
      <c r="O32" s="37">
        <f ca="1">IF(DAY(AugSo1)=1,"",IF(AND(YEAR(AugSo1+5)=KalenderJahr,MONTH(AugSo1+5)=8),AugSo1+5,""))</f>
        <v>43679</v>
      </c>
      <c r="P32" s="37">
        <f ca="1">IF(DAY(AugSo1)=1,"",IF(AND(YEAR(AugSo1+6)=KalenderJahr,MONTH(AugSo1+6)=8),AugSo1+6,""))</f>
        <v>43680</v>
      </c>
      <c r="Q32" s="37">
        <f ca="1">IF(DAY(AugSo1)=1,IF(AND(YEAR(AugSo1)=KalenderJahr,MONTH(AugSo1)=8),AugSo1,""),IF(AND(YEAR(AugSo1+7)=KalenderJahr,MONTH(AugSo1+7)=8),AugSo1+7,""))</f>
        <v>43681</v>
      </c>
      <c r="S32" s="5"/>
      <c r="U32" s="11"/>
    </row>
    <row r="33" spans="3:21" ht="15" customHeight="1" x14ac:dyDescent="0.2">
      <c r="C33" s="37">
        <f ca="1">IF(DAY(JulSo1)=1,IF(AND(YEAR(JulSo1+1)=KalenderJahr,MONTH(JulSo1+1)=7),JulSo1+1,""),IF(AND(YEAR(JulSo1+8)=KalenderJahr,MONTH(JulSo1+8)=7),JulSo1+8,""))</f>
        <v>43654</v>
      </c>
      <c r="D33" s="37">
        <f ca="1">IF(DAY(JulSo1)=1,IF(AND(YEAR(JulSo1+2)=KalenderJahr,MONTH(JulSo1+2)=7),JulSo1+2,""),IF(AND(YEAR(JulSo1+9)=KalenderJahr,MONTH(JulSo1+9)=7),JulSo1+9,""))</f>
        <v>43655</v>
      </c>
      <c r="E33" s="37">
        <f ca="1">IF(DAY(JulSo1)=1,IF(AND(YEAR(JulSo1+3)=KalenderJahr,MONTH(JulSo1+3)=7),JulSo1+3,""),IF(AND(YEAR(JulSo1+10)=KalenderJahr,MONTH(JulSo1+10)=7),JulSo1+10,""))</f>
        <v>43656</v>
      </c>
      <c r="F33" s="37">
        <f ca="1">IF(DAY(JulSo1)=1,IF(AND(YEAR(JulSo1+4)=KalenderJahr,MONTH(JulSo1+4)=7),JulSo1+4,""),IF(AND(YEAR(JulSo1+11)=KalenderJahr,MONTH(JulSo1+11)=7),JulSo1+11,""))</f>
        <v>43657</v>
      </c>
      <c r="G33" s="37">
        <f ca="1">IF(DAY(JulSo1)=1,IF(AND(YEAR(JulSo1+5)=KalenderJahr,MONTH(JulSo1+5)=7),JulSo1+5,""),IF(AND(YEAR(JulSo1+12)=KalenderJahr,MONTH(JulSo1+12)=7),JulSo1+12,""))</f>
        <v>43658</v>
      </c>
      <c r="H33" s="37">
        <f ca="1">IF(DAY(JulSo1)=1,IF(AND(YEAR(JulSo1+6)=KalenderJahr,MONTH(JulSo1+6)=7),JulSo1+6,""),IF(AND(YEAR(JulSo1+13)=KalenderJahr,MONTH(JulSo1+13)=7),JulSo1+13,""))</f>
        <v>43659</v>
      </c>
      <c r="I33" s="37">
        <f ca="1">IF(DAY(JulSo1)=1,IF(AND(YEAR(JulSo1+7)=KalenderJahr,MONTH(JulSo1+7)=7),JulSo1+7,""),IF(AND(YEAR(JulSo1+14)=KalenderJahr,MONTH(JulSo1+14)=7),JulSo1+14,""))</f>
        <v>43660</v>
      </c>
      <c r="J33" s="22"/>
      <c r="K33" s="37">
        <f ca="1">IF(DAY(AugSo1)=1,IF(AND(YEAR(AugSo1+1)=KalenderJahr,MONTH(AugSo1+1)=8),AugSo1+1,""),IF(AND(YEAR(AugSo1+8)=KalenderJahr,MONTH(AugSo1+8)=8),AugSo1+8,""))</f>
        <v>43682</v>
      </c>
      <c r="L33" s="37">
        <f ca="1">IF(DAY(AugSo1)=1,IF(AND(YEAR(AugSo1+2)=KalenderJahr,MONTH(AugSo1+2)=8),AugSo1+2,""),IF(AND(YEAR(AugSo1+9)=KalenderJahr,MONTH(AugSo1+9)=8),AugSo1+9,""))</f>
        <v>43683</v>
      </c>
      <c r="M33" s="37">
        <f ca="1">IF(DAY(AugSo1)=1,IF(AND(YEAR(AugSo1+3)=KalenderJahr,MONTH(AugSo1+3)=8),AugSo1+3,""),IF(AND(YEAR(AugSo1+10)=KalenderJahr,MONTH(AugSo1+10)=8),AugSo1+10,""))</f>
        <v>43684</v>
      </c>
      <c r="N33" s="37">
        <f ca="1">IF(DAY(AugSo1)=1,IF(AND(YEAR(AugSo1+4)=KalenderJahr,MONTH(AugSo1+4)=8),AugSo1+4,""),IF(AND(YEAR(AugSo1+11)=KalenderJahr,MONTH(AugSo1+11)=8),AugSo1+11,""))</f>
        <v>43685</v>
      </c>
      <c r="O33" s="37">
        <f ca="1">IF(DAY(AugSo1)=1,IF(AND(YEAR(AugSo1+5)=KalenderJahr,MONTH(AugSo1+5)=8),AugSo1+5,""),IF(AND(YEAR(AugSo1+12)=KalenderJahr,MONTH(AugSo1+12)=8),AugSo1+12,""))</f>
        <v>43686</v>
      </c>
      <c r="P33" s="37">
        <f ca="1">IF(DAY(AugSo1)=1,IF(AND(YEAR(AugSo1+6)=KalenderJahr,MONTH(AugSo1+6)=8),AugSo1+6,""),IF(AND(YEAR(AugSo1+13)=KalenderJahr,MONTH(AugSo1+13)=8),AugSo1+13,""))</f>
        <v>43687</v>
      </c>
      <c r="Q33" s="37">
        <f ca="1">IF(DAY(AugSo1)=1,IF(AND(YEAR(AugSo1+7)=KalenderJahr,MONTH(AugSo1+7)=8),AugSo1+7,""),IF(AND(YEAR(AugSo1+14)=KalenderJahr,MONTH(AugSo1+14)=8),AugSo1+14,""))</f>
        <v>43688</v>
      </c>
      <c r="S33" s="5"/>
      <c r="U33" s="12"/>
    </row>
    <row r="34" spans="3:21" ht="15" customHeight="1" x14ac:dyDescent="0.2">
      <c r="C34" s="37">
        <f ca="1">IF(DAY(JulSo1)=1,IF(AND(YEAR(JulSo1+8)=KalenderJahr,MONTH(JulSo1+8)=7),JulSo1+8,""),IF(AND(YEAR(JulSo1+15)=KalenderJahr,MONTH(JulSo1+15)=7),JulSo1+15,""))</f>
        <v>43661</v>
      </c>
      <c r="D34" s="37">
        <f ca="1">IF(DAY(JulSo1)=1,IF(AND(YEAR(JulSo1+9)=KalenderJahr,MONTH(JulSo1+9)=7),JulSo1+9,""),IF(AND(YEAR(JulSo1+16)=KalenderJahr,MONTH(JulSo1+16)=7),JulSo1+16,""))</f>
        <v>43662</v>
      </c>
      <c r="E34" s="37">
        <f ca="1">IF(DAY(JulSo1)=1,IF(AND(YEAR(JulSo1+10)=KalenderJahr,MONTH(JulSo1+10)=7),JulSo1+10,""),IF(AND(YEAR(JulSo1+17)=KalenderJahr,MONTH(JulSo1+17)=7),JulSo1+17,""))</f>
        <v>43663</v>
      </c>
      <c r="F34" s="37">
        <f ca="1">IF(DAY(JulSo1)=1,IF(AND(YEAR(JulSo1+11)=KalenderJahr,MONTH(JulSo1+11)=7),JulSo1+11,""),IF(AND(YEAR(JulSo1+18)=KalenderJahr,MONTH(JulSo1+18)=7),JulSo1+18,""))</f>
        <v>43664</v>
      </c>
      <c r="G34" s="37">
        <f ca="1">IF(DAY(JulSo1)=1,IF(AND(YEAR(JulSo1+12)=KalenderJahr,MONTH(JulSo1+12)=7),JulSo1+12,""),IF(AND(YEAR(JulSo1+19)=KalenderJahr,MONTH(JulSo1+19)=7),JulSo1+19,""))</f>
        <v>43665</v>
      </c>
      <c r="H34" s="37">
        <f ca="1">IF(DAY(JulSo1)=1,IF(AND(YEAR(JulSo1+13)=KalenderJahr,MONTH(JulSo1+13)=7),JulSo1+13,""),IF(AND(YEAR(JulSo1+20)=KalenderJahr,MONTH(JulSo1+20)=7),JulSo1+20,""))</f>
        <v>43666</v>
      </c>
      <c r="I34" s="37">
        <f ca="1">IF(DAY(JulSo1)=1,IF(AND(YEAR(JulSo1+14)=KalenderJahr,MONTH(JulSo1+14)=7),JulSo1+14,""),IF(AND(YEAR(JulSo1+21)=KalenderJahr,MONTH(JulSo1+21)=7),JulSo1+21,""))</f>
        <v>43667</v>
      </c>
      <c r="J34" s="22"/>
      <c r="K34" s="37">
        <f ca="1">IF(DAY(AugSo1)=1,IF(AND(YEAR(AugSo1+8)=KalenderJahr,MONTH(AugSo1+8)=8),AugSo1+8,""),IF(AND(YEAR(AugSo1+15)=KalenderJahr,MONTH(AugSo1+15)=8),AugSo1+15,""))</f>
        <v>43689</v>
      </c>
      <c r="L34" s="37">
        <f ca="1">IF(DAY(AugSo1)=1,IF(AND(YEAR(AugSo1+9)=KalenderJahr,MONTH(AugSo1+9)=8),AugSo1+9,""),IF(AND(YEAR(AugSo1+16)=KalenderJahr,MONTH(AugSo1+16)=8),AugSo1+16,""))</f>
        <v>43690</v>
      </c>
      <c r="M34" s="37">
        <f ca="1">IF(DAY(AugSo1)=1,IF(AND(YEAR(AugSo1+10)=KalenderJahr,MONTH(AugSo1+10)=8),AugSo1+10,""),IF(AND(YEAR(AugSo1+17)=KalenderJahr,MONTH(AugSo1+17)=8),AugSo1+17,""))</f>
        <v>43691</v>
      </c>
      <c r="N34" s="37">
        <f ca="1">IF(DAY(AugSo1)=1,IF(AND(YEAR(AugSo1+11)=KalenderJahr,MONTH(AugSo1+11)=8),AugSo1+11,""),IF(AND(YEAR(AugSo1+18)=KalenderJahr,MONTH(AugSo1+18)=8),AugSo1+18,""))</f>
        <v>43692</v>
      </c>
      <c r="O34" s="37">
        <f ca="1">IF(DAY(AugSo1)=1,IF(AND(YEAR(AugSo1+12)=KalenderJahr,MONTH(AugSo1+12)=8),AugSo1+12,""),IF(AND(YEAR(AugSo1+19)=KalenderJahr,MONTH(AugSo1+19)=8),AugSo1+19,""))</f>
        <v>43693</v>
      </c>
      <c r="P34" s="37">
        <f ca="1">IF(DAY(AugSo1)=1,IF(AND(YEAR(AugSo1+13)=KalenderJahr,MONTH(AugSo1+13)=8),AugSo1+13,""),IF(AND(YEAR(AugSo1+20)=KalenderJahr,MONTH(AugSo1+20)=8),AugSo1+20,""))</f>
        <v>43694</v>
      </c>
      <c r="Q34" s="37">
        <f ca="1">IF(DAY(AugSo1)=1,IF(AND(YEAR(AugSo1+14)=KalenderJahr,MONTH(AugSo1+14)=8),AugSo1+14,""),IF(AND(YEAR(AugSo1+21)=KalenderJahr,MONTH(AugSo1+21)=8),AugSo1+21,""))</f>
        <v>43695</v>
      </c>
      <c r="S34" s="5"/>
      <c r="U34" s="18"/>
    </row>
    <row r="35" spans="3:21" ht="15" customHeight="1" x14ac:dyDescent="0.2">
      <c r="C35" s="37">
        <f ca="1">IF(DAY(JulSo1)=1,IF(AND(YEAR(JulSo1+15)=KalenderJahr,MONTH(JulSo1+15)=7),JulSo1+15,""),IF(AND(YEAR(JulSo1+22)=KalenderJahr,MONTH(JulSo1+22)=7),JulSo1+22,""))</f>
        <v>43668</v>
      </c>
      <c r="D35" s="37">
        <f ca="1">IF(DAY(JulSo1)=1,IF(AND(YEAR(JulSo1+16)=KalenderJahr,MONTH(JulSo1+16)=7),JulSo1+16,""),IF(AND(YEAR(JulSo1+23)=KalenderJahr,MONTH(JulSo1+23)=7),JulSo1+23,""))</f>
        <v>43669</v>
      </c>
      <c r="E35" s="37">
        <f ca="1">IF(DAY(JulSo1)=1,IF(AND(YEAR(JulSo1+17)=KalenderJahr,MONTH(JulSo1+17)=7),JulSo1+17,""),IF(AND(YEAR(JulSo1+24)=KalenderJahr,MONTH(JulSo1+24)=7),JulSo1+24,""))</f>
        <v>43670</v>
      </c>
      <c r="F35" s="37">
        <f ca="1">IF(DAY(JulSo1)=1,IF(AND(YEAR(JulSo1+18)=KalenderJahr,MONTH(JulSo1+18)=7),JulSo1+18,""),IF(AND(YEAR(JulSo1+25)=KalenderJahr,MONTH(JulSo1+25)=7),JulSo1+25,""))</f>
        <v>43671</v>
      </c>
      <c r="G35" s="37">
        <f ca="1">IF(DAY(JulSo1)=1,IF(AND(YEAR(JulSo1+19)=KalenderJahr,MONTH(JulSo1+19)=7),JulSo1+19,""),IF(AND(YEAR(JulSo1+26)=KalenderJahr,MONTH(JulSo1+26)=7),JulSo1+26,""))</f>
        <v>43672</v>
      </c>
      <c r="H35" s="37">
        <f ca="1">IF(DAY(JulSo1)=1,IF(AND(YEAR(JulSo1+20)=KalenderJahr,MONTH(JulSo1+20)=7),JulSo1+20,""),IF(AND(YEAR(JulSo1+27)=KalenderJahr,MONTH(JulSo1+27)=7),JulSo1+27,""))</f>
        <v>43673</v>
      </c>
      <c r="I35" s="37">
        <f ca="1">IF(DAY(JulSo1)=1,IF(AND(YEAR(JulSo1+21)=KalenderJahr,MONTH(JulSo1+21)=7),JulSo1+21,""),IF(AND(YEAR(JulSo1+28)=KalenderJahr,MONTH(JulSo1+28)=7),JulSo1+28,""))</f>
        <v>43674</v>
      </c>
      <c r="J35" s="22"/>
      <c r="K35" s="37">
        <f ca="1">IF(DAY(AugSo1)=1,IF(AND(YEAR(AugSo1+15)=KalenderJahr,MONTH(AugSo1+15)=8),AugSo1+15,""),IF(AND(YEAR(AugSo1+22)=KalenderJahr,MONTH(AugSo1+22)=8),AugSo1+22,""))</f>
        <v>43696</v>
      </c>
      <c r="L35" s="37">
        <f ca="1">IF(DAY(AugSo1)=1,IF(AND(YEAR(AugSo1+16)=KalenderJahr,MONTH(AugSo1+16)=8),AugSo1+16,""),IF(AND(YEAR(AugSo1+23)=KalenderJahr,MONTH(AugSo1+23)=8),AugSo1+23,""))</f>
        <v>43697</v>
      </c>
      <c r="M35" s="37">
        <f ca="1">IF(DAY(AugSo1)=1,IF(AND(YEAR(AugSo1+17)=KalenderJahr,MONTH(AugSo1+17)=8),AugSo1+17,""),IF(AND(YEAR(AugSo1+24)=KalenderJahr,MONTH(AugSo1+24)=8),AugSo1+24,""))</f>
        <v>43698</v>
      </c>
      <c r="N35" s="37">
        <f ca="1">IF(DAY(AugSo1)=1,IF(AND(YEAR(AugSo1+18)=KalenderJahr,MONTH(AugSo1+18)=8),AugSo1+18,""),IF(AND(YEAR(AugSo1+25)=KalenderJahr,MONTH(AugSo1+25)=8),AugSo1+25,""))</f>
        <v>43699</v>
      </c>
      <c r="O35" s="37">
        <f ca="1">IF(DAY(AugSo1)=1,IF(AND(YEAR(AugSo1+19)=KalenderJahr,MONTH(AugSo1+19)=8),AugSo1+19,""),IF(AND(YEAR(AugSo1+26)=KalenderJahr,MONTH(AugSo1+26)=8),AugSo1+26,""))</f>
        <v>43700</v>
      </c>
      <c r="P35" s="37">
        <f ca="1">IF(DAY(AugSo1)=1,IF(AND(YEAR(AugSo1+20)=KalenderJahr,MONTH(AugSo1+20)=8),AugSo1+20,""),IF(AND(YEAR(AugSo1+27)=KalenderJahr,MONTH(AugSo1+27)=8),AugSo1+27,""))</f>
        <v>43701</v>
      </c>
      <c r="Q35" s="37">
        <f ca="1">IF(DAY(AugSo1)=1,IF(AND(YEAR(AugSo1+21)=KalenderJahr,MONTH(AugSo1+21)=8),AugSo1+21,""),IF(AND(YEAR(AugSo1+28)=KalenderJahr,MONTH(AugSo1+28)=8),AugSo1+28,""))</f>
        <v>43702</v>
      </c>
      <c r="S35" s="5"/>
      <c r="U35" s="11"/>
    </row>
    <row r="36" spans="3:21" ht="15" customHeight="1" x14ac:dyDescent="0.2">
      <c r="C36" s="37">
        <f ca="1">IF(DAY(JulSo1)=1,IF(AND(YEAR(JulSo1+22)=KalenderJahr,MONTH(JulSo1+22)=7),JulSo1+22,""),IF(AND(YEAR(JulSo1+29)=KalenderJahr,MONTH(JulSo1+29)=7),JulSo1+29,""))</f>
        <v>43675</v>
      </c>
      <c r="D36" s="37">
        <f ca="1">IF(DAY(JulSo1)=1,IF(AND(YEAR(JulSo1+23)=KalenderJahr,MONTH(JulSo1+23)=7),JulSo1+23,""),IF(AND(YEAR(JulSo1+30)=KalenderJahr,MONTH(JulSo1+30)=7),JulSo1+30,""))</f>
        <v>43676</v>
      </c>
      <c r="E36" s="37">
        <f ca="1">IF(DAY(JulSo1)=1,IF(AND(YEAR(JulSo1+24)=KalenderJahr,MONTH(JulSo1+24)=7),JulSo1+24,""),IF(AND(YEAR(JulSo1+31)=KalenderJahr,MONTH(JulSo1+31)=7),JulSo1+31,""))</f>
        <v>43677</v>
      </c>
      <c r="F36" s="37" t="str">
        <f ca="1">IF(DAY(JulSo1)=1,IF(AND(YEAR(JulSo1+25)=KalenderJahr,MONTH(JulSo1+25)=7),JulSo1+25,""),IF(AND(YEAR(JulSo1+32)=KalenderJahr,MONTH(JulSo1+32)=7),JulSo1+32,""))</f>
        <v/>
      </c>
      <c r="G36" s="37" t="str">
        <f ca="1">IF(DAY(JulSo1)=1,IF(AND(YEAR(JulSo1+26)=KalenderJahr,MONTH(JulSo1+26)=7),JulSo1+26,""),IF(AND(YEAR(JulSo1+33)=KalenderJahr,MONTH(JulSo1+33)=7),JulSo1+33,""))</f>
        <v/>
      </c>
      <c r="H36" s="37" t="str">
        <f ca="1">IF(DAY(JulSo1)=1,IF(AND(YEAR(JulSo1+27)=KalenderJahr,MONTH(JulSo1+27)=7),JulSo1+27,""),IF(AND(YEAR(JulSo1+34)=KalenderJahr,MONTH(JulSo1+34)=7),JulSo1+34,""))</f>
        <v/>
      </c>
      <c r="I36" s="37" t="str">
        <f ca="1">IF(DAY(JulSo1)=1,IF(AND(YEAR(JulSo1+28)=KalenderJahr,MONTH(JulSo1+28)=7),JulSo1+28,""),IF(AND(YEAR(JulSo1+35)=KalenderJahr,MONTH(JulSo1+35)=7),JulSo1+35,""))</f>
        <v/>
      </c>
      <c r="J36" s="22"/>
      <c r="K36" s="37">
        <f ca="1">IF(DAY(AugSo1)=1,IF(AND(YEAR(AugSo1+22)=KalenderJahr,MONTH(AugSo1+22)=8),AugSo1+22,""),IF(AND(YEAR(AugSo1+29)=KalenderJahr,MONTH(AugSo1+29)=8),AugSo1+29,""))</f>
        <v>43703</v>
      </c>
      <c r="L36" s="37">
        <f ca="1">IF(DAY(AugSo1)=1,IF(AND(YEAR(AugSo1+23)=KalenderJahr,MONTH(AugSo1+23)=8),AugSo1+23,""),IF(AND(YEAR(AugSo1+30)=KalenderJahr,MONTH(AugSo1+30)=8),AugSo1+30,""))</f>
        <v>43704</v>
      </c>
      <c r="M36" s="37">
        <f ca="1">IF(DAY(AugSo1)=1,IF(AND(YEAR(AugSo1+24)=KalenderJahr,MONTH(AugSo1+24)=8),AugSo1+24,""),IF(AND(YEAR(AugSo1+31)=KalenderJahr,MONTH(AugSo1+31)=8),AugSo1+31,""))</f>
        <v>43705</v>
      </c>
      <c r="N36" s="37">
        <f ca="1">IF(DAY(AugSo1)=1,IF(AND(YEAR(AugSo1+25)=KalenderJahr,MONTH(AugSo1+25)=8),AugSo1+25,""),IF(AND(YEAR(AugSo1+32)=KalenderJahr,MONTH(AugSo1+32)=8),AugSo1+32,""))</f>
        <v>43706</v>
      </c>
      <c r="O36" s="37">
        <f ca="1">IF(DAY(AugSo1)=1,IF(AND(YEAR(AugSo1+26)=KalenderJahr,MONTH(AugSo1+26)=8),AugSo1+26,""),IF(AND(YEAR(AugSo1+33)=KalenderJahr,MONTH(AugSo1+33)=8),AugSo1+33,""))</f>
        <v>43707</v>
      </c>
      <c r="P36" s="37">
        <f ca="1">IF(DAY(AugSo1)=1,IF(AND(YEAR(AugSo1+27)=KalenderJahr,MONTH(AugSo1+27)=8),AugSo1+27,""),IF(AND(YEAR(AugSo1+34)=KalenderJahr,MONTH(AugSo1+34)=8),AugSo1+34,""))</f>
        <v>43708</v>
      </c>
      <c r="Q36" s="37" t="str">
        <f ca="1">IF(DAY(AugSo1)=1,IF(AND(YEAR(AugSo1+28)=KalenderJahr,MONTH(AugSo1+28)=8),AugSo1+28,""),IF(AND(YEAR(AugSo1+35)=KalenderJahr,MONTH(AugSo1+35)=8),AugSo1+35,""))</f>
        <v/>
      </c>
      <c r="S36" s="5"/>
      <c r="U36" s="12"/>
    </row>
    <row r="37" spans="3:21" ht="15" customHeight="1" x14ac:dyDescent="0.2">
      <c r="C37" s="37" t="str">
        <f ca="1">IF(DAY(JulSo1)=1,IF(AND(YEAR(JulSo1+29)=KalenderJahr,MONTH(JulSo1+29)=7),JulSo1+29,""),IF(AND(YEAR(JulSo1+36)=KalenderJahr,MONTH(JulSo1+36)=7),JulSo1+36,""))</f>
        <v/>
      </c>
      <c r="D37" s="37" t="str">
        <f ca="1">IF(DAY(JulSo1)=1,IF(AND(YEAR(JulSo1+30)=KalenderJahr,MONTH(JulSo1+30)=7),JulSo1+30,""),IF(AND(YEAR(JulSo1+37)=KalenderJahr,MONTH(JulSo1+37)=7),JulSo1+37,""))</f>
        <v/>
      </c>
      <c r="E37" s="37" t="str">
        <f ca="1">IF(DAY(JulSo1)=1,IF(AND(YEAR(JulSo1+31)=KalenderJahr,MONTH(JulSo1+31)=7),JulSo1+31,""),IF(AND(YEAR(JulSo1+38)=KalenderJahr,MONTH(JulSo1+38)=7),JulSo1+38,""))</f>
        <v/>
      </c>
      <c r="F37" s="37" t="str">
        <f ca="1">IF(DAY(JulSo1)=1,IF(AND(YEAR(JulSo1+32)=KalenderJahr,MONTH(JulSo1+32)=7),JulSo1+32,""),IF(AND(YEAR(JulSo1+39)=KalenderJahr,MONTH(JulSo1+39)=7),JulSo1+39,""))</f>
        <v/>
      </c>
      <c r="G37" s="37" t="str">
        <f ca="1">IF(DAY(JulSo1)=1,IF(AND(YEAR(JulSo1+33)=KalenderJahr,MONTH(JulSo1+33)=7),JulSo1+33,""),IF(AND(YEAR(JulSo1+40)=KalenderJahr,MONTH(JulSo1+40)=7),JulSo1+40,""))</f>
        <v/>
      </c>
      <c r="H37" s="37" t="str">
        <f ca="1">IF(DAY(JulSo1)=1,IF(AND(YEAR(JulSo1+34)=KalenderJahr,MONTH(JulSo1+34)=7),JulSo1+34,""),IF(AND(YEAR(JulSo1+41)=KalenderJahr,MONTH(JulSo1+41)=7),JulSo1+41,""))</f>
        <v/>
      </c>
      <c r="I37" s="37" t="str">
        <f ca="1">IF(DAY(JulSo1)=1,IF(AND(YEAR(JulSo1+35)=KalenderJahr,MONTH(JulSo1+35)=7),JulSo1+35,""),IF(AND(YEAR(JulSo1+42)=KalenderJahr,MONTH(JulSo1+42)=7),JulSo1+42,""))</f>
        <v/>
      </c>
      <c r="J37" s="22"/>
      <c r="K37" s="37" t="str">
        <f ca="1">IF(DAY(AugSo1)=1,IF(AND(YEAR(AugSo1+29)=KalenderJahr,MONTH(AugSo1+29)=8),AugSo1+29,""),IF(AND(YEAR(AugSo1+36)=KalenderJahr,MONTH(AugSo1+36)=8),AugSo1+36,""))</f>
        <v/>
      </c>
      <c r="L37" s="37" t="str">
        <f ca="1">IF(DAY(AugSo1)=1,IF(AND(YEAR(AugSo1+30)=KalenderJahr,MONTH(AugSo1+30)=8),AugSo1+30,""),IF(AND(YEAR(AugSo1+37)=KalenderJahr,MONTH(AugSo1+37)=8),AugSo1+37,""))</f>
        <v/>
      </c>
      <c r="M37" s="37" t="str">
        <f ca="1">IF(DAY(AugSo1)=1,IF(AND(YEAR(AugSo1+31)=KalenderJahr,MONTH(AugSo1+31)=8),AugSo1+31,""),IF(AND(YEAR(AugSo1+38)=KalenderJahr,MONTH(AugSo1+38)=8),AugSo1+38,""))</f>
        <v/>
      </c>
      <c r="N37" s="37" t="str">
        <f ca="1">IF(DAY(AugSo1)=1,IF(AND(YEAR(AugSo1+32)=KalenderJahr,MONTH(AugSo1+32)=8),AugSo1+32,""),IF(AND(YEAR(AugSo1+39)=KalenderJahr,MONTH(AugSo1+39)=8),AugSo1+39,""))</f>
        <v/>
      </c>
      <c r="O37" s="37" t="str">
        <f ca="1">IF(DAY(AugSo1)=1,IF(AND(YEAR(AugSo1+33)=KalenderJahr,MONTH(AugSo1+33)=8),AugSo1+33,""),IF(AND(YEAR(AugSo1+40)=KalenderJahr,MONTH(AugSo1+40)=8),AugSo1+40,""))</f>
        <v/>
      </c>
      <c r="P37" s="37" t="str">
        <f ca="1">IF(DAY(AugSo1)=1,IF(AND(YEAR(AugSo1+34)=KalenderJahr,MONTH(AugSo1+34)=8),AugSo1+34,""),IF(AND(YEAR(AugSo1+41)=KalenderJahr,MONTH(AugSo1+41)=8),AugSo1+41,""))</f>
        <v/>
      </c>
      <c r="Q37" s="37" t="str">
        <f ca="1">IF(DAY(AugSo1)=1,IF(AND(YEAR(AugSo1+35)=KalenderJahr,MONTH(AugSo1+35)=8),AugSo1+35,""),IF(AND(YEAR(AugSo1+42)=KalenderJahr,MONTH(AugSo1+42)=8),AugSo1+42,""))</f>
        <v/>
      </c>
      <c r="S37" s="5"/>
      <c r="U37" s="18"/>
    </row>
    <row r="38" spans="3:21" ht="15" customHeight="1" x14ac:dyDescent="0.2">
      <c r="C38" s="20"/>
      <c r="D38" s="20"/>
      <c r="E38" s="20"/>
      <c r="F38" s="20"/>
      <c r="G38" s="20"/>
      <c r="H38" s="20"/>
      <c r="I38" s="20"/>
      <c r="J38" s="22"/>
      <c r="K38" s="20"/>
      <c r="L38" s="20"/>
      <c r="M38" s="20"/>
      <c r="N38" s="20"/>
      <c r="O38" s="20"/>
      <c r="P38" s="20"/>
      <c r="Q38" s="20"/>
      <c r="R38" s="22"/>
      <c r="S38" s="5"/>
      <c r="U38" s="11"/>
    </row>
    <row r="39" spans="3:21" ht="15" customHeight="1" x14ac:dyDescent="0.25">
      <c r="C39" s="4" t="s">
        <v>5</v>
      </c>
      <c r="D39" s="3"/>
      <c r="E39" s="3"/>
      <c r="F39" s="3"/>
      <c r="G39" s="3"/>
      <c r="H39" s="3"/>
      <c r="I39" s="3"/>
      <c r="J39" s="22"/>
      <c r="K39" s="4" t="s">
        <v>14</v>
      </c>
      <c r="L39" s="3"/>
      <c r="M39" s="3"/>
      <c r="N39" s="3"/>
      <c r="O39" s="3"/>
      <c r="P39" s="3"/>
      <c r="Q39" s="3"/>
      <c r="S39" s="5"/>
      <c r="U39" s="12"/>
    </row>
    <row r="40" spans="3:21" ht="15" customHeight="1" x14ac:dyDescent="0.2">
      <c r="C40" s="32" t="s">
        <v>1</v>
      </c>
      <c r="D40" s="32" t="s">
        <v>7</v>
      </c>
      <c r="E40" s="32" t="s">
        <v>1</v>
      </c>
      <c r="F40" s="32" t="s">
        <v>7</v>
      </c>
      <c r="G40" s="32" t="s">
        <v>8</v>
      </c>
      <c r="H40" s="32" t="s">
        <v>9</v>
      </c>
      <c r="I40" s="32" t="s">
        <v>9</v>
      </c>
      <c r="J40" s="22"/>
      <c r="K40" s="33" t="s">
        <v>1</v>
      </c>
      <c r="L40" s="33" t="s">
        <v>7</v>
      </c>
      <c r="M40" s="33" t="s">
        <v>1</v>
      </c>
      <c r="N40" s="33" t="s">
        <v>7</v>
      </c>
      <c r="O40" s="33" t="s">
        <v>8</v>
      </c>
      <c r="P40" s="33" t="s">
        <v>9</v>
      </c>
      <c r="Q40" s="33" t="s">
        <v>9</v>
      </c>
      <c r="S40" s="5"/>
      <c r="U40" s="18"/>
    </row>
    <row r="41" spans="3:21" ht="15" customHeight="1" x14ac:dyDescent="0.2">
      <c r="C41" s="37" t="str">
        <f ca="1">IF(DAY(SepSo1)=1,"",IF(AND(YEAR(SepSo1+1)=KalenderJahr,MONTH(SepSo1+1)=9),SepSo1+1,""))</f>
        <v/>
      </c>
      <c r="D41" s="37" t="str">
        <f ca="1">IF(DAY(SepSo1)=1,"",IF(AND(YEAR(SepSo1+2)=KalenderJahr,MONTH(SepSo1+2)=9),SepSo1+2,""))</f>
        <v/>
      </c>
      <c r="E41" s="37" t="str">
        <f ca="1">IF(DAY(SepSo1)=1,"",IF(AND(YEAR(SepSo1+3)=KalenderJahr,MONTH(SepSo1+3)=9),SepSo1+3,""))</f>
        <v/>
      </c>
      <c r="F41" s="37" t="str">
        <f ca="1">IF(DAY(SepSo1)=1,"",IF(AND(YEAR(SepSo1+4)=KalenderJahr,MONTH(SepSo1+4)=9),SepSo1+4,""))</f>
        <v/>
      </c>
      <c r="G41" s="37" t="str">
        <f ca="1">IF(DAY(SepSo1)=1,"",IF(AND(YEAR(SepSo1+5)=KalenderJahr,MONTH(SepSo1+5)=9),SepSo1+5,""))</f>
        <v/>
      </c>
      <c r="H41" s="37" t="str">
        <f ca="1">IF(DAY(SepSo1)=1,"",IF(AND(YEAR(SepSo1+6)=KalenderJahr,MONTH(SepSo1+6)=9),SepSo1+6,""))</f>
        <v/>
      </c>
      <c r="I41" s="37">
        <f ca="1">IF(DAY(SepSo1)=1,IF(AND(YEAR(SepSo1)=KalenderJahr,MONTH(SepSo1)=9),SepSo1,""),IF(AND(YEAR(SepSo1+7)=KalenderJahr,MONTH(SepSo1+7)=9),SepSo1+7,""))</f>
        <v>43709</v>
      </c>
      <c r="J41" s="22"/>
      <c r="K41" s="37" t="str">
        <f ca="1">IF(DAY(OktSo1)=1,"",IF(AND(YEAR(OktSo1+1)=KalenderJahr,MONTH(OktSo1+1)=10),OktSo1+1,""))</f>
        <v/>
      </c>
      <c r="L41" s="37">
        <f ca="1">IF(DAY(OktSo1)=1,"",IF(AND(YEAR(OktSo1+2)=KalenderJahr,MONTH(OktSo1+2)=10),OktSo1+2,""))</f>
        <v>43739</v>
      </c>
      <c r="M41" s="37">
        <f ca="1">IF(DAY(OktSo1)=1,"",IF(AND(YEAR(OktSo1+3)=KalenderJahr,MONTH(OktSo1+3)=10),OktSo1+3,""))</f>
        <v>43740</v>
      </c>
      <c r="N41" s="37">
        <f ca="1">IF(DAY(OktSo1)=1,"",IF(AND(YEAR(OktSo1+4)=KalenderJahr,MONTH(OktSo1+4)=10),OktSo1+4,""))</f>
        <v>43741</v>
      </c>
      <c r="O41" s="37">
        <f ca="1">IF(DAY(OktSo1)=1,"",IF(AND(YEAR(OktSo1+5)=KalenderJahr,MONTH(OktSo1+5)=10),OktSo1+5,""))</f>
        <v>43742</v>
      </c>
      <c r="P41" s="37">
        <f ca="1">IF(DAY(OktSo1)=1,"",IF(AND(YEAR(OktSo1+6)=KalenderJahr,MONTH(OktSo1+6)=10),OktSo1+6,""))</f>
        <v>43743</v>
      </c>
      <c r="Q41" s="37">
        <f ca="1">IF(DAY(OktSo1)=1,IF(AND(YEAR(OktSo1)=KalenderJahr,MONTH(OktSo1)=10),OktSo1,""),IF(AND(YEAR(OktSo1+7)=KalenderJahr,MONTH(OktSo1+7)=10),OktSo1+7,""))</f>
        <v>43744</v>
      </c>
      <c r="S41" s="5"/>
      <c r="U41" s="11"/>
    </row>
    <row r="42" spans="3:21" ht="15" customHeight="1" x14ac:dyDescent="0.2">
      <c r="C42" s="37">
        <f ca="1">IF(DAY(SepSo1)=1,IF(AND(YEAR(SepSo1+1)=KalenderJahr,MONTH(SepSo1+1)=9),SepSo1+1,""),IF(AND(YEAR(SepSo1+8)=KalenderJahr,MONTH(SepSo1+8)=9),SepSo1+8,""))</f>
        <v>43710</v>
      </c>
      <c r="D42" s="37">
        <f ca="1">IF(DAY(SepSo1)=1,IF(AND(YEAR(SepSo1+2)=KalenderJahr,MONTH(SepSo1+2)=9),SepSo1+2,""),IF(AND(YEAR(SepSo1+9)=KalenderJahr,MONTH(SepSo1+9)=9),SepSo1+9,""))</f>
        <v>43711</v>
      </c>
      <c r="E42" s="37">
        <f ca="1">IF(DAY(SepSo1)=1,IF(AND(YEAR(SepSo1+3)=KalenderJahr,MONTH(SepSo1+3)=9),SepSo1+3,""),IF(AND(YEAR(SepSo1+10)=KalenderJahr,MONTH(SepSo1+10)=9),SepSo1+10,""))</f>
        <v>43712</v>
      </c>
      <c r="F42" s="37">
        <f ca="1">IF(DAY(SepSo1)=1,IF(AND(YEAR(SepSo1+4)=KalenderJahr,MONTH(SepSo1+4)=9),SepSo1+4,""),IF(AND(YEAR(SepSo1+11)=KalenderJahr,MONTH(SepSo1+11)=9),SepSo1+11,""))</f>
        <v>43713</v>
      </c>
      <c r="G42" s="37">
        <f ca="1">IF(DAY(SepSo1)=1,IF(AND(YEAR(SepSo1+5)=KalenderJahr,MONTH(SepSo1+5)=9),SepSo1+5,""),IF(AND(YEAR(SepSo1+12)=KalenderJahr,MONTH(SepSo1+12)=9),SepSo1+12,""))</f>
        <v>43714</v>
      </c>
      <c r="H42" s="37">
        <f ca="1">IF(DAY(SepSo1)=1,IF(AND(YEAR(SepSo1+6)=KalenderJahr,MONTH(SepSo1+6)=9),SepSo1+6,""),IF(AND(YEAR(SepSo1+13)=KalenderJahr,MONTH(SepSo1+13)=9),SepSo1+13,""))</f>
        <v>43715</v>
      </c>
      <c r="I42" s="37">
        <f ca="1">IF(DAY(SepSo1)=1,IF(AND(YEAR(SepSo1+7)=KalenderJahr,MONTH(SepSo1+7)=9),SepSo1+7,""),IF(AND(YEAR(SepSo1+14)=KalenderJahr,MONTH(SepSo1+14)=9),SepSo1+14,""))</f>
        <v>43716</v>
      </c>
      <c r="J42" s="22"/>
      <c r="K42" s="37">
        <f ca="1">IF(DAY(OktSo1)=1,IF(AND(YEAR(OktSo1+1)=KalenderJahr,MONTH(OktSo1+1)=10),OktSo1+1,""),IF(AND(YEAR(OktSo1+8)=KalenderJahr,MONTH(OktSo1+8)=10),OktSo1+8,""))</f>
        <v>43745</v>
      </c>
      <c r="L42" s="37">
        <f ca="1">IF(DAY(OktSo1)=1,IF(AND(YEAR(OktSo1+2)=KalenderJahr,MONTH(OktSo1+2)=10),OktSo1+2,""),IF(AND(YEAR(OktSo1+9)=KalenderJahr,MONTH(OktSo1+9)=10),OktSo1+9,""))</f>
        <v>43746</v>
      </c>
      <c r="M42" s="37">
        <f ca="1">IF(DAY(OktSo1)=1,IF(AND(YEAR(OktSo1+3)=KalenderJahr,MONTH(OktSo1+3)=10),OktSo1+3,""),IF(AND(YEAR(OktSo1+10)=KalenderJahr,MONTH(OktSo1+10)=10),OktSo1+10,""))</f>
        <v>43747</v>
      </c>
      <c r="N42" s="37">
        <f ca="1">IF(DAY(OktSo1)=1,IF(AND(YEAR(OktSo1+4)=KalenderJahr,MONTH(OktSo1+4)=10),OktSo1+4,""),IF(AND(YEAR(OktSo1+11)=KalenderJahr,MONTH(OktSo1+11)=10),OktSo1+11,""))</f>
        <v>43748</v>
      </c>
      <c r="O42" s="37">
        <f ca="1">IF(DAY(OktSo1)=1,IF(AND(YEAR(OktSo1+5)=KalenderJahr,MONTH(OktSo1+5)=10),OktSo1+5,""),IF(AND(YEAR(OktSo1+12)=KalenderJahr,MONTH(OktSo1+12)=10),OktSo1+12,""))</f>
        <v>43749</v>
      </c>
      <c r="P42" s="37">
        <f ca="1">IF(DAY(OktSo1)=1,IF(AND(YEAR(OktSo1+6)=KalenderJahr,MONTH(OktSo1+6)=10),OktSo1+6,""),IF(AND(YEAR(OktSo1+13)=KalenderJahr,MONTH(OktSo1+13)=10),OktSo1+13,""))</f>
        <v>43750</v>
      </c>
      <c r="Q42" s="37">
        <f ca="1">IF(DAY(OktSo1)=1,IF(AND(YEAR(OktSo1+7)=KalenderJahr,MONTH(OktSo1+7)=10),OktSo1+7,""),IF(AND(YEAR(OktSo1+14)=KalenderJahr,MONTH(OktSo1+14)=10),OktSo1+14,""))</f>
        <v>43751</v>
      </c>
      <c r="S42" s="5"/>
      <c r="U42" s="11"/>
    </row>
    <row r="43" spans="3:21" ht="15" customHeight="1" x14ac:dyDescent="0.2">
      <c r="C43" s="37">
        <f ca="1">IF(DAY(SepSo1)=1,IF(AND(YEAR(SepSo1+8)=KalenderJahr,MONTH(SepSo1+8)=9),SepSo1+8,""),IF(AND(YEAR(SepSo1+15)=KalenderJahr,MONTH(SepSo1+15)=9),SepSo1+15,""))</f>
        <v>43717</v>
      </c>
      <c r="D43" s="37">
        <f ca="1">IF(DAY(SepSo1)=1,IF(AND(YEAR(SepSo1+9)=KalenderJahr,MONTH(SepSo1+9)=9),SepSo1+9,""),IF(AND(YEAR(SepSo1+16)=KalenderJahr,MONTH(SepSo1+16)=9),SepSo1+16,""))</f>
        <v>43718</v>
      </c>
      <c r="E43" s="37">
        <f ca="1">IF(DAY(SepSo1)=1,IF(AND(YEAR(SepSo1+10)=KalenderJahr,MONTH(SepSo1+10)=9),SepSo1+10,""),IF(AND(YEAR(SepSo1+17)=KalenderJahr,MONTH(SepSo1+17)=9),SepSo1+17,""))</f>
        <v>43719</v>
      </c>
      <c r="F43" s="37">
        <f ca="1">IF(DAY(SepSo1)=1,IF(AND(YEAR(SepSo1+11)=KalenderJahr,MONTH(SepSo1+11)=9),SepSo1+11,""),IF(AND(YEAR(SepSo1+18)=KalenderJahr,MONTH(SepSo1+18)=9),SepSo1+18,""))</f>
        <v>43720</v>
      </c>
      <c r="G43" s="37">
        <f ca="1">IF(DAY(SepSo1)=1,IF(AND(YEAR(SepSo1+12)=KalenderJahr,MONTH(SepSo1+12)=9),SepSo1+12,""),IF(AND(YEAR(SepSo1+19)=KalenderJahr,MONTH(SepSo1+19)=9),SepSo1+19,""))</f>
        <v>43721</v>
      </c>
      <c r="H43" s="37">
        <f ca="1">IF(DAY(SepSo1)=1,IF(AND(YEAR(SepSo1+13)=KalenderJahr,MONTH(SepSo1+13)=9),SepSo1+13,""),IF(AND(YEAR(SepSo1+20)=KalenderJahr,MONTH(SepSo1+20)=9),SepSo1+20,""))</f>
        <v>43722</v>
      </c>
      <c r="I43" s="37">
        <f ca="1">IF(DAY(SepSo1)=1,IF(AND(YEAR(SepSo1+14)=KalenderJahr,MONTH(SepSo1+14)=9),SepSo1+14,""),IF(AND(YEAR(SepSo1+21)=KalenderJahr,MONTH(SepSo1+21)=9),SepSo1+21,""))</f>
        <v>43723</v>
      </c>
      <c r="J43" s="22"/>
      <c r="K43" s="37">
        <f ca="1">IF(DAY(OktSo1)=1,IF(AND(YEAR(OktSo1+8)=KalenderJahr,MONTH(OktSo1+8)=10),OktSo1+8,""),IF(AND(YEAR(OktSo1+15)=KalenderJahr,MONTH(OktSo1+15)=10),OktSo1+15,""))</f>
        <v>43752</v>
      </c>
      <c r="L43" s="37">
        <f ca="1">IF(DAY(OktSo1)=1,IF(AND(YEAR(OktSo1+9)=KalenderJahr,MONTH(OktSo1+9)=10),OktSo1+9,""),IF(AND(YEAR(OktSo1+16)=KalenderJahr,MONTH(OktSo1+16)=10),OktSo1+16,""))</f>
        <v>43753</v>
      </c>
      <c r="M43" s="37">
        <f ca="1">IF(DAY(OktSo1)=1,IF(AND(YEAR(OktSo1+10)=KalenderJahr,MONTH(OktSo1+10)=10),OktSo1+10,""),IF(AND(YEAR(OktSo1+17)=KalenderJahr,MONTH(OktSo1+17)=10),OktSo1+17,""))</f>
        <v>43754</v>
      </c>
      <c r="N43" s="37">
        <f ca="1">IF(DAY(OktSo1)=1,IF(AND(YEAR(OktSo1+11)=KalenderJahr,MONTH(OktSo1+11)=10),OktSo1+11,""),IF(AND(YEAR(OktSo1+18)=KalenderJahr,MONTH(OktSo1+18)=10),OktSo1+18,""))</f>
        <v>43755</v>
      </c>
      <c r="O43" s="37">
        <f ca="1">IF(DAY(OktSo1)=1,IF(AND(YEAR(OktSo1+12)=KalenderJahr,MONTH(OktSo1+12)=10),OktSo1+12,""),IF(AND(YEAR(OktSo1+19)=KalenderJahr,MONTH(OktSo1+19)=10),OktSo1+19,""))</f>
        <v>43756</v>
      </c>
      <c r="P43" s="37">
        <f ca="1">IF(DAY(OktSo1)=1,IF(AND(YEAR(OktSo1+13)=KalenderJahr,MONTH(OktSo1+13)=10),OktSo1+13,""),IF(AND(YEAR(OktSo1+20)=KalenderJahr,MONTH(OktSo1+20)=10),OktSo1+20,""))</f>
        <v>43757</v>
      </c>
      <c r="Q43" s="37">
        <f ca="1">IF(DAY(OktSo1)=1,IF(AND(YEAR(OktSo1+14)=KalenderJahr,MONTH(OktSo1+14)=10),OktSo1+14,""),IF(AND(YEAR(OktSo1+21)=KalenderJahr,MONTH(OktSo1+21)=10),OktSo1+21,""))</f>
        <v>43758</v>
      </c>
      <c r="S43" s="5"/>
      <c r="U43" s="18"/>
    </row>
    <row r="44" spans="3:21" ht="15" customHeight="1" x14ac:dyDescent="0.2">
      <c r="C44" s="37">
        <f ca="1">IF(DAY(SepSo1)=1,IF(AND(YEAR(SepSo1+15)=KalenderJahr,MONTH(SepSo1+15)=9),SepSo1+15,""),IF(AND(YEAR(SepSo1+22)=KalenderJahr,MONTH(SepSo1+22)=9),SepSo1+22,""))</f>
        <v>43724</v>
      </c>
      <c r="D44" s="37">
        <f ca="1">IF(DAY(SepSo1)=1,IF(AND(YEAR(SepSo1+16)=KalenderJahr,MONTH(SepSo1+16)=9),SepSo1+16,""),IF(AND(YEAR(SepSo1+23)=KalenderJahr,MONTH(SepSo1+23)=9),SepSo1+23,""))</f>
        <v>43725</v>
      </c>
      <c r="E44" s="37">
        <f ca="1">IF(DAY(SepSo1)=1,IF(AND(YEAR(SepSo1+17)=KalenderJahr,MONTH(SepSo1+17)=9),SepSo1+17,""),IF(AND(YEAR(SepSo1+24)=KalenderJahr,MONTH(SepSo1+24)=9),SepSo1+24,""))</f>
        <v>43726</v>
      </c>
      <c r="F44" s="37">
        <f ca="1">IF(DAY(SepSo1)=1,IF(AND(YEAR(SepSo1+18)=KalenderJahr,MONTH(SepSo1+18)=9),SepSo1+18,""),IF(AND(YEAR(SepSo1+25)=KalenderJahr,MONTH(SepSo1+25)=9),SepSo1+25,""))</f>
        <v>43727</v>
      </c>
      <c r="G44" s="37">
        <f ca="1">IF(DAY(SepSo1)=1,IF(AND(YEAR(SepSo1+19)=KalenderJahr,MONTH(SepSo1+19)=9),SepSo1+19,""),IF(AND(YEAR(SepSo1+26)=KalenderJahr,MONTH(SepSo1+26)=9),SepSo1+26,""))</f>
        <v>43728</v>
      </c>
      <c r="H44" s="37">
        <f ca="1">IF(DAY(SepSo1)=1,IF(AND(YEAR(SepSo1+20)=KalenderJahr,MONTH(SepSo1+20)=9),SepSo1+20,""),IF(AND(YEAR(SepSo1+27)=KalenderJahr,MONTH(SepSo1+27)=9),SepSo1+27,""))</f>
        <v>43729</v>
      </c>
      <c r="I44" s="37">
        <f ca="1">IF(DAY(SepSo1)=1,IF(AND(YEAR(SepSo1+21)=KalenderJahr,MONTH(SepSo1+21)=9),SepSo1+21,""),IF(AND(YEAR(SepSo1+28)=KalenderJahr,MONTH(SepSo1+28)=9),SepSo1+28,""))</f>
        <v>43730</v>
      </c>
      <c r="J44" s="22"/>
      <c r="K44" s="37">
        <f ca="1">IF(DAY(OktSo1)=1,IF(AND(YEAR(OktSo1+15)=KalenderJahr,MONTH(OktSo1+15)=10),OktSo1+15,""),IF(AND(YEAR(OktSo1+22)=KalenderJahr,MONTH(OktSo1+22)=10),OktSo1+22,""))</f>
        <v>43759</v>
      </c>
      <c r="L44" s="37">
        <f ca="1">IF(DAY(OktSo1)=1,IF(AND(YEAR(OktSo1+16)=KalenderJahr,MONTH(OktSo1+16)=10),OktSo1+16,""),IF(AND(YEAR(OktSo1+23)=KalenderJahr,MONTH(OktSo1+23)=10),OktSo1+23,""))</f>
        <v>43760</v>
      </c>
      <c r="M44" s="37">
        <f ca="1">IF(DAY(OktSo1)=1,IF(AND(YEAR(OktSo1+17)=KalenderJahr,MONTH(OktSo1+17)=10),OktSo1+17,""),IF(AND(YEAR(OktSo1+24)=KalenderJahr,MONTH(OktSo1+24)=10),OktSo1+24,""))</f>
        <v>43761</v>
      </c>
      <c r="N44" s="37">
        <f ca="1">IF(DAY(OktSo1)=1,IF(AND(YEAR(OktSo1+18)=KalenderJahr,MONTH(OktSo1+18)=10),OktSo1+18,""),IF(AND(YEAR(OktSo1+25)=KalenderJahr,MONTH(OktSo1+25)=10),OktSo1+25,""))</f>
        <v>43762</v>
      </c>
      <c r="O44" s="37">
        <f ca="1">IF(DAY(OktSo1)=1,IF(AND(YEAR(OktSo1+19)=KalenderJahr,MONTH(OktSo1+19)=10),OktSo1+19,""),IF(AND(YEAR(OktSo1+26)=KalenderJahr,MONTH(OktSo1+26)=10),OktSo1+26,""))</f>
        <v>43763</v>
      </c>
      <c r="P44" s="37">
        <f ca="1">IF(DAY(OktSo1)=1,IF(AND(YEAR(OktSo1+20)=KalenderJahr,MONTH(OktSo1+20)=10),OktSo1+20,""),IF(AND(YEAR(OktSo1+27)=KalenderJahr,MONTH(OktSo1+27)=10),OktSo1+27,""))</f>
        <v>43764</v>
      </c>
      <c r="Q44" s="37">
        <f ca="1">IF(DAY(OktSo1)=1,IF(AND(YEAR(OktSo1+21)=KalenderJahr,MONTH(OktSo1+21)=10),OktSo1+21,""),IF(AND(YEAR(OktSo1+28)=KalenderJahr,MONTH(OktSo1+28)=10),OktSo1+28,""))</f>
        <v>43765</v>
      </c>
      <c r="S44" s="5"/>
      <c r="U44" s="17" t="s">
        <v>23</v>
      </c>
    </row>
    <row r="45" spans="3:21" ht="15" customHeight="1" x14ac:dyDescent="0.2">
      <c r="C45" s="37">
        <f ca="1">IF(DAY(SepSo1)=1,IF(AND(YEAR(SepSo1+22)=KalenderJahr,MONTH(SepSo1+22)=9),SepSo1+22,""),IF(AND(YEAR(SepSo1+29)=KalenderJahr,MONTH(SepSo1+29)=9),SepSo1+29,""))</f>
        <v>43731</v>
      </c>
      <c r="D45" s="37">
        <f ca="1">IF(DAY(SepSo1)=1,IF(AND(YEAR(SepSo1+23)=KalenderJahr,MONTH(SepSo1+23)=9),SepSo1+23,""),IF(AND(YEAR(SepSo1+30)=KalenderJahr,MONTH(SepSo1+30)=9),SepSo1+30,""))</f>
        <v>43732</v>
      </c>
      <c r="E45" s="37">
        <f ca="1">IF(DAY(SepSo1)=1,IF(AND(YEAR(SepSo1+24)=KalenderJahr,MONTH(SepSo1+24)=9),SepSo1+24,""),IF(AND(YEAR(SepSo1+31)=KalenderJahr,MONTH(SepSo1+31)=9),SepSo1+31,""))</f>
        <v>43733</v>
      </c>
      <c r="F45" s="37">
        <f ca="1">IF(DAY(SepSo1)=1,IF(AND(YEAR(SepSo1+25)=KalenderJahr,MONTH(SepSo1+25)=9),SepSo1+25,""),IF(AND(YEAR(SepSo1+32)=KalenderJahr,MONTH(SepSo1+32)=9),SepSo1+32,""))</f>
        <v>43734</v>
      </c>
      <c r="G45" s="37">
        <f ca="1">IF(DAY(SepSo1)=1,IF(AND(YEAR(SepSo1+26)=KalenderJahr,MONTH(SepSo1+26)=9),SepSo1+26,""),IF(AND(YEAR(SepSo1+33)=KalenderJahr,MONTH(SepSo1+33)=9),SepSo1+33,""))</f>
        <v>43735</v>
      </c>
      <c r="H45" s="37">
        <f ca="1">IF(DAY(SepSo1)=1,IF(AND(YEAR(SepSo1+27)=KalenderJahr,MONTH(SepSo1+27)=9),SepSo1+27,""),IF(AND(YEAR(SepSo1+34)=KalenderJahr,MONTH(SepSo1+34)=9),SepSo1+34,""))</f>
        <v>43736</v>
      </c>
      <c r="I45" s="37">
        <f ca="1">IF(DAY(SepSo1)=1,IF(AND(YEAR(SepSo1+28)=KalenderJahr,MONTH(SepSo1+28)=9),SepSo1+28,""),IF(AND(YEAR(SepSo1+35)=KalenderJahr,MONTH(SepSo1+35)=9),SepSo1+35,""))</f>
        <v>43737</v>
      </c>
      <c r="J45" s="22"/>
      <c r="K45" s="37">
        <f ca="1">IF(DAY(OktSo1)=1,IF(AND(YEAR(OktSo1+22)=KalenderJahr,MONTH(OktSo1+22)=10),OktSo1+22,""),IF(AND(YEAR(OktSo1+29)=KalenderJahr,MONTH(OktSo1+29)=10),OktSo1+29,""))</f>
        <v>43766</v>
      </c>
      <c r="L45" s="37">
        <f ca="1">IF(DAY(OktSo1)=1,IF(AND(YEAR(OktSo1+23)=KalenderJahr,MONTH(OktSo1+23)=10),OktSo1+23,""),IF(AND(YEAR(OktSo1+30)=KalenderJahr,MONTH(OktSo1+30)=10),OktSo1+30,""))</f>
        <v>43767</v>
      </c>
      <c r="M45" s="37">
        <f ca="1">IF(DAY(OktSo1)=1,IF(AND(YEAR(OktSo1+24)=KalenderJahr,MONTH(OktSo1+24)=10),OktSo1+24,""),IF(AND(YEAR(OktSo1+31)=KalenderJahr,MONTH(OktSo1+31)=10),OktSo1+31,""))</f>
        <v>43768</v>
      </c>
      <c r="N45" s="37">
        <f ca="1">IF(DAY(OktSo1)=1,IF(AND(YEAR(OktSo1+25)=KalenderJahr,MONTH(OktSo1+25)=10),OktSo1+25,""),IF(AND(YEAR(OktSo1+32)=KalenderJahr,MONTH(OktSo1+32)=10),OktSo1+32,""))</f>
        <v>43769</v>
      </c>
      <c r="O45" s="37" t="str">
        <f ca="1">IF(DAY(OktSo1)=1,IF(AND(YEAR(OktSo1+26)=KalenderJahr,MONTH(OktSo1+26)=10),OktSo1+26,""),IF(AND(YEAR(OktSo1+33)=KalenderJahr,MONTH(OktSo1+33)=10),OktSo1+33,""))</f>
        <v/>
      </c>
      <c r="P45" s="37" t="str">
        <f ca="1">IF(DAY(OktSo1)=1,IF(AND(YEAR(OktSo1+27)=KalenderJahr,MONTH(OktSo1+27)=10),OktSo1+27,""),IF(AND(YEAR(OktSo1+34)=KalenderJahr,MONTH(OktSo1+34)=10),OktSo1+34,""))</f>
        <v/>
      </c>
      <c r="Q45" s="37" t="str">
        <f ca="1">IF(DAY(OktSo1)=1,IF(AND(YEAR(OktSo1+28)=KalenderJahr,MONTH(OktSo1+28)=10),OktSo1+28,""),IF(AND(YEAR(OktSo1+35)=KalenderJahr,MONTH(OktSo1+35)=10),OktSo1+35,""))</f>
        <v/>
      </c>
      <c r="S45" s="5"/>
      <c r="U45" s="10" t="s">
        <v>24</v>
      </c>
    </row>
    <row r="46" spans="3:21" ht="15" customHeight="1" x14ac:dyDescent="0.2">
      <c r="C46" s="37">
        <f ca="1">IF(DAY(SepSo1)=1,IF(AND(YEAR(SepSo1+29)=KalenderJahr,MONTH(SepSo1+29)=9),SepSo1+29,""),IF(AND(YEAR(SepSo1+36)=KalenderJahr,MONTH(SepSo1+36)=9),SepSo1+36,""))</f>
        <v>43738</v>
      </c>
      <c r="D46" s="37" t="str">
        <f ca="1">IF(DAY(SepSo1)=1,IF(AND(YEAR(SepSo1+30)=KalenderJahr,MONTH(SepSo1+30)=9),SepSo1+30,""),IF(AND(YEAR(SepSo1+37)=KalenderJahr,MONTH(SepSo1+37)=9),SepSo1+37,""))</f>
        <v/>
      </c>
      <c r="E46" s="37" t="str">
        <f ca="1">IF(DAY(SepSo1)=1,IF(AND(YEAR(SepSo1+31)=KalenderJahr,MONTH(SepSo1+31)=9),SepSo1+31,""),IF(AND(YEAR(SepSo1+38)=KalenderJahr,MONTH(SepSo1+38)=9),SepSo1+38,""))</f>
        <v/>
      </c>
      <c r="F46" s="37" t="str">
        <f ca="1">IF(DAY(SepSo1)=1,IF(AND(YEAR(SepSo1+32)=KalenderJahr,MONTH(SepSo1+32)=9),SepSo1+32,""),IF(AND(YEAR(SepSo1+39)=KalenderJahr,MONTH(SepSo1+39)=9),SepSo1+39,""))</f>
        <v/>
      </c>
      <c r="G46" s="37" t="str">
        <f ca="1">IF(DAY(SepSo1)=1,IF(AND(YEAR(SepSo1+33)=KalenderJahr,MONTH(SepSo1+33)=9),SepSo1+33,""),IF(AND(YEAR(SepSo1+40)=KalenderJahr,MONTH(SepSo1+40)=9),SepSo1+40,""))</f>
        <v/>
      </c>
      <c r="H46" s="37" t="str">
        <f ca="1">IF(DAY(SepSo1)=1,IF(AND(YEAR(SepSo1+34)=KalenderJahr,MONTH(SepSo1+34)=9),SepSo1+34,""),IF(AND(YEAR(SepSo1+41)=KalenderJahr,MONTH(SepSo1+41)=9),SepSo1+41,""))</f>
        <v/>
      </c>
      <c r="I46" s="37" t="str">
        <f ca="1">IF(DAY(SepSo1)=1,IF(AND(YEAR(SepSo1+35)=KalenderJahr,MONTH(SepSo1+35)=9),SepSo1+35,""),IF(AND(YEAR(SepSo1+42)=KalenderJahr,MONTH(SepSo1+42)=9),SepSo1+42,""))</f>
        <v/>
      </c>
      <c r="J46" s="22"/>
      <c r="K46" s="37" t="str">
        <f ca="1">IF(DAY(OktSo1)=1,IF(AND(YEAR(OktSo1+29)=KalenderJahr,MONTH(OktSo1+29)=10),OktSo1+29,""),IF(AND(YEAR(OktSo1+36)=KalenderJahr,MONTH(OktSo1+36)=10),OktSo1+36,""))</f>
        <v/>
      </c>
      <c r="L46" s="37" t="str">
        <f ca="1">IF(DAY(OktSo1)=1,IF(AND(YEAR(OktSo1+30)=KalenderJahr,MONTH(OktSo1+30)=10),OktSo1+30,""),IF(AND(YEAR(OktSo1+37)=KalenderJahr,MONTH(OktSo1+37)=10),OktSo1+37,""))</f>
        <v/>
      </c>
      <c r="M46" s="37" t="str">
        <f ca="1">IF(DAY(OktSo1)=1,IF(AND(YEAR(OktSo1+31)=KalenderJahr,MONTH(OktSo1+31)=10),OktSo1+31,""),IF(AND(YEAR(OktSo1+38)=KalenderJahr,MONTH(OktSo1+38)=10),OktSo1+38,""))</f>
        <v/>
      </c>
      <c r="N46" s="37" t="str">
        <f ca="1">IF(DAY(OktSo1)=1,IF(AND(YEAR(OktSo1+32)=KalenderJahr,MONTH(OktSo1+32)=10),OktSo1+32,""),IF(AND(YEAR(OktSo1+39)=KalenderJahr,MONTH(OktSo1+39)=10),OktSo1+39,""))</f>
        <v/>
      </c>
      <c r="O46" s="37" t="str">
        <f ca="1">IF(DAY(OktSo1)=1,IF(AND(YEAR(OktSo1+33)=KalenderJahr,MONTH(OktSo1+33)=10),OktSo1+33,""),IF(AND(YEAR(OktSo1+40)=KalenderJahr,MONTH(OktSo1+40)=10),OktSo1+40,""))</f>
        <v/>
      </c>
      <c r="P46" s="37" t="str">
        <f ca="1">IF(DAY(OktSo1)=1,IF(AND(YEAR(OktSo1+34)=KalenderJahr,MONTH(OktSo1+34)=10),OktSo1+34,""),IF(AND(YEAR(OktSo1+41)=KalenderJahr,MONTH(OktSo1+41)=10),OktSo1+41,""))</f>
        <v/>
      </c>
      <c r="Q46" s="37" t="str">
        <f ca="1">IF(DAY(OktSo1)=1,IF(AND(YEAR(OktSo1+35)=KalenderJahr,MONTH(OktSo1+35)=10),OktSo1+35,""),IF(AND(YEAR(OktSo1+42)=KalenderJahr,MONTH(OktSo1+42)=10),OktSo1+42,""))</f>
        <v/>
      </c>
      <c r="S46" s="5"/>
      <c r="U46" s="10"/>
    </row>
    <row r="47" spans="3:21" ht="15" customHeight="1" x14ac:dyDescent="0.2">
      <c r="C47" s="2"/>
      <c r="D47" s="2"/>
      <c r="E47" s="2"/>
      <c r="F47" s="2"/>
      <c r="G47" s="2"/>
      <c r="H47" s="2"/>
      <c r="I47" s="2"/>
      <c r="J47" s="22"/>
      <c r="S47" s="5"/>
      <c r="U47" s="10" t="s">
        <v>25</v>
      </c>
    </row>
    <row r="48" spans="3:21" ht="15" customHeight="1" x14ac:dyDescent="0.25">
      <c r="C48" s="4" t="s">
        <v>6</v>
      </c>
      <c r="D48" s="3"/>
      <c r="E48" s="3"/>
      <c r="F48" s="3"/>
      <c r="G48" s="3"/>
      <c r="H48" s="3"/>
      <c r="I48" s="3"/>
      <c r="J48" s="22"/>
      <c r="K48" s="4" t="s">
        <v>15</v>
      </c>
      <c r="L48" s="3"/>
      <c r="M48" s="3"/>
      <c r="N48" s="3"/>
      <c r="O48" s="3"/>
      <c r="P48" s="3"/>
      <c r="Q48" s="3"/>
      <c r="S48" s="5"/>
      <c r="U48" s="10" t="s">
        <v>26</v>
      </c>
    </row>
    <row r="49" spans="3:21" ht="15" customHeight="1" x14ac:dyDescent="0.2">
      <c r="C49" s="34" t="s">
        <v>1</v>
      </c>
      <c r="D49" s="34" t="s">
        <v>7</v>
      </c>
      <c r="E49" s="34" t="s">
        <v>1</v>
      </c>
      <c r="F49" s="34" t="s">
        <v>7</v>
      </c>
      <c r="G49" s="34" t="s">
        <v>8</v>
      </c>
      <c r="H49" s="34" t="s">
        <v>9</v>
      </c>
      <c r="I49" s="34" t="s">
        <v>9</v>
      </c>
      <c r="J49" s="23"/>
      <c r="K49" s="35" t="s">
        <v>1</v>
      </c>
      <c r="L49" s="35" t="s">
        <v>7</v>
      </c>
      <c r="M49" s="35" t="s">
        <v>1</v>
      </c>
      <c r="N49" s="35" t="s">
        <v>7</v>
      </c>
      <c r="O49" s="35" t="s">
        <v>8</v>
      </c>
      <c r="P49" s="35" t="s">
        <v>9</v>
      </c>
      <c r="Q49" s="35" t="s">
        <v>9</v>
      </c>
      <c r="S49" s="5"/>
      <c r="U49" s="10" t="s">
        <v>27</v>
      </c>
    </row>
    <row r="50" spans="3:21" ht="15" customHeight="1" x14ac:dyDescent="0.2">
      <c r="C50" s="37" t="str">
        <f ca="1">IF(DAY(NovSo1)=1,"",IF(AND(YEAR(NovSo1+1)=KalenderJahr,MONTH(NovSo1+1)=11),NovSo1+1,""))</f>
        <v/>
      </c>
      <c r="D50" s="37" t="str">
        <f ca="1">IF(DAY(NovSo1)=1,"",IF(AND(YEAR(NovSo1+2)=KalenderJahr,MONTH(NovSo1+2)=11),NovSo1+2,""))</f>
        <v/>
      </c>
      <c r="E50" s="37" t="str">
        <f ca="1">IF(DAY(NovSo1)=1,"",IF(AND(YEAR(NovSo1+3)=KalenderJahr,MONTH(NovSo1+3)=11),NovSo1+3,""))</f>
        <v/>
      </c>
      <c r="F50" s="37" t="str">
        <f ca="1">IF(DAY(NovSo1)=1,"",IF(AND(YEAR(NovSo1+4)=KalenderJahr,MONTH(NovSo1+4)=11),NovSo1+4,""))</f>
        <v/>
      </c>
      <c r="G50" s="37">
        <f ca="1">IF(DAY(NovSo1)=1,"",IF(AND(YEAR(NovSo1+5)=KalenderJahr,MONTH(NovSo1+5)=11),NovSo1+5,""))</f>
        <v>43770</v>
      </c>
      <c r="H50" s="37">
        <f ca="1">IF(DAY(NovSo1)=1,"",IF(AND(YEAR(NovSo1+6)=KalenderJahr,MONTH(NovSo1+6)=11),NovSo1+6,""))</f>
        <v>43771</v>
      </c>
      <c r="I50" s="37">
        <f ca="1">IF(DAY(NovSo1)=1,IF(AND(YEAR(NovSo1)=KalenderJahr,MONTH(NovSo1)=11),NovSo1,""),IF(AND(YEAR(NovSo1+7)=KalenderJahr,MONTH(NovSo1+7)=11),NovSo1+7,""))</f>
        <v>43772</v>
      </c>
      <c r="J50" s="22"/>
      <c r="K50" s="37" t="str">
        <f ca="1">IF(DAY(DezSo1)=1,"",IF(AND(YEAR(DezSo1+1)=KalenderJahr,MONTH(DezSo1+1)=12),DezSo1+1,""))</f>
        <v/>
      </c>
      <c r="L50" s="37" t="str">
        <f ca="1">IF(DAY(DezSo1)=1,"",IF(AND(YEAR(DezSo1+2)=KalenderJahr,MONTH(DezSo1+2)=12),DezSo1+2,""))</f>
        <v/>
      </c>
      <c r="M50" s="37" t="str">
        <f ca="1">IF(DAY(DezSo1)=1,"",IF(AND(YEAR(DezSo1+3)=KalenderJahr,MONTH(DezSo1+3)=12),DezSo1+3,""))</f>
        <v/>
      </c>
      <c r="N50" s="37" t="str">
        <f ca="1">IF(DAY(DezSo1)=1,"",IF(AND(YEAR(DezSo1+4)=KalenderJahr,MONTH(DezSo1+4)=12),DezSo1+4,""))</f>
        <v/>
      </c>
      <c r="O50" s="37" t="str">
        <f ca="1">IF(DAY(DezSo1)=1,"",IF(AND(YEAR(DezSo1+5)=KalenderJahr,MONTH(DezSo1+5)=12),DezSo1+5,""))</f>
        <v/>
      </c>
      <c r="P50" s="37" t="str">
        <f ca="1">IF(DAY(DezSo1)=1,"",IF(AND(YEAR(DezSo1+6)=KalenderJahr,MONTH(DezSo1+6)=12),DezSo1+6,""))</f>
        <v/>
      </c>
      <c r="Q50" s="37">
        <f ca="1">IF(DAY(DezSo1)=1,IF(AND(YEAR(DezSo1)=KalenderJahr,MONTH(DezSo1)=12),DezSo1,""),IF(AND(YEAR(DezSo1+7)=KalenderJahr,MONTH(DezSo1+7)=12),DezSo1+7,""))</f>
        <v>43800</v>
      </c>
      <c r="S50" s="5"/>
      <c r="U50" s="10"/>
    </row>
    <row r="51" spans="3:21" ht="15" customHeight="1" x14ac:dyDescent="0.2">
      <c r="C51" s="37">
        <f ca="1">IF(DAY(NovSo1)=1,IF(AND(YEAR(NovSo1+1)=KalenderJahr,MONTH(NovSo1+1)=11),NovSo1+1,""),IF(AND(YEAR(NovSo1+8)=KalenderJahr,MONTH(NovSo1+8)=11),NovSo1+8,""))</f>
        <v>43773</v>
      </c>
      <c r="D51" s="37">
        <f ca="1">IF(DAY(NovSo1)=1,IF(AND(YEAR(NovSo1+2)=KalenderJahr,MONTH(NovSo1+2)=11),NovSo1+2,""),IF(AND(YEAR(NovSo1+9)=KalenderJahr,MONTH(NovSo1+9)=11),NovSo1+9,""))</f>
        <v>43774</v>
      </c>
      <c r="E51" s="37">
        <f ca="1">IF(DAY(NovSo1)=1,IF(AND(YEAR(NovSo1+3)=KalenderJahr,MONTH(NovSo1+3)=11),NovSo1+3,""),IF(AND(YEAR(NovSo1+10)=KalenderJahr,MONTH(NovSo1+10)=11),NovSo1+10,""))</f>
        <v>43775</v>
      </c>
      <c r="F51" s="37">
        <f ca="1">IF(DAY(NovSo1)=1,IF(AND(YEAR(NovSo1+4)=KalenderJahr,MONTH(NovSo1+4)=11),NovSo1+4,""),IF(AND(YEAR(NovSo1+11)=KalenderJahr,MONTH(NovSo1+11)=11),NovSo1+11,""))</f>
        <v>43776</v>
      </c>
      <c r="G51" s="37">
        <f ca="1">IF(DAY(NovSo1)=1,IF(AND(YEAR(NovSo1+5)=KalenderJahr,MONTH(NovSo1+5)=11),NovSo1+5,""),IF(AND(YEAR(NovSo1+12)=KalenderJahr,MONTH(NovSo1+12)=11),NovSo1+12,""))</f>
        <v>43777</v>
      </c>
      <c r="H51" s="37">
        <f ca="1">IF(DAY(NovSo1)=1,IF(AND(YEAR(NovSo1+6)=KalenderJahr,MONTH(NovSo1+6)=11),NovSo1+6,""),IF(AND(YEAR(NovSo1+13)=KalenderJahr,MONTH(NovSo1+13)=11),NovSo1+13,""))</f>
        <v>43778</v>
      </c>
      <c r="I51" s="37">
        <f ca="1">IF(DAY(NovSo1)=1,IF(AND(YEAR(NovSo1+7)=KalenderJahr,MONTH(NovSo1+7)=11),NovSo1+7,""),IF(AND(YEAR(NovSo1+14)=KalenderJahr,MONTH(NovSo1+14)=11),NovSo1+14,""))</f>
        <v>43779</v>
      </c>
      <c r="J51" s="22"/>
      <c r="K51" s="37">
        <f ca="1">IF(DAY(DezSo1)=1,IF(AND(YEAR(DezSo1+1)=KalenderJahr,MONTH(DezSo1+1)=12),DezSo1+1,""),IF(AND(YEAR(DezSo1+8)=KalenderJahr,MONTH(DezSo1+8)=12),DezSo1+8,""))</f>
        <v>43801</v>
      </c>
      <c r="L51" s="37">
        <f ca="1">IF(DAY(DezSo1)=1,IF(AND(YEAR(DezSo1+2)=KalenderJahr,MONTH(DezSo1+2)=12),DezSo1+2,""),IF(AND(YEAR(DezSo1+9)=KalenderJahr,MONTH(DezSo1+9)=12),DezSo1+9,""))</f>
        <v>43802</v>
      </c>
      <c r="M51" s="37">
        <f ca="1">IF(DAY(DezSo1)=1,IF(AND(YEAR(DezSo1+3)=KalenderJahr,MONTH(DezSo1+3)=12),DezSo1+3,""),IF(AND(YEAR(DezSo1+10)=KalenderJahr,MONTH(DezSo1+10)=12),DezSo1+10,""))</f>
        <v>43803</v>
      </c>
      <c r="N51" s="37">
        <f ca="1">IF(DAY(DezSo1)=1,IF(AND(YEAR(DezSo1+4)=KalenderJahr,MONTH(DezSo1+4)=12),DezSo1+4,""),IF(AND(YEAR(DezSo1+11)=KalenderJahr,MONTH(DezSo1+11)=12),DezSo1+11,""))</f>
        <v>43804</v>
      </c>
      <c r="O51" s="37">
        <f ca="1">IF(DAY(DezSo1)=1,IF(AND(YEAR(DezSo1+5)=KalenderJahr,MONTH(DezSo1+5)=12),DezSo1+5,""),IF(AND(YEAR(DezSo1+12)=KalenderJahr,MONTH(DezSo1+12)=12),DezSo1+12,""))</f>
        <v>43805</v>
      </c>
      <c r="P51" s="37">
        <f ca="1">IF(DAY(DezSo1)=1,IF(AND(YEAR(DezSo1+6)=KalenderJahr,MONTH(DezSo1+6)=12),DezSo1+6,""),IF(AND(YEAR(DezSo1+13)=KalenderJahr,MONTH(DezSo1+13)=12),DezSo1+13,""))</f>
        <v>43806</v>
      </c>
      <c r="Q51" s="37">
        <f ca="1">IF(DAY(DezSo1)=1,IF(AND(YEAR(DezSo1+7)=KalenderJahr,MONTH(DezSo1+7)=12),DezSo1+7,""),IF(AND(YEAR(DezSo1+14)=KalenderJahr,MONTH(DezSo1+14)=12),DezSo1+14,""))</f>
        <v>43807</v>
      </c>
      <c r="S51" s="5"/>
      <c r="U51" s="9"/>
    </row>
    <row r="52" spans="3:21" ht="15" customHeight="1" x14ac:dyDescent="0.2">
      <c r="C52" s="37">
        <f ca="1">IF(DAY(NovSo1)=1,IF(AND(YEAR(NovSo1+8)=KalenderJahr,MONTH(NovSo1+8)=11),NovSo1+8,""),IF(AND(YEAR(NovSo1+15)=KalenderJahr,MONTH(NovSo1+15)=11),NovSo1+15,""))</f>
        <v>43780</v>
      </c>
      <c r="D52" s="37">
        <f ca="1">IF(DAY(NovSo1)=1,IF(AND(YEAR(NovSo1+9)=KalenderJahr,MONTH(NovSo1+9)=11),NovSo1+9,""),IF(AND(YEAR(NovSo1+16)=KalenderJahr,MONTH(NovSo1+16)=11),NovSo1+16,""))</f>
        <v>43781</v>
      </c>
      <c r="E52" s="37">
        <f ca="1">IF(DAY(NovSo1)=1,IF(AND(YEAR(NovSo1+10)=KalenderJahr,MONTH(NovSo1+10)=11),NovSo1+10,""),IF(AND(YEAR(NovSo1+17)=KalenderJahr,MONTH(NovSo1+17)=11),NovSo1+17,""))</f>
        <v>43782</v>
      </c>
      <c r="F52" s="37">
        <f ca="1">IF(DAY(NovSo1)=1,IF(AND(YEAR(NovSo1+11)=KalenderJahr,MONTH(NovSo1+11)=11),NovSo1+11,""),IF(AND(YEAR(NovSo1+18)=KalenderJahr,MONTH(NovSo1+18)=11),NovSo1+18,""))</f>
        <v>43783</v>
      </c>
      <c r="G52" s="37">
        <f ca="1">IF(DAY(NovSo1)=1,IF(AND(YEAR(NovSo1+12)=KalenderJahr,MONTH(NovSo1+12)=11),NovSo1+12,""),IF(AND(YEAR(NovSo1+19)=KalenderJahr,MONTH(NovSo1+19)=11),NovSo1+19,""))</f>
        <v>43784</v>
      </c>
      <c r="H52" s="37">
        <f ca="1">IF(DAY(NovSo1)=1,IF(AND(YEAR(NovSo1+13)=KalenderJahr,MONTH(NovSo1+13)=11),NovSo1+13,""),IF(AND(YEAR(NovSo1+20)=KalenderJahr,MONTH(NovSo1+20)=11),NovSo1+20,""))</f>
        <v>43785</v>
      </c>
      <c r="I52" s="37">
        <f ca="1">IF(DAY(NovSo1)=1,IF(AND(YEAR(NovSo1+14)=KalenderJahr,MONTH(NovSo1+14)=11),NovSo1+14,""),IF(AND(YEAR(NovSo1+21)=KalenderJahr,MONTH(NovSo1+21)=11),NovSo1+21,""))</f>
        <v>43786</v>
      </c>
      <c r="J52" s="22"/>
      <c r="K52" s="37">
        <f ca="1">IF(DAY(DezSo1)=1,IF(AND(YEAR(DezSo1+8)=KalenderJahr,MONTH(DezSo1+8)=12),DezSo1+8,""),IF(AND(YEAR(DezSo1+15)=KalenderJahr,MONTH(DezSo1+15)=12),DezSo1+15,""))</f>
        <v>43808</v>
      </c>
      <c r="L52" s="37">
        <f ca="1">IF(DAY(DezSo1)=1,IF(AND(YEAR(DezSo1+9)=KalenderJahr,MONTH(DezSo1+9)=12),DezSo1+9,""),IF(AND(YEAR(DezSo1+16)=KalenderJahr,MONTH(DezSo1+16)=12),DezSo1+16,""))</f>
        <v>43809</v>
      </c>
      <c r="M52" s="37">
        <f ca="1">IF(DAY(DezSo1)=1,IF(AND(YEAR(DezSo1+10)=KalenderJahr,MONTH(DezSo1+10)=12),DezSo1+10,""),IF(AND(YEAR(DezSo1+17)=KalenderJahr,MONTH(DezSo1+17)=12),DezSo1+17,""))</f>
        <v>43810</v>
      </c>
      <c r="N52" s="37">
        <f ca="1">IF(DAY(DezSo1)=1,IF(AND(YEAR(DezSo1+11)=KalenderJahr,MONTH(DezSo1+11)=12),DezSo1+11,""),IF(AND(YEAR(DezSo1+18)=KalenderJahr,MONTH(DezSo1+18)=12),DezSo1+18,""))</f>
        <v>43811</v>
      </c>
      <c r="O52" s="37">
        <f ca="1">IF(DAY(DezSo1)=1,IF(AND(YEAR(DezSo1+12)=KalenderJahr,MONTH(DezSo1+12)=12),DezSo1+12,""),IF(AND(YEAR(DezSo1+19)=KalenderJahr,MONTH(DezSo1+19)=12),DezSo1+19,""))</f>
        <v>43812</v>
      </c>
      <c r="P52" s="37">
        <f ca="1">IF(DAY(DezSo1)=1,IF(AND(YEAR(DezSo1+13)=KalenderJahr,MONTH(DezSo1+13)=12),DezSo1+13,""),IF(AND(YEAR(DezSo1+20)=KalenderJahr,MONTH(DezSo1+20)=12),DezSo1+20,""))</f>
        <v>43813</v>
      </c>
      <c r="Q52" s="37">
        <f ca="1">IF(DAY(DezSo1)=1,IF(AND(YEAR(DezSo1+14)=KalenderJahr,MONTH(DezSo1+14)=12),DezSo1+14,""),IF(AND(YEAR(DezSo1+21)=KalenderJahr,MONTH(DezSo1+21)=12),DezSo1+21,""))</f>
        <v>43814</v>
      </c>
      <c r="S52" s="5"/>
      <c r="U52" s="9"/>
    </row>
    <row r="53" spans="3:21" ht="15" customHeight="1" x14ac:dyDescent="0.2">
      <c r="C53" s="37">
        <f ca="1">IF(DAY(NovSo1)=1,IF(AND(YEAR(NovSo1+15)=KalenderJahr,MONTH(NovSo1+15)=11),NovSo1+15,""),IF(AND(YEAR(NovSo1+22)=KalenderJahr,MONTH(NovSo1+22)=11),NovSo1+22,""))</f>
        <v>43787</v>
      </c>
      <c r="D53" s="37">
        <f ca="1">IF(DAY(NovSo1)=1,IF(AND(YEAR(NovSo1+16)=KalenderJahr,MONTH(NovSo1+16)=11),NovSo1+16,""),IF(AND(YEAR(NovSo1+23)=KalenderJahr,MONTH(NovSo1+23)=11),NovSo1+23,""))</f>
        <v>43788</v>
      </c>
      <c r="E53" s="37">
        <f ca="1">IF(DAY(NovSo1)=1,IF(AND(YEAR(NovSo1+17)=KalenderJahr,MONTH(NovSo1+17)=11),NovSo1+17,""),IF(AND(YEAR(NovSo1+24)=KalenderJahr,MONTH(NovSo1+24)=11),NovSo1+24,""))</f>
        <v>43789</v>
      </c>
      <c r="F53" s="37">
        <f ca="1">IF(DAY(NovSo1)=1,IF(AND(YEAR(NovSo1+18)=KalenderJahr,MONTH(NovSo1+18)=11),NovSo1+18,""),IF(AND(YEAR(NovSo1+25)=KalenderJahr,MONTH(NovSo1+25)=11),NovSo1+25,""))</f>
        <v>43790</v>
      </c>
      <c r="G53" s="37">
        <f ca="1">IF(DAY(NovSo1)=1,IF(AND(YEAR(NovSo1+19)=KalenderJahr,MONTH(NovSo1+19)=11),NovSo1+19,""),IF(AND(YEAR(NovSo1+26)=KalenderJahr,MONTH(NovSo1+26)=11),NovSo1+26,""))</f>
        <v>43791</v>
      </c>
      <c r="H53" s="37">
        <f ca="1">IF(DAY(NovSo1)=1,IF(AND(YEAR(NovSo1+20)=KalenderJahr,MONTH(NovSo1+20)=11),NovSo1+20,""),IF(AND(YEAR(NovSo1+27)=KalenderJahr,MONTH(NovSo1+27)=11),NovSo1+27,""))</f>
        <v>43792</v>
      </c>
      <c r="I53" s="37">
        <f ca="1">IF(DAY(NovSo1)=1,IF(AND(YEAR(NovSo1+21)=KalenderJahr,MONTH(NovSo1+21)=11),NovSo1+21,""),IF(AND(YEAR(NovSo1+28)=KalenderJahr,MONTH(NovSo1+28)=11),NovSo1+28,""))</f>
        <v>43793</v>
      </c>
      <c r="J53" s="22"/>
      <c r="K53" s="37">
        <f ca="1">IF(DAY(DezSo1)=1,IF(AND(YEAR(DezSo1+15)=KalenderJahr,MONTH(DezSo1+15)=12),DezSo1+15,""),IF(AND(YEAR(DezSo1+22)=KalenderJahr,MONTH(DezSo1+22)=12),DezSo1+22,""))</f>
        <v>43815</v>
      </c>
      <c r="L53" s="37">
        <f ca="1">IF(DAY(DezSo1)=1,IF(AND(YEAR(DezSo1+16)=KalenderJahr,MONTH(DezSo1+16)=12),DezSo1+16,""),IF(AND(YEAR(DezSo1+23)=KalenderJahr,MONTH(DezSo1+23)=12),DezSo1+23,""))</f>
        <v>43816</v>
      </c>
      <c r="M53" s="37">
        <f ca="1">IF(DAY(DezSo1)=1,IF(AND(YEAR(DezSo1+17)=KalenderJahr,MONTH(DezSo1+17)=12),DezSo1+17,""),IF(AND(YEAR(DezSo1+24)=KalenderJahr,MONTH(DezSo1+24)=12),DezSo1+24,""))</f>
        <v>43817</v>
      </c>
      <c r="N53" s="37">
        <f ca="1">IF(DAY(DezSo1)=1,IF(AND(YEAR(DezSo1+18)=KalenderJahr,MONTH(DezSo1+18)=12),DezSo1+18,""),IF(AND(YEAR(DezSo1+25)=KalenderJahr,MONTH(DezSo1+25)=12),DezSo1+25,""))</f>
        <v>43818</v>
      </c>
      <c r="O53" s="37">
        <f ca="1">IF(DAY(DezSo1)=1,IF(AND(YEAR(DezSo1+19)=KalenderJahr,MONTH(DezSo1+19)=12),DezSo1+19,""),IF(AND(YEAR(DezSo1+26)=KalenderJahr,MONTH(DezSo1+26)=12),DezSo1+26,""))</f>
        <v>43819</v>
      </c>
      <c r="P53" s="37">
        <f ca="1">IF(DAY(DezSo1)=1,IF(AND(YEAR(DezSo1+20)=KalenderJahr,MONTH(DezSo1+20)=12),DezSo1+20,""),IF(AND(YEAR(DezSo1+27)=KalenderJahr,MONTH(DezSo1+27)=12),DezSo1+27,""))</f>
        <v>43820</v>
      </c>
      <c r="Q53" s="37">
        <f ca="1">IF(DAY(DezSo1)=1,IF(AND(YEAR(DezSo1+21)=KalenderJahr,MONTH(DezSo1+21)=12),DezSo1+21,""),IF(AND(YEAR(DezSo1+28)=KalenderJahr,MONTH(DezSo1+28)=12),DezSo1+28,""))</f>
        <v>43821</v>
      </c>
      <c r="S53" s="5"/>
      <c r="U53" s="9"/>
    </row>
    <row r="54" spans="3:21" ht="15" customHeight="1" x14ac:dyDescent="0.2">
      <c r="C54" s="37">
        <f ca="1">IF(DAY(NovSo1)=1,IF(AND(YEAR(NovSo1+22)=KalenderJahr,MONTH(NovSo1+22)=11),NovSo1+22,""),IF(AND(YEAR(NovSo1+29)=KalenderJahr,MONTH(NovSo1+29)=11),NovSo1+29,""))</f>
        <v>43794</v>
      </c>
      <c r="D54" s="37">
        <f ca="1">IF(DAY(NovSo1)=1,IF(AND(YEAR(NovSo1+23)=KalenderJahr,MONTH(NovSo1+23)=11),NovSo1+23,""),IF(AND(YEAR(NovSo1+30)=KalenderJahr,MONTH(NovSo1+30)=11),NovSo1+30,""))</f>
        <v>43795</v>
      </c>
      <c r="E54" s="37">
        <f ca="1">IF(DAY(NovSo1)=1,IF(AND(YEAR(NovSo1+24)=KalenderJahr,MONTH(NovSo1+24)=11),NovSo1+24,""),IF(AND(YEAR(NovSo1+31)=KalenderJahr,MONTH(NovSo1+31)=11),NovSo1+31,""))</f>
        <v>43796</v>
      </c>
      <c r="F54" s="37">
        <f ca="1">IF(DAY(NovSo1)=1,IF(AND(YEAR(NovSo1+25)=KalenderJahr,MONTH(NovSo1+25)=11),NovSo1+25,""),IF(AND(YEAR(NovSo1+32)=KalenderJahr,MONTH(NovSo1+32)=11),NovSo1+32,""))</f>
        <v>43797</v>
      </c>
      <c r="G54" s="37">
        <f ca="1">IF(DAY(NovSo1)=1,IF(AND(YEAR(NovSo1+26)=KalenderJahr,MONTH(NovSo1+26)=11),NovSo1+26,""),IF(AND(YEAR(NovSo1+33)=KalenderJahr,MONTH(NovSo1+33)=11),NovSo1+33,""))</f>
        <v>43798</v>
      </c>
      <c r="H54" s="37">
        <f ca="1">IF(DAY(NovSo1)=1,IF(AND(YEAR(NovSo1+27)=KalenderJahr,MONTH(NovSo1+27)=11),NovSo1+27,""),IF(AND(YEAR(NovSo1+34)=KalenderJahr,MONTH(NovSo1+34)=11),NovSo1+34,""))</f>
        <v>43799</v>
      </c>
      <c r="I54" s="37" t="str">
        <f ca="1">IF(DAY(NovSo1)=1,IF(AND(YEAR(NovSo1+28)=KalenderJahr,MONTH(NovSo1+28)=11),NovSo1+28,""),IF(AND(YEAR(NovSo1+35)=KalenderJahr,MONTH(NovSo1+35)=11),NovSo1+35,""))</f>
        <v/>
      </c>
      <c r="J54" s="22"/>
      <c r="K54" s="37">
        <f ca="1">IF(DAY(DezSo1)=1,IF(AND(YEAR(DezSo1+22)=KalenderJahr,MONTH(DezSo1+22)=12),DezSo1+22,""),IF(AND(YEAR(DezSo1+29)=KalenderJahr,MONTH(DezSo1+29)=12),DezSo1+29,""))</f>
        <v>43822</v>
      </c>
      <c r="L54" s="37">
        <f ca="1">IF(DAY(DezSo1)=1,IF(AND(YEAR(DezSo1+23)=KalenderJahr,MONTH(DezSo1+23)=12),DezSo1+23,""),IF(AND(YEAR(DezSo1+30)=KalenderJahr,MONTH(DezSo1+30)=12),DezSo1+30,""))</f>
        <v>43823</v>
      </c>
      <c r="M54" s="37">
        <f ca="1">IF(DAY(DezSo1)=1,IF(AND(YEAR(DezSo1+24)=KalenderJahr,MONTH(DezSo1+24)=12),DezSo1+24,""),IF(AND(YEAR(DezSo1+31)=KalenderJahr,MONTH(DezSo1+31)=12),DezSo1+31,""))</f>
        <v>43824</v>
      </c>
      <c r="N54" s="37">
        <f ca="1">IF(DAY(DezSo1)=1,IF(AND(YEAR(DezSo1+25)=KalenderJahr,MONTH(DezSo1+25)=12),DezSo1+25,""),IF(AND(YEAR(DezSo1+32)=KalenderJahr,MONTH(DezSo1+32)=12),DezSo1+32,""))</f>
        <v>43825</v>
      </c>
      <c r="O54" s="37">
        <f ca="1">IF(DAY(DezSo1)=1,IF(AND(YEAR(DezSo1+26)=KalenderJahr,MONTH(DezSo1+26)=12),DezSo1+26,""),IF(AND(YEAR(DezSo1+33)=KalenderJahr,MONTH(DezSo1+33)=12),DezSo1+33,""))</f>
        <v>43826</v>
      </c>
      <c r="P54" s="37">
        <f ca="1">IF(DAY(DezSo1)=1,IF(AND(YEAR(DezSo1+27)=KalenderJahr,MONTH(DezSo1+27)=12),DezSo1+27,""),IF(AND(YEAR(DezSo1+34)=KalenderJahr,MONTH(DezSo1+34)=12),DezSo1+34,""))</f>
        <v>43827</v>
      </c>
      <c r="Q54" s="37">
        <f ca="1">IF(DAY(DezSo1)=1,IF(AND(YEAR(DezSo1+28)=KalenderJahr,MONTH(DezSo1+28)=12),DezSo1+28,""),IF(AND(YEAR(DezSo1+35)=KalenderJahr,MONTH(DezSo1+35)=12),DezSo1+35,""))</f>
        <v>43828</v>
      </c>
      <c r="S54" s="5"/>
      <c r="U54" s="9"/>
    </row>
    <row r="55" spans="3:21" ht="15" customHeight="1" x14ac:dyDescent="0.2">
      <c r="C55" s="37" t="str">
        <f ca="1">IF(DAY(NovSo1)=1,IF(AND(YEAR(NovSo1+29)=KalenderJahr,MONTH(NovSo1+29)=11),NovSo1+29,""),IF(AND(YEAR(NovSo1+36)=KalenderJahr,MONTH(NovSo1+36)=11),NovSo1+36,""))</f>
        <v/>
      </c>
      <c r="D55" s="37" t="str">
        <f ca="1">IF(DAY(NovSo1)=1,IF(AND(YEAR(NovSo1+30)=KalenderJahr,MONTH(NovSo1+30)=11),NovSo1+30,""),IF(AND(YEAR(NovSo1+37)=KalenderJahr,MONTH(NovSo1+37)=11),NovSo1+37,""))</f>
        <v/>
      </c>
      <c r="E55" s="37" t="str">
        <f ca="1">IF(DAY(NovSo1)=1,IF(AND(YEAR(NovSo1+31)=KalenderJahr,MONTH(NovSo1+31)=11),NovSo1+31,""),IF(AND(YEAR(NovSo1+38)=KalenderJahr,MONTH(NovSo1+38)=11),NovSo1+38,""))</f>
        <v/>
      </c>
      <c r="F55" s="37" t="str">
        <f ca="1">IF(DAY(NovSo1)=1,IF(AND(YEAR(NovSo1+32)=KalenderJahr,MONTH(NovSo1+32)=11),NovSo1+32,""),IF(AND(YEAR(NovSo1+39)=KalenderJahr,MONTH(NovSo1+39)=11),NovSo1+39,""))</f>
        <v/>
      </c>
      <c r="G55" s="37" t="str">
        <f ca="1">IF(DAY(NovSo1)=1,IF(AND(YEAR(NovSo1+33)=KalenderJahr,MONTH(NovSo1+33)=11),NovSo1+33,""),IF(AND(YEAR(NovSo1+40)=KalenderJahr,MONTH(NovSo1+40)=11),NovSo1+40,""))</f>
        <v/>
      </c>
      <c r="H55" s="37" t="str">
        <f ca="1">IF(DAY(NovSo1)=1,IF(AND(YEAR(NovSo1+34)=KalenderJahr,MONTH(NovSo1+34)=11),NovSo1+34,""),IF(AND(YEAR(NovSo1+41)=KalenderJahr,MONTH(NovSo1+41)=11),NovSo1+41,""))</f>
        <v/>
      </c>
      <c r="I55" s="37" t="str">
        <f ca="1">IF(DAY(NovSo1)=1,IF(AND(YEAR(NovSo1+35)=KalenderJahr,MONTH(NovSo1+35)=11),NovSo1+35,""),IF(AND(YEAR(NovSo1+42)=KalenderJahr,MONTH(NovSo1+42)=11),NovSo1+42,""))</f>
        <v/>
      </c>
      <c r="J55" s="22"/>
      <c r="K55" s="37">
        <f ca="1">IF(DAY(DezSo1)=1,IF(AND(YEAR(DezSo1+29)=KalenderJahr,MONTH(DezSo1+29)=12),DezSo1+29,""),IF(AND(YEAR(DezSo1+36)=KalenderJahr,MONTH(DezSo1+36)=12),DezSo1+36,""))</f>
        <v>43829</v>
      </c>
      <c r="L55" s="37">
        <f ca="1">IF(DAY(DezSo1)=1,IF(AND(YEAR(DezSo1+30)=KalenderJahr,MONTH(DezSo1+30)=12),DezSo1+30,""),IF(AND(YEAR(DezSo1+37)=KalenderJahr,MONTH(DezSo1+37)=12),DezSo1+37,""))</f>
        <v>43830</v>
      </c>
      <c r="M55" s="37" t="str">
        <f ca="1">IF(DAY(DezSo1)=1,IF(AND(YEAR(DezSo1+31)=KalenderJahr,MONTH(DezSo1+31)=12),DezSo1+31,""),IF(AND(YEAR(DezSo1+38)=KalenderJahr,MONTH(DezSo1+38)=12),DezSo1+38,""))</f>
        <v/>
      </c>
      <c r="N55" s="37" t="str">
        <f ca="1">IF(DAY(DezSo1)=1,IF(AND(YEAR(DezSo1+32)=KalenderJahr,MONTH(DezSo1+32)=12),DezSo1+32,""),IF(AND(YEAR(DezSo1+39)=KalenderJahr,MONTH(DezSo1+39)=12),DezSo1+39,""))</f>
        <v/>
      </c>
      <c r="O55" s="37" t="str">
        <f ca="1">IF(DAY(DezSo1)=1,IF(AND(YEAR(DezSo1+33)=KalenderJahr,MONTH(DezSo1+33)=12),DezSo1+33,""),IF(AND(YEAR(DezSo1+40)=KalenderJahr,MONTH(DezSo1+40)=12),DezSo1+40,""))</f>
        <v/>
      </c>
      <c r="P55" s="37" t="str">
        <f ca="1">IF(DAY(DezSo1)=1,IF(AND(YEAR(DezSo1+34)=KalenderJahr,MONTH(DezSo1+34)=12),DezSo1+34,""),IF(AND(YEAR(DezSo1+41)=KalenderJahr,MONTH(DezSo1+41)=12),DezSo1+41,""))</f>
        <v/>
      </c>
      <c r="Q55" s="37" t="str">
        <f ca="1">IF(DAY(DezSo1)=1,IF(AND(YEAR(DezSo1+35)=KalenderJahr,MONTH(DezSo1+35)=12),DezSo1+35,""),IF(AND(YEAR(DezSo1+42)=KalenderJahr,MONTH(DezSo1+42)=12),DezSo1+42,""))</f>
        <v/>
      </c>
      <c r="S55" s="5"/>
      <c r="U55" s="9"/>
    </row>
    <row r="56" spans="3:21" ht="15" customHeight="1" x14ac:dyDescent="0.2">
      <c r="K56" s="2"/>
      <c r="L56" s="2"/>
      <c r="M56" s="2"/>
      <c r="N56" s="2"/>
      <c r="O56" s="2"/>
      <c r="P56" s="2"/>
      <c r="Q56" s="2"/>
      <c r="U56" s="9"/>
    </row>
    <row r="57" spans="3:21" ht="15" customHeight="1" x14ac:dyDescent="0.2">
      <c r="U57" s="9"/>
    </row>
    <row r="58" spans="3:21" ht="15" customHeight="1" x14ac:dyDescent="0.2"/>
    <row r="59" spans="3:21" ht="15" customHeight="1" x14ac:dyDescent="0.2"/>
    <row r="60" spans="3:21" ht="15" customHeight="1" x14ac:dyDescent="0.2"/>
    <row r="61" spans="3:21" ht="15" customHeight="1" x14ac:dyDescent="0.2"/>
    <row r="62" spans="3:21" ht="15" customHeight="1" x14ac:dyDescent="0.2"/>
    <row r="63" spans="3:21" ht="15" customHeight="1" x14ac:dyDescent="0.2"/>
    <row r="64" spans="3:21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</sheetData>
  <mergeCells count="1">
    <mergeCell ref="C1:F1"/>
  </mergeCells>
  <phoneticPr fontId="2" type="noConversion"/>
  <dataValidations count="1">
    <dataValidation allowBlank="1" showInputMessage="1" showErrorMessage="1" errorTitle="Ungültiges Jahr" error="Geben Sie ein Jahr zwischen 1900 und 9999 ein, oder suchen Sie das Jahr mithilfe der Scrollleiste." sqref="C1:F1" xr:uid="{00000000-0002-0000-0000-000000000000}"/>
  </dataValidations>
  <printOptions horizontalCentered="1" verticalCentered="1"/>
  <pageMargins left="0.5" right="0.5" top="0.5" bottom="0.5" header="0.3" footer="0.3"/>
  <pageSetup paperSize="9" scale="83" orientation="portrait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Drehfeld">
              <controlPr defaultSize="0" print="0" autoPict="0" altText="Verwenden Sie die Drehfeld-Schaltfläche, um das Kalenderjahr zu ändern, oder geben Sie das Jahr in Zelle B1 ein.">
                <anchor moveWithCells="1">
                  <from>
                    <xdr:col>1</xdr:col>
                    <xdr:colOff>114300</xdr:colOff>
                    <xdr:row>0</xdr:row>
                    <xdr:rowOff>38100</xdr:rowOff>
                  </from>
                  <to>
                    <xdr:col>1</xdr:col>
                    <xdr:colOff>266700</xdr:colOff>
                    <xdr:row>0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Jahreskalender</vt:lpstr>
      <vt:lpstr>Jahreskalender!Druckbereich</vt:lpstr>
      <vt:lpstr>KalenderJahr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2017-11-29T09:38:15Z</dcterms:created>
  <dcterms:modified xsi:type="dcterms:W3CDTF">2019-06-12T02:39:18Z</dcterms:modified>
</cp:coreProperties>
</file>