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52417\da-DK\target\"/>
    </mc:Choice>
  </mc:AlternateContent>
  <bookViews>
    <workbookView xWindow="0" yWindow="0" windowWidth="21600" windowHeight="9510" xr2:uid="{00000000-000D-0000-FFFF-FFFF00000000}"/>
  </bookViews>
  <sheets>
    <sheet name="MÅL" sheetId="1" r:id="rId1"/>
    <sheet name="KOST" sheetId="2" r:id="rId2"/>
    <sheet name="TRÆNING" sheetId="3" r:id="rId3"/>
    <sheet name="Diagramberegninger" sheetId="4" state="hidden" r:id="rId4"/>
  </sheets>
  <definedNames>
    <definedName name="KolonneTitel2">Kost[[#Headers],[DATO]]</definedName>
    <definedName name="KolonneTitel3">Øvelse[[#Headers],[DATO]]</definedName>
    <definedName name="KostPeriode">Kost[DATO]</definedName>
    <definedName name="KostRækkeStart">Diagramberegninger!$C$4</definedName>
    <definedName name="KostVarighedSlutning">Diagramberegninger!$C$5</definedName>
    <definedName name="MotionsDatoInterval">Diagramberegninger!$D$23:$D$36</definedName>
    <definedName name="MotionsPeriode">Øvelse[DATO]</definedName>
    <definedName name="MotionsRækkeStart">Diagramberegninger!$C$22</definedName>
    <definedName name="MotionVarighedSlutning">Diagramberegninger!$C$23</definedName>
    <definedName name="MålVægt">MÅL!$B$11</definedName>
    <definedName name="PlanlægDage">MÅL!$B$13</definedName>
    <definedName name="SlutDato">MÅL!$B$3</definedName>
    <definedName name="SlutVægt">MÅL!$B$8</definedName>
    <definedName name="StartDato">MÅL!$B$1</definedName>
    <definedName name="StartVægt">MÅL!$B$6</definedName>
    <definedName name="TabPerDag">MÅL!$B$15</definedName>
    <definedName name="_xlnm.Print_Titles" localSheetId="1">KOST!$3:$3</definedName>
    <definedName name="_xlnm.Print_Titles" localSheetId="2">TRÆNING!$3:$3</definedName>
    <definedName name="Undertitel">MÅL!$C$2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1" i="1"/>
  <c r="B1" i="1" l="1"/>
  <c r="B4" i="3" s="1"/>
  <c r="B3" i="1" l="1"/>
  <c r="B13" i="1" s="1"/>
  <c r="B15" i="1" s="1"/>
  <c r="B19" i="2"/>
  <c r="B15" i="2"/>
  <c r="B11" i="2"/>
  <c r="B7" i="2"/>
  <c r="B13" i="2"/>
  <c r="B5" i="2"/>
  <c r="B8" i="2"/>
  <c r="B18" i="2"/>
  <c r="B14" i="2"/>
  <c r="B10" i="2"/>
  <c r="B6" i="2"/>
  <c r="B17" i="2"/>
  <c r="B9" i="2"/>
  <c r="B16" i="2"/>
  <c r="B12" i="2"/>
  <c r="B4" i="2"/>
  <c r="B5" i="3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C5" i="4"/>
  <c r="C23" i="4" l="1"/>
  <c r="F36" i="4" s="1"/>
  <c r="D35" i="4"/>
  <c r="D27" i="4"/>
  <c r="E27" i="4" s="1"/>
  <c r="G34" i="4"/>
  <c r="F25" i="4"/>
  <c r="G18" i="4"/>
  <c r="H17" i="4"/>
  <c r="I16" i="4"/>
  <c r="D16" i="4"/>
  <c r="F15" i="4"/>
  <c r="G14" i="4"/>
  <c r="H13" i="4"/>
  <c r="I12" i="4"/>
  <c r="D12" i="4"/>
  <c r="F11" i="4"/>
  <c r="G10" i="4"/>
  <c r="H9" i="4"/>
  <c r="I8" i="4"/>
  <c r="D8" i="4"/>
  <c r="F7" i="4"/>
  <c r="G6" i="4"/>
  <c r="H5" i="4"/>
  <c r="F18" i="4"/>
  <c r="G17" i="4"/>
  <c r="H16" i="4"/>
  <c r="I15" i="4"/>
  <c r="D15" i="4"/>
  <c r="F14" i="4"/>
  <c r="G13" i="4"/>
  <c r="H12" i="4"/>
  <c r="I11" i="4"/>
  <c r="D11" i="4"/>
  <c r="F10" i="4"/>
  <c r="G9" i="4"/>
  <c r="H8" i="4"/>
  <c r="I7" i="4"/>
  <c r="D7" i="4"/>
  <c r="F6" i="4"/>
  <c r="G5" i="4"/>
  <c r="I18" i="4"/>
  <c r="D18" i="4"/>
  <c r="F17" i="4"/>
  <c r="G16" i="4"/>
  <c r="H15" i="4"/>
  <c r="I14" i="4"/>
  <c r="D14" i="4"/>
  <c r="E14" i="4" s="1"/>
  <c r="F13" i="4"/>
  <c r="G12" i="4"/>
  <c r="H11" i="4"/>
  <c r="I10" i="4"/>
  <c r="D10" i="4"/>
  <c r="F9" i="4"/>
  <c r="G8" i="4"/>
  <c r="H7" i="4"/>
  <c r="I6" i="4"/>
  <c r="D6" i="4"/>
  <c r="F5" i="4"/>
  <c r="H18" i="4"/>
  <c r="I17" i="4"/>
  <c r="D17" i="4"/>
  <c r="F16" i="4"/>
  <c r="G15" i="4"/>
  <c r="H14" i="4"/>
  <c r="I13" i="4"/>
  <c r="D13" i="4"/>
  <c r="F12" i="4"/>
  <c r="G11" i="4"/>
  <c r="H10" i="4"/>
  <c r="I9" i="4"/>
  <c r="D9" i="4"/>
  <c r="F8" i="4"/>
  <c r="G7" i="4"/>
  <c r="H6" i="4"/>
  <c r="I5" i="4"/>
  <c r="D5" i="4"/>
  <c r="E5" i="4" s="1"/>
  <c r="E35" i="4"/>
  <c r="G30" i="4" l="1"/>
  <c r="D23" i="4"/>
  <c r="D31" i="4"/>
  <c r="E31" i="4" s="1"/>
  <c r="F31" i="4"/>
  <c r="G27" i="4"/>
  <c r="D28" i="4"/>
  <c r="E28" i="4" s="1"/>
  <c r="F33" i="4"/>
  <c r="D36" i="4"/>
  <c r="E36" i="4" s="1"/>
  <c r="G25" i="4"/>
  <c r="F28" i="4"/>
  <c r="F32" i="4"/>
  <c r="D26" i="4"/>
  <c r="E26" i="4" s="1"/>
  <c r="G36" i="4"/>
  <c r="G35" i="4"/>
  <c r="G33" i="4"/>
  <c r="F23" i="4"/>
  <c r="G28" i="4"/>
  <c r="D34" i="4"/>
  <c r="E34" i="4" s="1"/>
  <c r="D25" i="4"/>
  <c r="E25" i="4" s="1"/>
  <c r="F30" i="4"/>
  <c r="D32" i="4"/>
  <c r="E32" i="4" s="1"/>
  <c r="D33" i="4"/>
  <c r="E33" i="4" s="1"/>
  <c r="G26" i="4"/>
  <c r="G29" i="4"/>
  <c r="G24" i="4"/>
  <c r="F27" i="4"/>
  <c r="D30" i="4"/>
  <c r="E30" i="4" s="1"/>
  <c r="G32" i="4"/>
  <c r="F35" i="4"/>
  <c r="G23" i="4"/>
  <c r="F26" i="4"/>
  <c r="D29" i="4"/>
  <c r="E29" i="4" s="1"/>
  <c r="G31" i="4"/>
  <c r="F34" i="4"/>
  <c r="D24" i="4"/>
  <c r="E24" i="4" s="1"/>
  <c r="F29" i="4"/>
  <c r="F24" i="4"/>
  <c r="E15" i="4"/>
  <c r="E11" i="4"/>
  <c r="E7" i="4"/>
  <c r="E12" i="4"/>
  <c r="E10" i="4"/>
  <c r="E6" i="4"/>
  <c r="E13" i="4"/>
  <c r="E9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<sst xmlns="http://schemas.openxmlformats.org/spreadsheetml/2006/main" count="98" uniqueCount="49">
  <si>
    <t>STARTDATO</t>
  </si>
  <si>
    <t>SLUTDATO</t>
  </si>
  <si>
    <t>STARTVÆGT</t>
  </si>
  <si>
    <t>SLUTVÆGT</t>
  </si>
  <si>
    <t>MÅL FOR VÆGTTAB</t>
  </si>
  <si>
    <t>DAGE TIL AT TABE</t>
  </si>
  <si>
    <t>TAB PR. DAG</t>
  </si>
  <si>
    <t>MÅL</t>
  </si>
  <si>
    <t>KOST- OG TRÆNINGSJOURNAL</t>
  </si>
  <si>
    <t>KOSTANALYSE</t>
  </si>
  <si>
    <t>TRÆNINGSANALYSE</t>
  </si>
  <si>
    <t>Øvelse</t>
  </si>
  <si>
    <t>Kost</t>
  </si>
  <si>
    <t>KOST</t>
  </si>
  <si>
    <t>DATO</t>
  </si>
  <si>
    <t>TID</t>
  </si>
  <si>
    <t>BESKRIVELSE</t>
  </si>
  <si>
    <t>Kaffe</t>
  </si>
  <si>
    <t>Bagel</t>
  </si>
  <si>
    <t>Frokost</t>
  </si>
  <si>
    <t>Aftensmad</t>
  </si>
  <si>
    <t>Toast</t>
  </si>
  <si>
    <t>KALORIER</t>
  </si>
  <si>
    <t>KULHYDRATER</t>
  </si>
  <si>
    <t>Mål</t>
  </si>
  <si>
    <t>PROTEIN</t>
  </si>
  <si>
    <t>FEDT</t>
  </si>
  <si>
    <t>BEMÆRKNINGER</t>
  </si>
  <si>
    <t>Morgenkaffe</t>
  </si>
  <si>
    <t>Let morgenmad</t>
  </si>
  <si>
    <t>Kalkunsandwich</t>
  </si>
  <si>
    <t>Kasserolle med kartoffelkugler</t>
  </si>
  <si>
    <t>Sandwich</t>
  </si>
  <si>
    <t>Salat</t>
  </si>
  <si>
    <t>Latte</t>
  </si>
  <si>
    <t>VARIGHED (MIN)</t>
  </si>
  <si>
    <t>KALORIER FORBRÆNDT</t>
  </si>
  <si>
    <t>Løbebåndstræning</t>
  </si>
  <si>
    <t>Let aerobicstræning</t>
  </si>
  <si>
    <t>Ekstrem træning</t>
  </si>
  <si>
    <t>Løb</t>
  </si>
  <si>
    <t>KOSTANALYSE DIAGRAMDATA</t>
  </si>
  <si>
    <t>Første række</t>
  </si>
  <si>
    <t>Sidste kostpost</t>
  </si>
  <si>
    <t>MOTIONSANALYSE DIAGRAMDATA</t>
  </si>
  <si>
    <t>Sidste motionspost</t>
  </si>
  <si>
    <t>DAG</t>
  </si>
  <si>
    <t>Num</t>
  </si>
  <si>
    <t>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</si>
</sst>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#,#00;;;"/>
    <numFmt numFmtId="166" formatCode="hh:mm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1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0" fontId="2" fillId="0" borderId="1" xfId="18"/>
    <xf numFmtId="2" fontId="5" fillId="4" borderId="6" xfId="15" applyFont="1" applyFill="1" applyBorder="1" applyAlignment="1">
      <alignment horizontal="center"/>
    </xf>
    <xf numFmtId="14" fontId="5" fillId="3" borderId="5" xfId="14" applyNumberFormat="1" applyFont="1" applyFill="1" applyBorder="1">
      <alignment horizontal="center"/>
    </xf>
    <xf numFmtId="1" fontId="5" fillId="5" borderId="6" xfId="16" applyNumberFormat="1" applyFont="1" applyBorder="1">
      <alignment horizontal="center"/>
    </xf>
    <xf numFmtId="2" fontId="5" fillId="5" borderId="6" xfId="15" applyNumberFormat="1" applyFont="1" applyFill="1" applyBorder="1" applyAlignment="1">
      <alignment horizontal="center"/>
    </xf>
    <xf numFmtId="14" fontId="0" fillId="0" borderId="0" xfId="14" applyNumberFormat="1" applyFont="1" applyFill="1" applyBorder="1" applyAlignment="1">
      <alignment horizontal="left" vertical="center"/>
    </xf>
    <xf numFmtId="166" fontId="0" fillId="0" borderId="0" xfId="17" applyNumberFormat="1" applyFont="1" applyFill="1" applyBorder="1" applyAlignment="1">
      <alignment horizontal="left" vertical="center"/>
    </xf>
    <xf numFmtId="166" fontId="0" fillId="0" borderId="0" xfId="17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16" applyNumberFormat="1" applyFont="1" applyFill="1" applyBorder="1" applyAlignment="1">
      <alignment horizontal="left" vertical="center"/>
    </xf>
    <xf numFmtId="14" fontId="5" fillId="3" borderId="6" xfId="14" applyNumberFormat="1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Besøgt link" xfId="12" builtinId="9" customBuiltin="1"/>
    <cellStyle name="Dato" xfId="14" xr:uid="{00000000-0005-0000-0000-000001000000}"/>
    <cellStyle name="Farve1" xfId="4" builtinId="29" customBuiltin="1"/>
    <cellStyle name="Farve2" xfId="5" builtinId="33" customBuiltin="1"/>
    <cellStyle name="Farve3" xfId="6" builtinId="37" customBuiltin="1"/>
    <cellStyle name="Hvid Kant" xfId="13" xr:uid="{00000000-0005-0000-0000-000005000000}"/>
    <cellStyle name="Klokkeslæt" xfId="17" xr:uid="{00000000-0005-0000-0000-000006000000}"/>
    <cellStyle name="Link" xfId="11" builtinId="8" customBuiltin="1"/>
    <cellStyle name="Margentekst Overskrift 1" xfId="7" xr:uid="{00000000-0005-0000-0000-000008000000}"/>
    <cellStyle name="Margentekst Overskrift 2" xfId="8" xr:uid="{00000000-0005-0000-0000-000009000000}"/>
    <cellStyle name="Margentekst Overskrift 3" xfId="9" xr:uid="{00000000-0005-0000-0000-00000A000000}"/>
    <cellStyle name="Normal" xfId="0" builtinId="0" customBuiltin="1"/>
    <cellStyle name="Nummer" xfId="16" xr:uid="{00000000-0005-0000-0000-00000C000000}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0" builtinId="19" customBuiltin="1"/>
    <cellStyle name="Titel" xfId="18" builtinId="15" customBuiltin="1"/>
    <cellStyle name="Vægt" xfId="15" xr:uid="{00000000-0005-0000-0000-000012000000}"/>
  </cellStyles>
  <dxfs count="19">
    <dxf>
      <alignment horizontal="lef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6" formatCode="hh:mm;@"/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Kost- og træningsjournaltabel" defaultPivotStyle="PivotStyleMedium11">
    <tableStyle name="Kost- og træningsjournaltabel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Diagramberegninger!$I$4</c:f>
              <c:strCache>
                <c:ptCount val="1"/>
                <c:pt idx="0">
                  <c:v>KALORIER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Diagramberegninger!$E$5:$E$18</c:f>
              <c:strCache>
                <c:ptCount val="14"/>
                <c:pt idx="0">
                  <c:v>ON</c:v>
                </c:pt>
                <c:pt idx="1">
                  <c:v>ON</c:v>
                </c:pt>
                <c:pt idx="2">
                  <c:v>TO</c:v>
                </c:pt>
                <c:pt idx="3">
                  <c:v>TO</c:v>
                </c:pt>
                <c:pt idx="4">
                  <c:v>TO</c:v>
                </c:pt>
                <c:pt idx="5">
                  <c:v>TO</c:v>
                </c:pt>
                <c:pt idx="6">
                  <c:v>FR</c:v>
                </c:pt>
                <c:pt idx="7">
                  <c:v>FR</c:v>
                </c:pt>
                <c:pt idx="8">
                  <c:v>FR</c:v>
                </c:pt>
                <c:pt idx="9">
                  <c:v>FR</c:v>
                </c:pt>
                <c:pt idx="10">
                  <c:v>LØ</c:v>
                </c:pt>
                <c:pt idx="11">
                  <c:v>LØ</c:v>
                </c:pt>
                <c:pt idx="12">
                  <c:v>LØ</c:v>
                </c:pt>
                <c:pt idx="13">
                  <c:v>MA</c:v>
                </c:pt>
              </c:strCache>
            </c:strRef>
          </c:cat>
          <c:val>
            <c:numRef>
              <c:f>Diagramberegninger!$I$5:$I$18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Diagramberegninger!$H$4</c:f>
              <c:strCache>
                <c:ptCount val="1"/>
                <c:pt idx="0">
                  <c:v>KULHYDRATER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Diagramberegninger!$E$5:$E$18</c:f>
              <c:strCache>
                <c:ptCount val="14"/>
                <c:pt idx="0">
                  <c:v>ON</c:v>
                </c:pt>
                <c:pt idx="1">
                  <c:v>ON</c:v>
                </c:pt>
                <c:pt idx="2">
                  <c:v>TO</c:v>
                </c:pt>
                <c:pt idx="3">
                  <c:v>TO</c:v>
                </c:pt>
                <c:pt idx="4">
                  <c:v>TO</c:v>
                </c:pt>
                <c:pt idx="5">
                  <c:v>TO</c:v>
                </c:pt>
                <c:pt idx="6">
                  <c:v>FR</c:v>
                </c:pt>
                <c:pt idx="7">
                  <c:v>FR</c:v>
                </c:pt>
                <c:pt idx="8">
                  <c:v>FR</c:v>
                </c:pt>
                <c:pt idx="9">
                  <c:v>FR</c:v>
                </c:pt>
                <c:pt idx="10">
                  <c:v>LØ</c:v>
                </c:pt>
                <c:pt idx="11">
                  <c:v>LØ</c:v>
                </c:pt>
                <c:pt idx="12">
                  <c:v>LØ</c:v>
                </c:pt>
                <c:pt idx="13">
                  <c:v>MA</c:v>
                </c:pt>
              </c:strCache>
            </c:strRef>
          </c:cat>
          <c:val>
            <c:numRef>
              <c:f>Diagramberegninger!$H$5:$H$18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Diagramberegninger!$G$4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Diagramberegninger!$E$5:$E$18</c:f>
              <c:strCache>
                <c:ptCount val="14"/>
                <c:pt idx="0">
                  <c:v>ON</c:v>
                </c:pt>
                <c:pt idx="1">
                  <c:v>ON</c:v>
                </c:pt>
                <c:pt idx="2">
                  <c:v>TO</c:v>
                </c:pt>
                <c:pt idx="3">
                  <c:v>TO</c:v>
                </c:pt>
                <c:pt idx="4">
                  <c:v>TO</c:v>
                </c:pt>
                <c:pt idx="5">
                  <c:v>TO</c:v>
                </c:pt>
                <c:pt idx="6">
                  <c:v>FR</c:v>
                </c:pt>
                <c:pt idx="7">
                  <c:v>FR</c:v>
                </c:pt>
                <c:pt idx="8">
                  <c:v>FR</c:v>
                </c:pt>
                <c:pt idx="9">
                  <c:v>FR</c:v>
                </c:pt>
                <c:pt idx="10">
                  <c:v>LØ</c:v>
                </c:pt>
                <c:pt idx="11">
                  <c:v>LØ</c:v>
                </c:pt>
                <c:pt idx="12">
                  <c:v>LØ</c:v>
                </c:pt>
                <c:pt idx="13">
                  <c:v>MA</c:v>
                </c:pt>
              </c:strCache>
            </c:strRef>
          </c:cat>
          <c:val>
            <c:numRef>
              <c:f>Diagramberegninger!$G$5:$G$18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Diagramberegninger!$F$4</c:f>
              <c:strCache>
                <c:ptCount val="1"/>
                <c:pt idx="0">
                  <c:v>FEDT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Diagramberegninger!$E$5:$E$18</c:f>
              <c:strCache>
                <c:ptCount val="14"/>
                <c:pt idx="0">
                  <c:v>ON</c:v>
                </c:pt>
                <c:pt idx="1">
                  <c:v>ON</c:v>
                </c:pt>
                <c:pt idx="2">
                  <c:v>TO</c:v>
                </c:pt>
                <c:pt idx="3">
                  <c:v>TO</c:v>
                </c:pt>
                <c:pt idx="4">
                  <c:v>TO</c:v>
                </c:pt>
                <c:pt idx="5">
                  <c:v>TO</c:v>
                </c:pt>
                <c:pt idx="6">
                  <c:v>FR</c:v>
                </c:pt>
                <c:pt idx="7">
                  <c:v>FR</c:v>
                </c:pt>
                <c:pt idx="8">
                  <c:v>FR</c:v>
                </c:pt>
                <c:pt idx="9">
                  <c:v>FR</c:v>
                </c:pt>
                <c:pt idx="10">
                  <c:v>LØ</c:v>
                </c:pt>
                <c:pt idx="11">
                  <c:v>LØ</c:v>
                </c:pt>
                <c:pt idx="12">
                  <c:v>LØ</c:v>
                </c:pt>
                <c:pt idx="13">
                  <c:v>MA</c:v>
                </c:pt>
              </c:strCache>
            </c:strRef>
          </c:cat>
          <c:val>
            <c:numRef>
              <c:f>Diagramberegninger!$F$5:$F$18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6656664449100231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Diagramberegninger!$G$22</c:f>
              <c:strCache>
                <c:ptCount val="1"/>
                <c:pt idx="0">
                  <c:v>KALORIER FORBRÆNDT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Diagramberegninger!$D$23:$D$36</c:f>
              <c:numCache>
                <c:formatCode>m/d/yyyy</c:formatCode>
                <c:ptCount val="14"/>
                <c:pt idx="0">
                  <c:v>42899</c:v>
                </c:pt>
                <c:pt idx="1">
                  <c:v>42898</c:v>
                </c:pt>
                <c:pt idx="2">
                  <c:v>42897</c:v>
                </c:pt>
                <c:pt idx="3">
                  <c:v>42896</c:v>
                </c:pt>
                <c:pt idx="4">
                  <c:v>42895</c:v>
                </c:pt>
                <c:pt idx="5">
                  <c:v>42894</c:v>
                </c:pt>
                <c:pt idx="6">
                  <c:v>42893</c:v>
                </c:pt>
                <c:pt idx="7">
                  <c:v>42892</c:v>
                </c:pt>
                <c:pt idx="8">
                  <c:v>42891</c:v>
                </c:pt>
                <c:pt idx="9">
                  <c:v>42890</c:v>
                </c:pt>
                <c:pt idx="10">
                  <c:v>42889</c:v>
                </c:pt>
                <c:pt idx="11">
                  <c:v>42888</c:v>
                </c:pt>
                <c:pt idx="12">
                  <c:v>42887</c:v>
                </c:pt>
                <c:pt idx="13">
                  <c:v>42886</c:v>
                </c:pt>
              </c:numCache>
            </c:numRef>
          </c:cat>
          <c:val>
            <c:numRef>
              <c:f>Diagramberegninger!$G$23:$G$36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Diagramberegninger!$F$22</c:f>
              <c:strCache>
                <c:ptCount val="1"/>
                <c:pt idx="0">
                  <c:v>VARIGHED (MIN)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Diagramberegninger!$D$23:$E$36</c:f>
              <c:multiLvlStrCache>
                <c:ptCount val="14"/>
                <c:lvl>
                  <c:pt idx="0">
                    <c:v>TI</c:v>
                  </c:pt>
                  <c:pt idx="1">
                    <c:v>MA</c:v>
                  </c:pt>
                  <c:pt idx="2">
                    <c:v>SØ</c:v>
                  </c:pt>
                  <c:pt idx="3">
                    <c:v>LØ</c:v>
                  </c:pt>
                  <c:pt idx="4">
                    <c:v>FR</c:v>
                  </c:pt>
                  <c:pt idx="5">
                    <c:v>TO</c:v>
                  </c:pt>
                  <c:pt idx="6">
                    <c:v>ON</c:v>
                  </c:pt>
                  <c:pt idx="7">
                    <c:v>TI</c:v>
                  </c:pt>
                  <c:pt idx="8">
                    <c:v>MA</c:v>
                  </c:pt>
                  <c:pt idx="9">
                    <c:v>SØ</c:v>
                  </c:pt>
                  <c:pt idx="10">
                    <c:v>LØ</c:v>
                  </c:pt>
                  <c:pt idx="11">
                    <c:v>FR</c:v>
                  </c:pt>
                  <c:pt idx="12">
                    <c:v>TO</c:v>
                  </c:pt>
                  <c:pt idx="13">
                    <c:v>ON</c:v>
                  </c:pt>
                </c:lvl>
                <c:lvl>
                  <c:pt idx="0">
                    <c:v>13-06-2017</c:v>
                  </c:pt>
                  <c:pt idx="1">
                    <c:v>12-06-2017</c:v>
                  </c:pt>
                  <c:pt idx="2">
                    <c:v>11-06-2017</c:v>
                  </c:pt>
                  <c:pt idx="3">
                    <c:v>10-06-2017</c:v>
                  </c:pt>
                  <c:pt idx="4">
                    <c:v>09-06-2017</c:v>
                  </c:pt>
                  <c:pt idx="5">
                    <c:v>08-06-2017</c:v>
                  </c:pt>
                  <c:pt idx="6">
                    <c:v>07-06-2017</c:v>
                  </c:pt>
                  <c:pt idx="7">
                    <c:v>06-06-2017</c:v>
                  </c:pt>
                  <c:pt idx="8">
                    <c:v>05-06-2017</c:v>
                  </c:pt>
                  <c:pt idx="9">
                    <c:v>04-06-2017</c:v>
                  </c:pt>
                  <c:pt idx="10">
                    <c:v>03-06-2017</c:v>
                  </c:pt>
                  <c:pt idx="11">
                    <c:v>02-06-2017</c:v>
                  </c:pt>
                  <c:pt idx="12">
                    <c:v>01-06-2017</c:v>
                  </c:pt>
                  <c:pt idx="13">
                    <c:v>31-05-2017</c:v>
                  </c:pt>
                </c:lvl>
              </c:multiLvlStrCache>
            </c:multiLvlStrRef>
          </c:cat>
          <c:val>
            <c:numRef>
              <c:f>Diagramberegninger!$F$23:$F$36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73489240624282"/>
          <c:y val="7.6196618938165192E-2"/>
          <c:w val="0.1876090673326036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KOST!A1"/><Relationship Id="rId1" Type="http://schemas.openxmlformats.org/officeDocument/2006/relationships/hyperlink" Target="#TR&#198;NING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R&#198;NING!A1"/><Relationship Id="rId1" Type="http://schemas.openxmlformats.org/officeDocument/2006/relationships/hyperlink" Target="#M&#197;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&#197;L!A1"/><Relationship Id="rId1" Type="http://schemas.openxmlformats.org/officeDocument/2006/relationships/hyperlink" Target="#KO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Øvelse" descr="Træningsnavigationsknap">
          <a:hlinkClick xmlns:r="http://schemas.openxmlformats.org/officeDocument/2006/relationships" r:id="rId1" tooltip="Vælg, for at få vist Træningsregneark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Kost" descr="Kostnavigationsknap">
          <a:hlinkClick xmlns:r="http://schemas.openxmlformats.org/officeDocument/2006/relationships" r:id="rId2" tooltip="Vælg for at få vist kostregneark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534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771525</xdr:colOff>
      <xdr:row>6</xdr:row>
      <xdr:rowOff>342901</xdr:rowOff>
    </xdr:to>
    <xdr:graphicFrame macro="">
      <xdr:nvGraphicFramePr>
        <xdr:cNvPr id="19" name="skmKostAnalyse" descr="100% stablet liggende søjlediagram der viser de seneste 14 dages kostposter herunder fedt, protein, kulhydrater og kalorie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771525</xdr:colOff>
      <xdr:row>15</xdr:row>
      <xdr:rowOff>323849</xdr:rowOff>
    </xdr:to>
    <xdr:graphicFrame macro="">
      <xdr:nvGraphicFramePr>
        <xdr:cNvPr id="21" name="skmTræningsAnalyse" descr="Grupperet Kolonne og Kurvediagram der viser kalorier forbrændt og varigheden i minutter for de sidste 14 træningsangivelse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752475</xdr:colOff>
      <xdr:row>0</xdr:row>
      <xdr:rowOff>371474</xdr:rowOff>
    </xdr:to>
    <xdr:sp macro="" textlink="">
      <xdr:nvSpPr>
        <xdr:cNvPr id="2" name="Mål" descr="Målnavigationsknap">
          <a:hlinkClick xmlns:r="http://schemas.openxmlformats.org/officeDocument/2006/relationships" r:id="rId1" tooltip="Vælg for at få vist Målregneark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Øvelse" descr="Træningsnavigationsknap">
          <a:hlinkClick xmlns:r="http://schemas.openxmlformats.org/officeDocument/2006/relationships" r:id="rId2" tooltip="Vælg, for at få vist Træningsregnearke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109538</xdr:rowOff>
    </xdr:from>
    <xdr:to>
      <xdr:col>5</xdr:col>
      <xdr:colOff>723900</xdr:colOff>
      <xdr:row>0</xdr:row>
      <xdr:rowOff>414337</xdr:rowOff>
    </xdr:to>
    <xdr:sp macro="" textlink="">
      <xdr:nvSpPr>
        <xdr:cNvPr id="2" name="Kost" descr="Kostnavigationsknap">
          <a:hlinkClick xmlns:r="http://schemas.openxmlformats.org/officeDocument/2006/relationships" r:id="rId1" tooltip="Vælg for at få vist kostregnearket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8295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Mål" descr="Målnavigationsknap">
          <a:hlinkClick xmlns:r="http://schemas.openxmlformats.org/officeDocument/2006/relationships" r:id="rId2" tooltip="Vælg for at få vist Målregnearket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st" displayName="Kost" ref="B3:I19" totalsRowShown="0" dataDxfId="13">
  <autoFilter ref="B3:I19" xr:uid="{00000000-0009-0000-0100-000001000000}"/>
  <tableColumns count="8">
    <tableColumn id="1" xr3:uid="{00000000-0010-0000-0000-000001000000}" name="DATO" dataDxfId="12" dataCellStyle="Dato"/>
    <tableColumn id="2" xr3:uid="{00000000-0010-0000-0000-000002000000}" name="TID" dataDxfId="11" dataCellStyle="Klokkeslæt"/>
    <tableColumn id="3" xr3:uid="{00000000-0010-0000-0000-000003000000}" name="BESKRIVELSE" dataDxfId="10" dataCellStyle="Normal"/>
    <tableColumn id="4" xr3:uid="{00000000-0010-0000-0000-000004000000}" name="KALORIER" dataDxfId="9" dataCellStyle="Nummer"/>
    <tableColumn id="5" xr3:uid="{00000000-0010-0000-0000-000005000000}" name="KULHYDRATER" dataDxfId="8" dataCellStyle="Nummer"/>
    <tableColumn id="6" xr3:uid="{00000000-0010-0000-0000-000006000000}" name="PROTEIN" dataDxfId="7" dataCellStyle="Nummer"/>
    <tableColumn id="7" xr3:uid="{00000000-0010-0000-0000-000007000000}" name="FEDT" dataDxfId="6" dataCellStyle="Nummer"/>
    <tableColumn id="8" xr3:uid="{00000000-0010-0000-0000-000008000000}" name="BEMÆRKNINGER" dataDxfId="5" dataCellStyle="Normal"/>
  </tableColumns>
  <tableStyleInfo name="Kost- og træningsjournaltabel" showFirstColumn="0" showLastColumn="0" showRowStripes="1" showColumnStripes="0"/>
  <extLst>
    <ext xmlns:x14="http://schemas.microsoft.com/office/spreadsheetml/2009/9/main" uri="{504A1905-F514-4f6f-8877-14C23A59335A}">
      <x14:table altTextSummary="Angiv kostoplysninger som f.eks. dato, klokkeslæt, beskrivelse, kalorier, kulhydrater, protein, fedt og eventuelle bemærkning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Øvelse" displayName="Øvelse" ref="B3:E20" totalsRowShown="0" dataDxfId="4">
  <autoFilter ref="B3:E20" xr:uid="{00000000-0009-0000-0100-000002000000}"/>
  <tableColumns count="4">
    <tableColumn id="1" xr3:uid="{00000000-0010-0000-0100-000001000000}" name="DATO" dataDxfId="3" dataCellStyle="Dato"/>
    <tableColumn id="2" xr3:uid="{00000000-0010-0000-0100-000002000000}" name="VARIGHED (MIN)" dataDxfId="2" dataCellStyle="Nummer"/>
    <tableColumn id="3" xr3:uid="{00000000-0010-0000-0100-000003000000}" name="KALORIER FORBRÆNDT" dataDxfId="1" dataCellStyle="Nummer"/>
    <tableColumn id="4" xr3:uid="{00000000-0010-0000-0100-000004000000}" name="BEMÆRKNINGER" dataDxfId="0" dataCellStyle="Normal"/>
  </tableColumns>
  <tableStyleInfo name="Kost- og træningsjournaltabel" showFirstColumn="0" showLastColumn="0" showRowStripes="1" showColumnStripes="0"/>
  <extLst>
    <ext xmlns:x14="http://schemas.microsoft.com/office/spreadsheetml/2009/9/main" uri="{504A1905-F514-4f6f-8877-14C23A59335A}">
      <x14:table altTextSummary="Angiv øvelsesoplysninger som f.eks. dato, varighed, kalorier forbrændt og eventuelle bemærkninger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K16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0.625" customWidth="1"/>
    <col min="3" max="3" width="16.875" customWidth="1"/>
    <col min="4" max="9" width="10.375" customWidth="1"/>
    <col min="10" max="11" width="10.625" customWidth="1"/>
    <col min="12" max="12" width="2.625" customWidth="1"/>
  </cols>
  <sheetData>
    <row r="1" spans="2:11" ht="36.75" x14ac:dyDescent="0.7">
      <c r="B1" s="30">
        <f ca="1">TODAY()</f>
        <v>42879</v>
      </c>
      <c r="C1" s="28" t="s">
        <v>7</v>
      </c>
      <c r="D1" s="28"/>
      <c r="E1" s="28"/>
      <c r="F1" s="28"/>
      <c r="G1" s="28"/>
      <c r="H1" s="28"/>
      <c r="I1" s="28"/>
      <c r="J1" s="24" t="s">
        <v>11</v>
      </c>
      <c r="K1" s="24" t="s">
        <v>12</v>
      </c>
    </row>
    <row r="2" spans="2:11" ht="45" customHeight="1" x14ac:dyDescent="0.2">
      <c r="B2" s="25" t="s">
        <v>0</v>
      </c>
      <c r="C2" s="1" t="s">
        <v>8</v>
      </c>
    </row>
    <row r="3" spans="2:11" ht="30" customHeight="1" x14ac:dyDescent="0.2">
      <c r="B3" s="38">
        <f ca="1">StartDato+121</f>
        <v>43000</v>
      </c>
      <c r="C3" s="23" t="s">
        <v>9</v>
      </c>
      <c r="D3" s="23"/>
      <c r="E3" s="23"/>
      <c r="F3" s="23"/>
      <c r="G3" s="23"/>
      <c r="H3" s="23"/>
      <c r="I3" s="23"/>
      <c r="J3" s="23"/>
      <c r="K3" s="23"/>
    </row>
    <row r="4" spans="2:11" ht="30" customHeight="1" x14ac:dyDescent="0.2">
      <c r="B4" s="38"/>
    </row>
    <row r="5" spans="2:11" ht="30" customHeight="1" x14ac:dyDescent="0.2">
      <c r="B5" s="25" t="s">
        <v>1</v>
      </c>
    </row>
    <row r="6" spans="2:11" ht="60" customHeight="1" x14ac:dyDescent="0.5">
      <c r="B6" s="29">
        <v>100</v>
      </c>
    </row>
    <row r="7" spans="2:11" ht="30" customHeight="1" x14ac:dyDescent="0.2">
      <c r="B7" s="26" t="s">
        <v>2</v>
      </c>
    </row>
    <row r="8" spans="2:11" ht="30" customHeight="1" x14ac:dyDescent="0.2">
      <c r="B8" s="39">
        <v>80</v>
      </c>
      <c r="C8" s="22" t="s">
        <v>10</v>
      </c>
      <c r="D8" s="22"/>
      <c r="E8" s="22"/>
      <c r="F8" s="22"/>
      <c r="G8" s="22"/>
      <c r="H8" s="22"/>
      <c r="I8" s="22"/>
      <c r="J8" s="22"/>
      <c r="K8" s="22"/>
    </row>
    <row r="9" spans="2:11" ht="30" customHeight="1" x14ac:dyDescent="0.2">
      <c r="B9" s="39"/>
    </row>
    <row r="10" spans="2:11" ht="30" customHeight="1" x14ac:dyDescent="0.2">
      <c r="B10" s="26" t="s">
        <v>3</v>
      </c>
    </row>
    <row r="11" spans="2:11" ht="60" customHeight="1" x14ac:dyDescent="0.5">
      <c r="B11" s="31">
        <f>StartVægt-SlutVægt</f>
        <v>20</v>
      </c>
    </row>
    <row r="12" spans="2:11" ht="30" customHeight="1" x14ac:dyDescent="0.2">
      <c r="B12" s="27" t="s">
        <v>4</v>
      </c>
    </row>
    <row r="13" spans="2:11" ht="60" customHeight="1" x14ac:dyDescent="0.5">
      <c r="B13" s="31">
        <f ca="1">SlutDato-StartDato</f>
        <v>121</v>
      </c>
      <c r="J13" s="2"/>
      <c r="K13" s="2"/>
    </row>
    <row r="14" spans="2:11" ht="30" customHeight="1" x14ac:dyDescent="0.2">
      <c r="B14" s="27" t="s">
        <v>5</v>
      </c>
      <c r="J14" s="2"/>
      <c r="K14" s="2"/>
    </row>
    <row r="15" spans="2:11" ht="60" customHeight="1" x14ac:dyDescent="0.5">
      <c r="B15" s="32">
        <f ca="1">MålVægt/B13</f>
        <v>0.16528925619834711</v>
      </c>
      <c r="J15" s="2"/>
      <c r="K15" s="2"/>
    </row>
    <row r="16" spans="2:11" ht="30" customHeight="1" x14ac:dyDescent="0.2">
      <c r="B16" s="27" t="s">
        <v>6</v>
      </c>
    </row>
  </sheetData>
  <mergeCells count="2">
    <mergeCell ref="B3:B4"/>
    <mergeCell ref="B8:B9"/>
  </mergeCells>
  <dataValidations count="16">
    <dataValidation allowBlank="1" showInputMessage="1" showErrorMessage="1" prompt="Angiv startdatoen i denne celle. Opdater Slutdato, Startvægt og den ønskede vægt i de underliggende celler. Mål for vægttab, Dage til at tabe og Tab pr. dag beregnes automatisk" sqref="B1" xr:uid="{00000000-0002-0000-0000-000000000000}"/>
    <dataValidation allowBlank="1" showInputMessage="1" showErrorMessage="1" prompt="Opret en Kost- og Træningsjournal i denne projektmappe. Angiv startvægt og den ønskede vægt for at beregne målet for dit vægttab i dette regneark. Diagrammer der viser Kost- og Træningsresultater" sqref="A1" xr:uid="{00000000-0002-0000-0000-000001000000}"/>
    <dataValidation allowBlank="1" showInputMessage="1" showErrorMessage="1" prompt="Angiv Slutdatoen i denne celle" sqref="B3:B4" xr:uid="{00000000-0002-0000-0000-000002000000}"/>
    <dataValidation allowBlank="1" showInputMessage="1" showErrorMessage="1" prompt="Angiv Startvægt i denne celle" sqref="B6" xr:uid="{00000000-0002-0000-0000-000003000000}"/>
    <dataValidation allowBlank="1" showInputMessage="1" showErrorMessage="1" prompt="Angiv Slutvægt i denne celle" sqref="B8:B9" xr:uid="{00000000-0002-0000-0000-000004000000}"/>
    <dataValidation allowBlank="1" showInputMessage="1" showErrorMessage="1" prompt="Målvægten beregnes automatisk i denne celle" sqref="B11" xr:uid="{00000000-0002-0000-0000-000005000000}"/>
    <dataValidation allowBlank="1" showInputMessage="1" showErrorMessage="1" prompt="Dage til at tabe beregnes automatisk i denne celle" sqref="B13" xr:uid="{00000000-0002-0000-0000-000006000000}"/>
    <dataValidation allowBlank="1" showInputMessage="1" showErrorMessage="1" prompt="Tab per dag beregnes automatisk i denne celle" sqref="B15" xr:uid="{00000000-0002-0000-0000-000007000000}"/>
    <dataValidation allowBlank="1" showInputMessage="1" showErrorMessage="1" prompt="Titlen på dette regneark er i denne celle. Vælg celle J1 for at navigere til Træningsregnearket og celle K1 for at navigere til Kostregnearket" sqref="C1" xr:uid="{00000000-0002-0000-0000-000008000000}"/>
    <dataValidation allowBlank="1" showInputMessage="1" showErrorMessage="1" prompt="Navigationslink til Træningsregneark" sqref="J1" xr:uid="{00000000-0002-0000-0000-000009000000}"/>
    <dataValidation allowBlank="1" showInputMessage="1" showErrorMessage="1" prompt="Navigationslink til Kostregneark" sqref="K1" xr:uid="{00000000-0002-0000-0000-00000A000000}"/>
    <dataValidation allowBlank="1" showInputMessage="1" showErrorMessage="1" prompt="Kostanalysen er baseret på poster fra Kostregnearket" sqref="C3" xr:uid="{00000000-0002-0000-0000-00000B000000}"/>
    <dataValidation allowBlank="1" showInputMessage="1" showErrorMessage="1" prompt="Træningsanalysen er baseret på poster fra Træningsregnearket" sqref="C8" xr:uid="{00000000-0002-0000-0000-00000C000000}"/>
    <dataValidation allowBlank="1" showInputMessage="1" showErrorMessage="1" prompt="I celle C4 til K7 findes en Kostanalyse i et liggende søjlediagram" sqref="C4" xr:uid="{00000000-0002-0000-0000-00000D000000}"/>
    <dataValidation allowBlank="1" showInputMessage="1" showErrorMessage="1" prompt="En Træningsanalyse i et Grupperet søjlediagram, som viser kalorier forbrændt samt et overlejret kurvediagram, som viser øvelsens varighed i cellerne C9 til K16" sqref="C9" xr:uid="{00000000-0002-0000-0000-00000E000000}"/>
    <dataValidation allowBlank="1" showInputMessage="1" showErrorMessage="1" prompt="Undertitlen på dette regneark er i denne celle. Et Kostanalysediagram der starter i celle C4. Et Træningsanalysediagram der starter i celle C9." sqref="C2" xr:uid="{00000000-0002-0000-0000-00000F000000}"/>
  </dataValidations>
  <hyperlinks>
    <hyperlink ref="J1" location="EXERCISE!A1" tooltip="Vælg, for at få vist Træningsregnearket" display="Øvelse" xr:uid="{00000000-0004-0000-0000-000000000000}"/>
    <hyperlink ref="K1" location="DIET!A1" tooltip="Vælg for at få vist kostregnearket" display="Kost" xr:uid="{00000000-0004-0000-0000-000001000000}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18.25" customWidth="1"/>
    <col min="7" max="8" width="12.625" customWidth="1"/>
    <col min="9" max="9" width="25.375" customWidth="1"/>
    <col min="10" max="10" width="2.625" customWidth="1"/>
  </cols>
  <sheetData>
    <row r="1" spans="2:9" ht="37.5" customHeight="1" x14ac:dyDescent="0.7">
      <c r="B1" s="28" t="s">
        <v>13</v>
      </c>
      <c r="C1" s="28"/>
      <c r="D1" s="28"/>
      <c r="E1" s="28"/>
      <c r="F1" s="28"/>
      <c r="G1" s="24" t="s">
        <v>24</v>
      </c>
      <c r="H1" s="24" t="s">
        <v>11</v>
      </c>
      <c r="I1" s="28"/>
    </row>
    <row r="2" spans="2:9" ht="35.25" customHeight="1" x14ac:dyDescent="0.2">
      <c r="B2" s="20" t="str">
        <f>Undertitel</f>
        <v>KOST- OG TRÆNINGSJOURNAL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3" t="s">
        <v>14</v>
      </c>
      <c r="C3" s="14" t="s">
        <v>15</v>
      </c>
      <c r="D3" s="15" t="s">
        <v>16</v>
      </c>
      <c r="E3" s="16" t="s">
        <v>22</v>
      </c>
      <c r="F3" s="16" t="s">
        <v>23</v>
      </c>
      <c r="G3" s="16" t="s">
        <v>25</v>
      </c>
      <c r="H3" s="16" t="s">
        <v>26</v>
      </c>
      <c r="I3" s="15" t="s">
        <v>27</v>
      </c>
    </row>
    <row r="4" spans="2:9" ht="32.25" customHeight="1" x14ac:dyDescent="0.2">
      <c r="B4" s="33">
        <f ca="1">StartDato</f>
        <v>42879</v>
      </c>
      <c r="C4" s="34">
        <v>0.29166666666666669</v>
      </c>
      <c r="D4" s="36" t="s">
        <v>17</v>
      </c>
      <c r="E4" s="37">
        <v>1</v>
      </c>
      <c r="F4" s="37">
        <v>0</v>
      </c>
      <c r="G4" s="37">
        <v>0</v>
      </c>
      <c r="H4" s="37">
        <v>0</v>
      </c>
      <c r="I4" s="36" t="s">
        <v>28</v>
      </c>
    </row>
    <row r="5" spans="2:9" ht="32.25" customHeight="1" x14ac:dyDescent="0.2">
      <c r="B5" s="33">
        <f ca="1">StartDato</f>
        <v>42879</v>
      </c>
      <c r="C5" s="34">
        <v>0.33333333333333331</v>
      </c>
      <c r="D5" s="36" t="s">
        <v>18</v>
      </c>
      <c r="E5" s="37">
        <v>10</v>
      </c>
      <c r="F5" s="37">
        <v>10</v>
      </c>
      <c r="G5" s="37">
        <v>2</v>
      </c>
      <c r="H5" s="37">
        <v>10</v>
      </c>
      <c r="I5" s="36" t="s">
        <v>29</v>
      </c>
    </row>
    <row r="6" spans="2:9" ht="32.25" customHeight="1" x14ac:dyDescent="0.2">
      <c r="B6" s="33">
        <f ca="1">StartDato</f>
        <v>42879</v>
      </c>
      <c r="C6" s="34">
        <v>0.5</v>
      </c>
      <c r="D6" s="36" t="s">
        <v>19</v>
      </c>
      <c r="E6" s="37">
        <v>283</v>
      </c>
      <c r="F6" s="37">
        <v>46</v>
      </c>
      <c r="G6" s="37">
        <v>18</v>
      </c>
      <c r="H6" s="37">
        <v>3.5</v>
      </c>
      <c r="I6" s="36" t="s">
        <v>30</v>
      </c>
    </row>
    <row r="7" spans="2:9" ht="32.25" customHeight="1" x14ac:dyDescent="0.2">
      <c r="B7" s="33">
        <f ca="1">StartDato</f>
        <v>42879</v>
      </c>
      <c r="C7" s="34">
        <v>0.79166666666666663</v>
      </c>
      <c r="D7" s="36" t="s">
        <v>20</v>
      </c>
      <c r="E7" s="37">
        <v>500</v>
      </c>
      <c r="F7" s="37">
        <v>42</v>
      </c>
      <c r="G7" s="37">
        <v>35</v>
      </c>
      <c r="H7" s="37">
        <v>25</v>
      </c>
      <c r="I7" s="36" t="s">
        <v>31</v>
      </c>
    </row>
    <row r="8" spans="2:9" ht="32.25" customHeight="1" x14ac:dyDescent="0.2">
      <c r="B8" s="33">
        <f ca="1">StartDato+1</f>
        <v>42880</v>
      </c>
      <c r="C8" s="34">
        <v>0.29166666666666669</v>
      </c>
      <c r="D8" s="36" t="s">
        <v>17</v>
      </c>
      <c r="E8" s="37">
        <v>1</v>
      </c>
      <c r="F8" s="37">
        <v>0</v>
      </c>
      <c r="G8" s="37">
        <v>0</v>
      </c>
      <c r="H8" s="37">
        <v>0</v>
      </c>
      <c r="I8" s="36" t="s">
        <v>28</v>
      </c>
    </row>
    <row r="9" spans="2:9" ht="32.25" customHeight="1" x14ac:dyDescent="0.2">
      <c r="B9" s="33">
        <f ca="1">StartDato+1</f>
        <v>42880</v>
      </c>
      <c r="C9" s="34">
        <v>0.33333333333333331</v>
      </c>
      <c r="D9" s="36" t="s">
        <v>21</v>
      </c>
      <c r="E9" s="37">
        <v>10</v>
      </c>
      <c r="F9" s="37">
        <v>10</v>
      </c>
      <c r="G9" s="37">
        <v>2</v>
      </c>
      <c r="H9" s="37">
        <v>10</v>
      </c>
      <c r="I9" s="36" t="s">
        <v>29</v>
      </c>
    </row>
    <row r="10" spans="2:9" ht="32.25" customHeight="1" x14ac:dyDescent="0.2">
      <c r="B10" s="33">
        <f ca="1">StartDato+1</f>
        <v>42880</v>
      </c>
      <c r="C10" s="34">
        <v>0.5</v>
      </c>
      <c r="D10" s="36" t="s">
        <v>19</v>
      </c>
      <c r="E10" s="37">
        <v>189</v>
      </c>
      <c r="F10" s="37">
        <v>26</v>
      </c>
      <c r="G10" s="37">
        <v>3</v>
      </c>
      <c r="H10" s="37">
        <v>8</v>
      </c>
      <c r="I10" s="36" t="s">
        <v>32</v>
      </c>
    </row>
    <row r="11" spans="2:9" ht="32.25" customHeight="1" x14ac:dyDescent="0.2">
      <c r="B11" s="33">
        <f ca="1">StartDato+1</f>
        <v>42880</v>
      </c>
      <c r="C11" s="34">
        <v>0.79166666666666663</v>
      </c>
      <c r="D11" s="36" t="s">
        <v>20</v>
      </c>
      <c r="E11" s="37">
        <v>477</v>
      </c>
      <c r="F11" s="37">
        <v>62</v>
      </c>
      <c r="G11" s="37">
        <v>13.5</v>
      </c>
      <c r="H11" s="37">
        <v>21</v>
      </c>
      <c r="I11" s="36" t="s">
        <v>20</v>
      </c>
    </row>
    <row r="12" spans="2:9" ht="32.25" customHeight="1" x14ac:dyDescent="0.2">
      <c r="B12" s="33">
        <f ca="1">StartDato+2</f>
        <v>42881</v>
      </c>
      <c r="C12" s="34">
        <v>0.29166666666666669</v>
      </c>
      <c r="D12" s="36" t="s">
        <v>17</v>
      </c>
      <c r="E12" s="37">
        <v>1</v>
      </c>
      <c r="F12" s="37">
        <v>0</v>
      </c>
      <c r="G12" s="37">
        <v>0</v>
      </c>
      <c r="H12" s="37">
        <v>0</v>
      </c>
      <c r="I12" s="36" t="s">
        <v>28</v>
      </c>
    </row>
    <row r="13" spans="2:9" ht="32.25" customHeight="1" x14ac:dyDescent="0.2">
      <c r="B13" s="33">
        <f ca="1">StartDato+2</f>
        <v>42881</v>
      </c>
      <c r="C13" s="34">
        <v>0.33333333333333331</v>
      </c>
      <c r="D13" s="36" t="s">
        <v>18</v>
      </c>
      <c r="E13" s="37">
        <v>245</v>
      </c>
      <c r="F13" s="37">
        <v>48</v>
      </c>
      <c r="G13" s="37">
        <v>10</v>
      </c>
      <c r="H13" s="37">
        <v>1.5</v>
      </c>
      <c r="I13" s="36" t="s">
        <v>29</v>
      </c>
    </row>
    <row r="14" spans="2:9" ht="32.25" customHeight="1" x14ac:dyDescent="0.2">
      <c r="B14" s="33">
        <f ca="1">StartDato+2</f>
        <v>42881</v>
      </c>
      <c r="C14" s="34">
        <v>0.5</v>
      </c>
      <c r="D14" s="36" t="s">
        <v>19</v>
      </c>
      <c r="E14" s="37">
        <v>247</v>
      </c>
      <c r="F14" s="37">
        <v>11</v>
      </c>
      <c r="G14" s="37">
        <v>43</v>
      </c>
      <c r="H14" s="37">
        <v>5</v>
      </c>
      <c r="I14" s="36" t="s">
        <v>33</v>
      </c>
    </row>
    <row r="15" spans="2:9" ht="32.25" customHeight="1" x14ac:dyDescent="0.2">
      <c r="B15" s="33">
        <f ca="1">StartDato+2</f>
        <v>42881</v>
      </c>
      <c r="C15" s="34">
        <v>0.79166666666666663</v>
      </c>
      <c r="D15" s="36" t="s">
        <v>20</v>
      </c>
      <c r="E15" s="37">
        <v>456</v>
      </c>
      <c r="F15" s="37">
        <v>64</v>
      </c>
      <c r="G15" s="37">
        <v>32</v>
      </c>
      <c r="H15" s="37">
        <v>22</v>
      </c>
      <c r="I15" s="36" t="s">
        <v>20</v>
      </c>
    </row>
    <row r="16" spans="2:9" ht="32.25" customHeight="1" x14ac:dyDescent="0.2">
      <c r="B16" s="33">
        <f ca="1">StartDato+3</f>
        <v>42882</v>
      </c>
      <c r="C16" s="35">
        <v>0.29166666666666669</v>
      </c>
      <c r="D16" s="36" t="s">
        <v>21</v>
      </c>
      <c r="E16" s="37">
        <v>10</v>
      </c>
      <c r="F16" s="37">
        <v>10</v>
      </c>
      <c r="G16" s="37">
        <v>2</v>
      </c>
      <c r="H16" s="37">
        <v>10</v>
      </c>
      <c r="I16" s="36" t="s">
        <v>29</v>
      </c>
    </row>
    <row r="17" spans="2:9" ht="32.25" customHeight="1" x14ac:dyDescent="0.2">
      <c r="B17" s="33">
        <f ca="1">StartDato+3</f>
        <v>42882</v>
      </c>
      <c r="C17" s="35">
        <v>0.41666666666666669</v>
      </c>
      <c r="D17" s="36" t="s">
        <v>17</v>
      </c>
      <c r="E17" s="37">
        <v>135</v>
      </c>
      <c r="F17" s="37">
        <v>12.36</v>
      </c>
      <c r="G17" s="37">
        <v>8.81</v>
      </c>
      <c r="H17" s="37">
        <v>5.51</v>
      </c>
      <c r="I17" s="36" t="s">
        <v>34</v>
      </c>
    </row>
    <row r="18" spans="2:9" ht="32.25" customHeight="1" x14ac:dyDescent="0.2">
      <c r="B18" s="33">
        <f ca="1">StartDato+3</f>
        <v>42882</v>
      </c>
      <c r="C18" s="35">
        <v>0.51041666666666663</v>
      </c>
      <c r="D18" s="36" t="s">
        <v>19</v>
      </c>
      <c r="E18" s="37">
        <v>184</v>
      </c>
      <c r="F18" s="37">
        <v>7</v>
      </c>
      <c r="G18" s="37">
        <v>5.43</v>
      </c>
      <c r="H18" s="37">
        <v>15</v>
      </c>
      <c r="I18" s="36" t="s">
        <v>33</v>
      </c>
    </row>
    <row r="19" spans="2:9" ht="32.25" customHeight="1" x14ac:dyDescent="0.2">
      <c r="B19" s="33">
        <f ca="1">StartDato+5</f>
        <v>42884</v>
      </c>
      <c r="C19" s="35">
        <v>0.79166666666666663</v>
      </c>
      <c r="D19" s="36" t="s">
        <v>20</v>
      </c>
      <c r="E19" s="37">
        <v>477</v>
      </c>
      <c r="F19" s="37">
        <v>62</v>
      </c>
      <c r="G19" s="37">
        <v>13.5</v>
      </c>
      <c r="H19" s="37">
        <v>21</v>
      </c>
      <c r="I19" s="36" t="s">
        <v>20</v>
      </c>
    </row>
  </sheetData>
  <dataValidations count="13">
    <dataValidation allowBlank="1" showInputMessage="1" showErrorMessage="1" prompt="Navigationslink til Målregneark" sqref="G1" xr:uid="{00000000-0002-0000-0100-000000000000}"/>
    <dataValidation allowBlank="1" showInputMessage="1" showErrorMessage="1" prompt="Navigationslink til Træningsregneark" sqref="H1" xr:uid="{00000000-0002-0000-0100-000001000000}"/>
    <dataValidation allowBlank="1" showInputMessage="1" showErrorMessage="1" prompt="Du kan indsætte datoen i denne kolonne under overskriften. Brug overskriftsfiltre til at finde bestemte poster" sqref="B3" xr:uid="{00000000-0002-0000-0100-000002000000}"/>
    <dataValidation allowBlank="1" showInputMessage="1" showErrorMessage="1" prompt="Angiv Tid i denne kolonne under overskriften." sqref="C3" xr:uid="{00000000-0002-0000-0100-000003000000}"/>
    <dataValidation allowBlank="1" showInputMessage="1" showErrorMessage="1" prompt="Angiv en beskrivelse som f.eks. Morgenmad, Frokost eller Aftensmad i denne kolonne under denne overskrift" sqref="D3" xr:uid="{00000000-0002-0000-0100-000004000000}"/>
    <dataValidation allowBlank="1" showInputMessage="1" showErrorMessage="1" prompt="Angiv det totale antal Kalorier i denne kolonne under overskriften." sqref="E3" xr:uid="{00000000-0002-0000-0100-000005000000}"/>
    <dataValidation allowBlank="1" showInputMessage="1" showErrorMessage="1" prompt="Angiv den totale mængde Kulhydrater i denne kolonne under overskriften." sqref="F3" xr:uid="{00000000-0002-0000-0100-000006000000}"/>
    <dataValidation allowBlank="1" showInputMessage="1" showErrorMessage="1" prompt="Angiv den totale mængde Proteiner i denne kolonne under overskriften." sqref="G3" xr:uid="{00000000-0002-0000-0100-000007000000}"/>
    <dataValidation allowBlank="1" showInputMessage="1" showErrorMessage="1" prompt="Angiv den totale mængde Fedt i denne kolonne under overskriften." sqref="H3" xr:uid="{00000000-0002-0000-0100-000008000000}"/>
    <dataValidation allowBlank="1" showInputMessage="1" showErrorMessage="1" prompt="Angiv Noter i denne kolonne under overskriften." sqref="I3" xr:uid="{00000000-0002-0000-0100-000009000000}"/>
    <dataValidation allowBlank="1" showInputMessage="1" showErrorMessage="1" prompt="Hold styr på kosten i dette regneark. Angiv kostoplysninger i Kosttabellen. De seneste to ugers oplysninger vises i Kostanalysediagrammet i Målregnearket" sqref="A1" xr:uid="{00000000-0002-0000-0100-00000A000000}"/>
    <dataValidation allowBlank="1" showInputMessage="1" showErrorMessage="1" prompt="Titlen på dette regneark er i denne celle. Vælg celle G1, for at navigere til Målregnearket og celle H1 for at navigere til Træningsregnearket" sqref="B1" xr:uid="{00000000-0002-0000-0100-00000B000000}"/>
    <dataValidation allowBlank="1" showInputMessage="1" showErrorMessage="1" prompt="Undertitlen på dette regneark er i denne celle. Angiv kostoplysninger i kosttabellen nedenfor" sqref="B2" xr:uid="{00000000-0002-0000-0100-00000C000000}"/>
  </dataValidations>
  <hyperlinks>
    <hyperlink ref="G1" location="GOALS!A1" tooltip="Vælg for at få vist Målregnearket" display="Mål" xr:uid="{00000000-0004-0000-0100-000000000000}"/>
    <hyperlink ref="H1" location="EXERCISE!A1" tooltip="Vælg, for at få vist Træningsregnearket" display="Øvelse" xr:uid="{00000000-0004-0000-0100-000001000000}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RowHeight="32.25" customHeight="1" x14ac:dyDescent="0.2"/>
  <cols>
    <col min="1" max="1" width="2.625" style="11" customWidth="1"/>
    <col min="2" max="2" width="13.75" style="11" customWidth="1"/>
    <col min="3" max="3" width="20.875" style="11" customWidth="1"/>
    <col min="4" max="4" width="25.25" style="11" customWidth="1"/>
    <col min="5" max="5" width="36.75" style="11" customWidth="1"/>
    <col min="6" max="7" width="12.625" style="11" customWidth="1"/>
    <col min="8" max="16384" width="9" style="11"/>
  </cols>
  <sheetData>
    <row r="1" spans="2:7" customFormat="1" ht="37.5" customHeight="1" x14ac:dyDescent="0.7">
      <c r="B1" s="28" t="s">
        <v>48</v>
      </c>
      <c r="C1" s="28"/>
      <c r="D1" s="28"/>
      <c r="E1" s="28"/>
      <c r="F1" s="24" t="s">
        <v>12</v>
      </c>
      <c r="G1" s="24" t="s">
        <v>24</v>
      </c>
    </row>
    <row r="2" spans="2:7" customFormat="1" ht="35.25" customHeight="1" x14ac:dyDescent="0.2">
      <c r="B2" s="20" t="str">
        <f>Undertitel</f>
        <v>KOST- OG TRÆNINGSJOURNAL</v>
      </c>
      <c r="F2" s="11"/>
      <c r="G2" s="11"/>
    </row>
    <row r="3" spans="2:7" ht="21" customHeight="1" x14ac:dyDescent="0.2">
      <c r="B3" s="17" t="s">
        <v>14</v>
      </c>
      <c r="C3" s="18" t="s">
        <v>35</v>
      </c>
      <c r="D3" s="18" t="s">
        <v>36</v>
      </c>
      <c r="E3" s="19" t="s">
        <v>27</v>
      </c>
    </row>
    <row r="4" spans="2:7" ht="32.25" customHeight="1" x14ac:dyDescent="0.2">
      <c r="B4" s="33">
        <f ca="1">StartDato+4</f>
        <v>42883</v>
      </c>
      <c r="C4" s="37">
        <v>30</v>
      </c>
      <c r="D4" s="37">
        <v>120</v>
      </c>
      <c r="E4" s="36" t="s">
        <v>37</v>
      </c>
    </row>
    <row r="5" spans="2:7" ht="32.25" customHeight="1" x14ac:dyDescent="0.2">
      <c r="B5" s="33">
        <f ca="1">B4+1</f>
        <v>42884</v>
      </c>
      <c r="C5" s="37">
        <v>60</v>
      </c>
      <c r="D5" s="37">
        <v>180</v>
      </c>
      <c r="E5" s="36" t="s">
        <v>38</v>
      </c>
    </row>
    <row r="6" spans="2:7" ht="32.25" customHeight="1" x14ac:dyDescent="0.2">
      <c r="B6" s="33">
        <f t="shared" ref="B6:B20" ca="1" si="0">B5+1</f>
        <v>42885</v>
      </c>
      <c r="C6" s="37">
        <v>60</v>
      </c>
      <c r="D6" s="37">
        <v>350</v>
      </c>
      <c r="E6" s="36" t="s">
        <v>39</v>
      </c>
    </row>
    <row r="7" spans="2:7" ht="32.25" customHeight="1" x14ac:dyDescent="0.2">
      <c r="B7" s="33">
        <f t="shared" ca="1" si="0"/>
        <v>42886</v>
      </c>
      <c r="C7" s="37">
        <v>30</v>
      </c>
      <c r="D7" s="37">
        <v>150</v>
      </c>
      <c r="E7" s="36" t="s">
        <v>37</v>
      </c>
    </row>
    <row r="8" spans="2:7" ht="32.25" customHeight="1" x14ac:dyDescent="0.2">
      <c r="B8" s="33">
        <f t="shared" ca="1" si="0"/>
        <v>42887</v>
      </c>
      <c r="C8" s="37">
        <v>25</v>
      </c>
      <c r="D8" s="37">
        <v>125</v>
      </c>
      <c r="E8" s="36" t="s">
        <v>40</v>
      </c>
    </row>
    <row r="9" spans="2:7" ht="32.25" customHeight="1" x14ac:dyDescent="0.2">
      <c r="B9" s="33">
        <f t="shared" ca="1" si="0"/>
        <v>42888</v>
      </c>
      <c r="C9" s="37">
        <v>20</v>
      </c>
      <c r="D9" s="37">
        <v>285</v>
      </c>
      <c r="E9" s="36" t="s">
        <v>37</v>
      </c>
    </row>
    <row r="10" spans="2:7" ht="32.25" customHeight="1" x14ac:dyDescent="0.2">
      <c r="B10" s="33">
        <f t="shared" ca="1" si="0"/>
        <v>42889</v>
      </c>
      <c r="C10" s="37">
        <v>40</v>
      </c>
      <c r="D10" s="37">
        <v>205</v>
      </c>
      <c r="E10" s="36" t="s">
        <v>40</v>
      </c>
    </row>
    <row r="11" spans="2:7" ht="32.25" customHeight="1" x14ac:dyDescent="0.2">
      <c r="B11" s="33">
        <f t="shared" ca="1" si="0"/>
        <v>42890</v>
      </c>
      <c r="C11" s="37">
        <v>30</v>
      </c>
      <c r="D11" s="37">
        <v>335</v>
      </c>
      <c r="E11" s="36" t="s">
        <v>40</v>
      </c>
    </row>
    <row r="12" spans="2:7" ht="32.25" customHeight="1" x14ac:dyDescent="0.2">
      <c r="B12" s="33">
        <f t="shared" ca="1" si="0"/>
        <v>42891</v>
      </c>
      <c r="C12" s="37">
        <v>40</v>
      </c>
      <c r="D12" s="37">
        <v>175</v>
      </c>
      <c r="E12" s="36" t="s">
        <v>40</v>
      </c>
    </row>
    <row r="13" spans="2:7" ht="32.25" customHeight="1" x14ac:dyDescent="0.2">
      <c r="B13" s="33">
        <f t="shared" ca="1" si="0"/>
        <v>42892</v>
      </c>
      <c r="C13" s="37">
        <v>45</v>
      </c>
      <c r="D13" s="37">
        <v>325</v>
      </c>
      <c r="E13" s="36" t="s">
        <v>37</v>
      </c>
    </row>
    <row r="14" spans="2:7" ht="32.25" customHeight="1" x14ac:dyDescent="0.2">
      <c r="B14" s="33">
        <f t="shared" ca="1" si="0"/>
        <v>42893</v>
      </c>
      <c r="C14" s="37">
        <v>40</v>
      </c>
      <c r="D14" s="37">
        <v>270</v>
      </c>
      <c r="E14" s="36" t="s">
        <v>40</v>
      </c>
    </row>
    <row r="15" spans="2:7" ht="32.25" customHeight="1" x14ac:dyDescent="0.2">
      <c r="B15" s="33">
        <f t="shared" ca="1" si="0"/>
        <v>42894</v>
      </c>
      <c r="C15" s="37">
        <v>20</v>
      </c>
      <c r="D15" s="37">
        <v>295</v>
      </c>
      <c r="E15" s="36" t="s">
        <v>37</v>
      </c>
    </row>
    <row r="16" spans="2:7" ht="32.25" customHeight="1" x14ac:dyDescent="0.2">
      <c r="B16" s="33">
        <f t="shared" ca="1" si="0"/>
        <v>42895</v>
      </c>
      <c r="C16" s="37">
        <v>45</v>
      </c>
      <c r="D16" s="37">
        <v>350</v>
      </c>
      <c r="E16" s="36" t="s">
        <v>40</v>
      </c>
    </row>
    <row r="17" spans="2:5" ht="32.25" customHeight="1" x14ac:dyDescent="0.2">
      <c r="B17" s="33">
        <f t="shared" ca="1" si="0"/>
        <v>42896</v>
      </c>
      <c r="C17" s="37">
        <v>35</v>
      </c>
      <c r="D17" s="37">
        <v>320</v>
      </c>
      <c r="E17" s="36" t="s">
        <v>40</v>
      </c>
    </row>
    <row r="18" spans="2:5" ht="32.25" customHeight="1" x14ac:dyDescent="0.2">
      <c r="B18" s="33">
        <f t="shared" ca="1" si="0"/>
        <v>42897</v>
      </c>
      <c r="C18" s="37">
        <v>40</v>
      </c>
      <c r="D18" s="37">
        <v>290</v>
      </c>
      <c r="E18" s="36" t="s">
        <v>40</v>
      </c>
    </row>
    <row r="19" spans="2:5" ht="32.25" customHeight="1" x14ac:dyDescent="0.2">
      <c r="B19" s="33">
        <f ca="1">B18+1</f>
        <v>42898</v>
      </c>
      <c r="C19" s="37">
        <v>25</v>
      </c>
      <c r="D19" s="37">
        <v>265</v>
      </c>
      <c r="E19" s="36" t="s">
        <v>37</v>
      </c>
    </row>
    <row r="20" spans="2:5" ht="32.25" customHeight="1" x14ac:dyDescent="0.2">
      <c r="B20" s="33">
        <f t="shared" ca="1" si="0"/>
        <v>42899</v>
      </c>
      <c r="C20" s="37">
        <v>20</v>
      </c>
      <c r="D20" s="37">
        <v>195</v>
      </c>
      <c r="E20" s="36" t="s">
        <v>40</v>
      </c>
    </row>
  </sheetData>
  <dataValidations count="9">
    <dataValidation allowBlank="1" showInputMessage="1" showErrorMessage="1" prompt="Hold styr på motionen ved brug af dette regneark. Angiv træningsoplysningerne i Træningstabellen. De seneste to ugers oplysninger vises i Træningsanalysediagrammet i Målregnearket" sqref="A1" xr:uid="{00000000-0002-0000-0200-000000000000}"/>
    <dataValidation allowBlank="1" showInputMessage="1" showErrorMessage="1" prompt="Titlen på dette regneark er i denne celle. Vælg celle F1 for at navigere til Kostregnearket og celle G1 for at navigere til Målregnearket" sqref="B1" xr:uid="{00000000-0002-0000-0200-000001000000}"/>
    <dataValidation allowBlank="1" showInputMessage="1" showErrorMessage="1" prompt="Undertitlen på dette regneark er i denne celle. Angiv Træningsoplysningerne i tabellen nedenfor." sqref="B2" xr:uid="{00000000-0002-0000-0200-000002000000}"/>
    <dataValidation allowBlank="1" showInputMessage="1" showErrorMessage="1" prompt="Navigationslink til Kostregneark" sqref="F1" xr:uid="{00000000-0002-0000-0200-000003000000}"/>
    <dataValidation allowBlank="1" showInputMessage="1" showErrorMessage="1" prompt="Navigationslink til Målregneark" sqref="G1" xr:uid="{00000000-0002-0000-0200-000004000000}"/>
    <dataValidation allowBlank="1" showInputMessage="1" showErrorMessage="1" prompt="Du kan indsætte datoen i denne kolonne under overskriften. Brug overskriftsfiltre til at finde bestemte poster " sqref="B3" xr:uid="{00000000-0002-0000-0200-000005000000}"/>
    <dataValidation allowBlank="1" showInputMessage="1" showErrorMessage="1" prompt="Angiv Varighed i minutter i denne kolonne under overskriften." sqref="C3" xr:uid="{00000000-0002-0000-0200-000006000000}"/>
    <dataValidation allowBlank="1" showInputMessage="1" showErrorMessage="1" prompt="Angiv det Totale antal forbrændte kalorier i denne kolonne under overskriften." sqref="D3" xr:uid="{00000000-0002-0000-0200-000007000000}"/>
    <dataValidation allowBlank="1" showInputMessage="1" showErrorMessage="1" prompt="Angiv Noter i denne kolonne under overskriften." sqref="E3" xr:uid="{00000000-0002-0000-0200-000008000000}"/>
  </dataValidations>
  <hyperlinks>
    <hyperlink ref="F1" location="DIET!A1" tooltip="Vælg for at få vist kostregnearket" display="Kost" xr:uid="{00000000-0004-0000-0200-000000000000}"/>
    <hyperlink ref="G1" location="GOALS!A1" tooltip="Vælg for at få vist Målregnearket" display="Mål" xr:uid="{00000000-0004-0000-0200-000001000000}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B2:L54"/>
  <sheetViews>
    <sheetView showGridLines="0" workbookViewId="0">
      <selection activeCell="G8" sqref="G8"/>
    </sheetView>
  </sheetViews>
  <sheetFormatPr defaultRowHeight="14.25" x14ac:dyDescent="0.2"/>
  <cols>
    <col min="1" max="1" width="1.625" style="4" customWidth="1"/>
    <col min="2" max="2" width="21.5" style="4" customWidth="1"/>
    <col min="3" max="3" width="2.875" style="4" customWidth="1"/>
    <col min="4" max="4" width="8.625" style="4" customWidth="1"/>
    <col min="5" max="5" width="6.875" style="4" customWidth="1"/>
    <col min="6" max="6" width="16.125" style="4" customWidth="1"/>
    <col min="7" max="7" width="24.25" style="4" customWidth="1"/>
    <col min="8" max="8" width="18.125" style="4" customWidth="1"/>
    <col min="9" max="9" width="10.875" style="4" customWidth="1"/>
    <col min="10" max="10" width="4.875" style="4" customWidth="1"/>
    <col min="11" max="16384" width="9" style="4"/>
  </cols>
  <sheetData>
    <row r="2" spans="2:10" ht="27" x14ac:dyDescent="0.5">
      <c r="B2" s="40" t="s">
        <v>41</v>
      </c>
      <c r="C2" s="40"/>
      <c r="D2" s="40"/>
      <c r="E2" s="40"/>
      <c r="F2" s="40"/>
      <c r="G2" s="40"/>
      <c r="H2" s="40"/>
      <c r="I2" s="40"/>
      <c r="J2" s="40"/>
    </row>
    <row r="4" spans="2:10" ht="15" x14ac:dyDescent="0.2">
      <c r="B4" s="9" t="s">
        <v>42</v>
      </c>
      <c r="C4" s="9">
        <f>ROW(Kost[[#Headers],[DATO]])+1</f>
        <v>4</v>
      </c>
      <c r="D4" s="5" t="s">
        <v>14</v>
      </c>
      <c r="E4" s="5" t="s">
        <v>46</v>
      </c>
      <c r="F4" s="5" t="s">
        <v>26</v>
      </c>
      <c r="G4" s="5" t="s">
        <v>25</v>
      </c>
      <c r="H4" s="5" t="s">
        <v>23</v>
      </c>
      <c r="I4" s="5" t="s">
        <v>22</v>
      </c>
      <c r="J4" s="5" t="s">
        <v>47</v>
      </c>
    </row>
    <row r="5" spans="2:10" x14ac:dyDescent="0.2">
      <c r="B5" s="9" t="s">
        <v>43</v>
      </c>
      <c r="C5" s="10">
        <f ca="1">MATCH(9.99E+307,Kost[DATO])+KostRækkeStart-1</f>
        <v>19</v>
      </c>
      <c r="D5" s="6">
        <f ca="1">IFERROR(IF(INDEX(Kost[],KostVarighedSlutning-KostRækkeStart-J5,1)&lt;&gt;"",INDEX(Kost[],KostVarighedSlutning-KostRækkeStart-J5,1),""),"")</f>
        <v>42879</v>
      </c>
      <c r="E5" s="7" t="str">
        <f t="shared" ref="E5:E18" ca="1" si="0">UPPER(TEXT(D5,"DDD"))</f>
        <v>ON</v>
      </c>
      <c r="F5" s="7">
        <f ca="1">IFERROR((IF(INDEX(Kost[],KostVarighedSlutning-KostRækkeStart-J5,1)&lt;&gt;"",INDEX(Kost[],KostVarighedSlutning-KostRækkeStart-J5,7),NA())),NA())</f>
        <v>3.5</v>
      </c>
      <c r="G5" s="7">
        <f ca="1">IFERROR((IF(INDEX(Kost[],KostVarighedSlutning-KostRækkeStart-J5,1)&lt;&gt;"",INDEX(Kost[],KostVarighedSlutning-KostRækkeStart-J5,6),NA())),NA())</f>
        <v>18</v>
      </c>
      <c r="H5" s="7">
        <f ca="1">IFERROR((IF(INDEX(Kost[],KostVarighedSlutning-KostRækkeStart-J5,1)&lt;&gt;"",INDEX(Kost[],KostVarighedSlutning-KostRækkeStart-J5,5),NA())),NA())</f>
        <v>46</v>
      </c>
      <c r="I5" s="7">
        <f ca="1">IFERROR((IF(INDEX(Kost[],KostVarighedSlutning-KostRækkeStart-J5,1)&lt;&gt;"",INDEX(Kost[],KostVarighedSlutning-KostRækkeStart-J5,4),NA())),NA())</f>
        <v>283</v>
      </c>
      <c r="J5" s="7">
        <v>12</v>
      </c>
    </row>
    <row r="6" spans="2:10" x14ac:dyDescent="0.2">
      <c r="B6" s="3"/>
      <c r="C6" s="3"/>
      <c r="D6" s="6">
        <f ca="1">IFERROR(IF(INDEX(Kost[],KostVarighedSlutning-KostRækkeStart-J6,1)&lt;&gt;"",INDEX(Kost[],KostVarighedSlutning-KostRækkeStart-J6,1),""),"")</f>
        <v>42879</v>
      </c>
      <c r="E6" s="7" t="str">
        <f t="shared" ca="1" si="0"/>
        <v>ON</v>
      </c>
      <c r="F6" s="7">
        <f ca="1">IFERROR((IF(INDEX(Kost[],KostVarighedSlutning-KostRækkeStart-J6,1)&lt;&gt;"",INDEX(Kost[],KostVarighedSlutning-KostRækkeStart-J6,7),NA())),NA())</f>
        <v>25</v>
      </c>
      <c r="G6" s="7">
        <f ca="1">IFERROR((IF(INDEX(Kost[],KostVarighedSlutning-KostRækkeStart-J6,1)&lt;&gt;"",INDEX(Kost[],KostVarighedSlutning-KostRækkeStart-J6,6),NA())),NA())</f>
        <v>35</v>
      </c>
      <c r="H6" s="7">
        <f ca="1">IFERROR((IF(INDEX(Kost[],KostVarighedSlutning-KostRækkeStart-J6,1)&lt;&gt;"",INDEX(Kost[],KostVarighedSlutning-KostRækkeStart-J6,5),NA())),NA())</f>
        <v>42</v>
      </c>
      <c r="I6" s="7">
        <f ca="1">IFERROR((IF(INDEX(Kost[],KostVarighedSlutning-KostRækkeStart-J6,1)&lt;&gt;"",INDEX(Kost[],KostVarighedSlutning-KostRækkeStart-J6,4),NA())),NA())</f>
        <v>500</v>
      </c>
      <c r="J6" s="7">
        <v>11</v>
      </c>
    </row>
    <row r="7" spans="2:10" x14ac:dyDescent="0.2">
      <c r="B7" s="3"/>
      <c r="C7" s="3"/>
      <c r="D7" s="6">
        <f ca="1">IFERROR(IF(INDEX(Kost[],KostVarighedSlutning-KostRækkeStart-J7,1)&lt;&gt;"",INDEX(Kost[],KostVarighedSlutning-KostRækkeStart-J7,1),""),"")</f>
        <v>42880</v>
      </c>
      <c r="E7" s="7" t="str">
        <f t="shared" ca="1" si="0"/>
        <v>TO</v>
      </c>
      <c r="F7" s="7">
        <f ca="1">IFERROR((IF(INDEX(Kost[],KostVarighedSlutning-KostRækkeStart-J7,1)&lt;&gt;"",INDEX(Kost[],KostVarighedSlutning-KostRækkeStart-J7,7),NA())),NA())</f>
        <v>0</v>
      </c>
      <c r="G7" s="7">
        <f ca="1">IFERROR((IF(INDEX(Kost[],KostVarighedSlutning-KostRækkeStart-J7,1)&lt;&gt;"",INDEX(Kost[],KostVarighedSlutning-KostRækkeStart-J7,6),NA())),NA())</f>
        <v>0</v>
      </c>
      <c r="H7" s="7">
        <f ca="1">IFERROR((IF(INDEX(Kost[],KostVarighedSlutning-KostRækkeStart-J7,1)&lt;&gt;"",INDEX(Kost[],KostVarighedSlutning-KostRækkeStart-J7,5),NA())),NA())</f>
        <v>0</v>
      </c>
      <c r="I7" s="7">
        <f ca="1">IFERROR((IF(INDEX(Kost[],KostVarighedSlutning-KostRækkeStart-J7,1)&lt;&gt;"",INDEX(Kost[],KostVarighedSlutning-KostRækkeStart-J7,4),NA())),NA())</f>
        <v>1</v>
      </c>
      <c r="J7" s="7">
        <v>10</v>
      </c>
    </row>
    <row r="8" spans="2:10" x14ac:dyDescent="0.2">
      <c r="B8" s="3"/>
      <c r="C8" s="3"/>
      <c r="D8" s="6">
        <f ca="1">IFERROR(IF(INDEX(Kost[],KostVarighedSlutning-KostRækkeStart-J8,1)&lt;&gt;"",INDEX(Kost[],KostVarighedSlutning-KostRækkeStart-J8,1),""),"")</f>
        <v>42880</v>
      </c>
      <c r="E8" s="7" t="str">
        <f t="shared" ca="1" si="0"/>
        <v>TO</v>
      </c>
      <c r="F8" s="7">
        <f ca="1">IFERROR((IF(INDEX(Kost[],KostVarighedSlutning-KostRækkeStart-J8,1)&lt;&gt;"",INDEX(Kost[],KostVarighedSlutning-KostRækkeStart-J8,7),NA())),NA())</f>
        <v>10</v>
      </c>
      <c r="G8" s="7">
        <f ca="1">IFERROR((IF(INDEX(Kost[],KostVarighedSlutning-KostRækkeStart-J8,1)&lt;&gt;"",INDEX(Kost[],KostVarighedSlutning-KostRækkeStart-J8,6),NA())),NA())</f>
        <v>2</v>
      </c>
      <c r="H8" s="7">
        <f ca="1">IFERROR((IF(INDEX(Kost[],KostVarighedSlutning-KostRækkeStart-J8,1)&lt;&gt;"",INDEX(Kost[],KostVarighedSlutning-KostRækkeStart-J8,5),NA())),NA())</f>
        <v>10</v>
      </c>
      <c r="I8" s="7">
        <f ca="1">IFERROR((IF(INDEX(Kost[],KostVarighedSlutning-KostRækkeStart-J8,1)&lt;&gt;"",INDEX(Kost[],KostVarighedSlutning-KostRækkeStart-J8,4),NA())),NA())</f>
        <v>10</v>
      </c>
      <c r="J8" s="7">
        <v>9</v>
      </c>
    </row>
    <row r="9" spans="2:10" x14ac:dyDescent="0.2">
      <c r="B9" s="3"/>
      <c r="C9" s="3"/>
      <c r="D9" s="6">
        <f ca="1">IFERROR(IF(INDEX(Kost[],KostVarighedSlutning-KostRækkeStart-J9,1)&lt;&gt;"",INDEX(Kost[],KostVarighedSlutning-KostRækkeStart-J9,1),""),"")</f>
        <v>42880</v>
      </c>
      <c r="E9" s="7" t="str">
        <f t="shared" ca="1" si="0"/>
        <v>TO</v>
      </c>
      <c r="F9" s="7">
        <f ca="1">IFERROR((IF(INDEX(Kost[],KostVarighedSlutning-KostRækkeStart-J9,1)&lt;&gt;"",INDEX(Kost[],KostVarighedSlutning-KostRækkeStart-J9,7),NA())),NA())</f>
        <v>8</v>
      </c>
      <c r="G9" s="7">
        <f ca="1">IFERROR((IF(INDEX(Kost[],KostVarighedSlutning-KostRækkeStart-J9,1)&lt;&gt;"",INDEX(Kost[],KostVarighedSlutning-KostRækkeStart-J9,6),NA())),NA())</f>
        <v>3</v>
      </c>
      <c r="H9" s="7">
        <f ca="1">IFERROR((IF(INDEX(Kost[],KostVarighedSlutning-KostRækkeStart-J9,1)&lt;&gt;"",INDEX(Kost[],KostVarighedSlutning-KostRækkeStart-J9,5),NA())),NA())</f>
        <v>26</v>
      </c>
      <c r="I9" s="7">
        <f ca="1">IFERROR((IF(INDEX(Kost[],KostVarighedSlutning-KostRækkeStart-J9,1)&lt;&gt;"",INDEX(Kost[],KostVarighedSlutning-KostRækkeStart-J9,4),NA())),NA())</f>
        <v>189</v>
      </c>
      <c r="J9" s="7">
        <v>8</v>
      </c>
    </row>
    <row r="10" spans="2:10" x14ac:dyDescent="0.2">
      <c r="B10" s="3"/>
      <c r="C10" s="3"/>
      <c r="D10" s="6">
        <f ca="1">IFERROR(IF(INDEX(Kost[],KostVarighedSlutning-KostRækkeStart-J10,1)&lt;&gt;"",INDEX(Kost[],KostVarighedSlutning-KostRækkeStart-J10,1),""),"")</f>
        <v>42880</v>
      </c>
      <c r="E10" s="7" t="str">
        <f t="shared" ca="1" si="0"/>
        <v>TO</v>
      </c>
      <c r="F10" s="7">
        <f ca="1">IFERROR((IF(INDEX(Kost[],KostVarighedSlutning-KostRækkeStart-J10,1)&lt;&gt;"",INDEX(Kost[],KostVarighedSlutning-KostRækkeStart-J10,7),NA())),NA())</f>
        <v>21</v>
      </c>
      <c r="G10" s="7">
        <f ca="1">IFERROR((IF(INDEX(Kost[],KostVarighedSlutning-KostRækkeStart-J10,1)&lt;&gt;"",INDEX(Kost[],KostVarighedSlutning-KostRækkeStart-J10,6),NA())),NA())</f>
        <v>13.5</v>
      </c>
      <c r="H10" s="7">
        <f ca="1">IFERROR((IF(INDEX(Kost[],KostVarighedSlutning-KostRækkeStart-J10,1)&lt;&gt;"",INDEX(Kost[],KostVarighedSlutning-KostRækkeStart-J10,5),NA())),NA())</f>
        <v>62</v>
      </c>
      <c r="I10" s="7">
        <f ca="1">IFERROR((IF(INDEX(Kost[],KostVarighedSlutning-KostRækkeStart-J10,1)&lt;&gt;"",INDEX(Kost[],KostVarighedSlutning-KostRækkeStart-J10,4),NA())),NA())</f>
        <v>477</v>
      </c>
      <c r="J10" s="7">
        <v>7</v>
      </c>
    </row>
    <row r="11" spans="2:10" x14ac:dyDescent="0.2">
      <c r="B11" s="3"/>
      <c r="C11" s="3"/>
      <c r="D11" s="6">
        <f ca="1">IFERROR(IF(INDEX(Kost[],KostVarighedSlutning-KostRækkeStart-J11,1)&lt;&gt;"",INDEX(Kost[],KostVarighedSlutning-KostRækkeStart-J11,1),""),"")</f>
        <v>42881</v>
      </c>
      <c r="E11" s="7" t="str">
        <f t="shared" ca="1" si="0"/>
        <v>FR</v>
      </c>
      <c r="F11" s="7">
        <f ca="1">IFERROR((IF(INDEX(Kost[],KostVarighedSlutning-KostRækkeStart-J11,1)&lt;&gt;"",INDEX(Kost[],KostVarighedSlutning-KostRækkeStart-J11,7),NA())),NA())</f>
        <v>0</v>
      </c>
      <c r="G11" s="7">
        <f ca="1">IFERROR((IF(INDEX(Kost[],KostVarighedSlutning-KostRækkeStart-J11,1)&lt;&gt;"",INDEX(Kost[],KostVarighedSlutning-KostRækkeStart-J11,6),NA())),NA())</f>
        <v>0</v>
      </c>
      <c r="H11" s="7">
        <f ca="1">IFERROR((IF(INDEX(Kost[],KostVarighedSlutning-KostRækkeStart-J11,1)&lt;&gt;"",INDEX(Kost[],KostVarighedSlutning-KostRækkeStart-J11,5),NA())),NA())</f>
        <v>0</v>
      </c>
      <c r="I11" s="7">
        <f ca="1">IFERROR((IF(INDEX(Kost[],KostVarighedSlutning-KostRækkeStart-J11,1)&lt;&gt;"",INDEX(Kost[],KostVarighedSlutning-KostRækkeStart-J11,4),NA())),NA())</f>
        <v>1</v>
      </c>
      <c r="J11" s="7">
        <v>6</v>
      </c>
    </row>
    <row r="12" spans="2:10" x14ac:dyDescent="0.2">
      <c r="B12" s="3"/>
      <c r="C12" s="3"/>
      <c r="D12" s="6">
        <f ca="1">IFERROR(IF(INDEX(Kost[],KostVarighedSlutning-KostRækkeStart-J12,1)&lt;&gt;"",INDEX(Kost[],KostVarighedSlutning-KostRækkeStart-J12,1),""),"")</f>
        <v>42881</v>
      </c>
      <c r="E12" s="7" t="str">
        <f t="shared" ca="1" si="0"/>
        <v>FR</v>
      </c>
      <c r="F12" s="7">
        <f ca="1">IFERROR((IF(INDEX(Kost[],KostVarighedSlutning-KostRækkeStart-J12,1)&lt;&gt;"",INDEX(Kost[],KostVarighedSlutning-KostRækkeStart-J12,7),NA())),NA())</f>
        <v>1.5</v>
      </c>
      <c r="G12" s="7">
        <f ca="1">IFERROR((IF(INDEX(Kost[],KostVarighedSlutning-KostRækkeStart-J12,1)&lt;&gt;"",INDEX(Kost[],KostVarighedSlutning-KostRækkeStart-J12,6),NA())),NA())</f>
        <v>10</v>
      </c>
      <c r="H12" s="7">
        <f ca="1">IFERROR((IF(INDEX(Kost[],KostVarighedSlutning-KostRækkeStart-J12,1)&lt;&gt;"",INDEX(Kost[],KostVarighedSlutning-KostRækkeStart-J12,5),NA())),NA())</f>
        <v>48</v>
      </c>
      <c r="I12" s="7">
        <f ca="1">IFERROR((IF(INDEX(Kost[],KostVarighedSlutning-KostRækkeStart-J12,1)&lt;&gt;"",INDEX(Kost[],KostVarighedSlutning-KostRækkeStart-J12,4),NA())),NA())</f>
        <v>245</v>
      </c>
      <c r="J12" s="7">
        <v>5</v>
      </c>
    </row>
    <row r="13" spans="2:10" x14ac:dyDescent="0.2">
      <c r="B13" s="3"/>
      <c r="C13" s="3"/>
      <c r="D13" s="6">
        <f ca="1">IFERROR(IF(INDEX(Kost[],KostVarighedSlutning-KostRækkeStart-J13,1)&lt;&gt;"",INDEX(Kost[],KostVarighedSlutning-KostRækkeStart-J13,1),""),"")</f>
        <v>42881</v>
      </c>
      <c r="E13" s="7" t="str">
        <f t="shared" ca="1" si="0"/>
        <v>FR</v>
      </c>
      <c r="F13" s="7">
        <f ca="1">IFERROR((IF(INDEX(Kost[],KostVarighedSlutning-KostRækkeStart-J13,1)&lt;&gt;"",INDEX(Kost[],KostVarighedSlutning-KostRækkeStart-J13,7),NA())),NA())</f>
        <v>5</v>
      </c>
      <c r="G13" s="7">
        <f ca="1">IFERROR((IF(INDEX(Kost[],KostVarighedSlutning-KostRækkeStart-J13,1)&lt;&gt;"",INDEX(Kost[],KostVarighedSlutning-KostRækkeStart-J13,6),NA())),NA())</f>
        <v>43</v>
      </c>
      <c r="H13" s="7">
        <f ca="1">IFERROR((IF(INDEX(Kost[],KostVarighedSlutning-KostRækkeStart-J13,1)&lt;&gt;"",INDEX(Kost[],KostVarighedSlutning-KostRækkeStart-J13,5),NA())),NA())</f>
        <v>11</v>
      </c>
      <c r="I13" s="7">
        <f ca="1">IFERROR((IF(INDEX(Kost[],KostVarighedSlutning-KostRækkeStart-J13,1)&lt;&gt;"",INDEX(Kost[],KostVarighedSlutning-KostRækkeStart-J13,4),NA())),NA())</f>
        <v>247</v>
      </c>
      <c r="J13" s="7">
        <v>4</v>
      </c>
    </row>
    <row r="14" spans="2:10" x14ac:dyDescent="0.2">
      <c r="B14" s="3"/>
      <c r="C14" s="3"/>
      <c r="D14" s="6">
        <f ca="1">IFERROR(IF(INDEX(Kost[],KostVarighedSlutning-KostRækkeStart-J14,1)&lt;&gt;"",INDEX(Kost[],KostVarighedSlutning-KostRækkeStart-J14,1),""),"")</f>
        <v>42881</v>
      </c>
      <c r="E14" s="7" t="str">
        <f t="shared" ca="1" si="0"/>
        <v>FR</v>
      </c>
      <c r="F14" s="7">
        <f ca="1">IFERROR((IF(INDEX(Kost[],KostVarighedSlutning-KostRækkeStart-J14,1)&lt;&gt;"",INDEX(Kost[],KostVarighedSlutning-KostRækkeStart-J14,7),NA())),NA())</f>
        <v>22</v>
      </c>
      <c r="G14" s="7">
        <f ca="1">IFERROR((IF(INDEX(Kost[],KostVarighedSlutning-KostRækkeStart-J14,1)&lt;&gt;"",INDEX(Kost[],KostVarighedSlutning-KostRækkeStart-J14,6),NA())),NA())</f>
        <v>32</v>
      </c>
      <c r="H14" s="7">
        <f ca="1">IFERROR((IF(INDEX(Kost[],KostVarighedSlutning-KostRækkeStart-J14,1)&lt;&gt;"",INDEX(Kost[],KostVarighedSlutning-KostRækkeStart-J14,5),NA())),NA())</f>
        <v>64</v>
      </c>
      <c r="I14" s="7">
        <f ca="1">IFERROR((IF(INDEX(Kost[],KostVarighedSlutning-KostRækkeStart-J14,1)&lt;&gt;"",INDEX(Kost[],KostVarighedSlutning-KostRækkeStart-J14,4),NA())),NA())</f>
        <v>456</v>
      </c>
      <c r="J14" s="7">
        <v>3</v>
      </c>
    </row>
    <row r="15" spans="2:10" x14ac:dyDescent="0.2">
      <c r="B15" s="3"/>
      <c r="C15" s="3"/>
      <c r="D15" s="6">
        <f ca="1">IFERROR(IF(INDEX(Kost[],KostVarighedSlutning-KostRækkeStart-J15,1)&lt;&gt;"",INDEX(Kost[],KostVarighedSlutning-KostRækkeStart-J15,1),""),"")</f>
        <v>42882</v>
      </c>
      <c r="E15" s="7" t="str">
        <f t="shared" ca="1" si="0"/>
        <v>LØ</v>
      </c>
      <c r="F15" s="7">
        <f ca="1">IFERROR((IF(INDEX(Kost[],KostVarighedSlutning-KostRækkeStart-J15,1)&lt;&gt;"",INDEX(Kost[],KostVarighedSlutning-KostRækkeStart-J15,7),NA())),NA())</f>
        <v>10</v>
      </c>
      <c r="G15" s="7">
        <f ca="1">IFERROR((IF(INDEX(Kost[],KostVarighedSlutning-KostRækkeStart-J15,1)&lt;&gt;"",INDEX(Kost[],KostVarighedSlutning-KostRækkeStart-J15,6),NA())),NA())</f>
        <v>2</v>
      </c>
      <c r="H15" s="7">
        <f ca="1">IFERROR((IF(INDEX(Kost[],KostVarighedSlutning-KostRækkeStart-J15,1)&lt;&gt;"",INDEX(Kost[],KostVarighedSlutning-KostRækkeStart-J15,5),NA())),NA())</f>
        <v>10</v>
      </c>
      <c r="I15" s="7">
        <f ca="1">IFERROR((IF(INDEX(Kost[],KostVarighedSlutning-KostRækkeStart-J15,1)&lt;&gt;"",INDEX(Kost[],KostVarighedSlutning-KostRækkeStart-J15,4),NA())),NA())</f>
        <v>10</v>
      </c>
      <c r="J15" s="7">
        <v>2</v>
      </c>
    </row>
    <row r="16" spans="2:10" x14ac:dyDescent="0.2">
      <c r="B16" s="3"/>
      <c r="C16" s="3"/>
      <c r="D16" s="6">
        <f ca="1">IFERROR(IF(INDEX(Kost[],KostVarighedSlutning-KostRækkeStart-J16,1)&lt;&gt;"",INDEX(Kost[],KostVarighedSlutning-KostRækkeStart-J16,1),""),"")</f>
        <v>42882</v>
      </c>
      <c r="E16" s="7" t="str">
        <f t="shared" ca="1" si="0"/>
        <v>LØ</v>
      </c>
      <c r="F16" s="7">
        <f ca="1">IFERROR((IF(INDEX(Kost[],KostVarighedSlutning-KostRækkeStart-J16,1)&lt;&gt;"",INDEX(Kost[],KostVarighedSlutning-KostRækkeStart-J16,7),NA())),NA())</f>
        <v>5.51</v>
      </c>
      <c r="G16" s="7">
        <f ca="1">IFERROR((IF(INDEX(Kost[],KostVarighedSlutning-KostRækkeStart-J16,1)&lt;&gt;"",INDEX(Kost[],KostVarighedSlutning-KostRækkeStart-J16,6),NA())),NA())</f>
        <v>8.81</v>
      </c>
      <c r="H16" s="7">
        <f ca="1">IFERROR((IF(INDEX(Kost[],KostVarighedSlutning-KostRækkeStart-J16,1)&lt;&gt;"",INDEX(Kost[],KostVarighedSlutning-KostRækkeStart-J16,5),NA())),NA())</f>
        <v>12.36</v>
      </c>
      <c r="I16" s="7">
        <f ca="1">IFERROR((IF(INDEX(Kost[],KostVarighedSlutning-KostRækkeStart-J16,1)&lt;&gt;"",INDEX(Kost[],KostVarighedSlutning-KostRækkeStart-J16,4),NA())),NA())</f>
        <v>135</v>
      </c>
      <c r="J16" s="7">
        <v>1</v>
      </c>
    </row>
    <row r="17" spans="2:12" x14ac:dyDescent="0.2">
      <c r="B17" s="3"/>
      <c r="C17" s="3"/>
      <c r="D17" s="6">
        <f ca="1">IFERROR(IF(INDEX(Kost[],KostVarighedSlutning-KostRækkeStart-J17,1)&lt;&gt;"",INDEX(Kost[],KostVarighedSlutning-KostRækkeStart-J17,1),""),"")</f>
        <v>42882</v>
      </c>
      <c r="E17" s="7" t="str">
        <f t="shared" ca="1" si="0"/>
        <v>LØ</v>
      </c>
      <c r="F17" s="7">
        <f ca="1">IFERROR((IF(INDEX(Kost[],KostVarighedSlutning-KostRækkeStart-J17,1)&lt;&gt;"",INDEX(Kost[],KostVarighedSlutning-KostRækkeStart-J17,7),NA())),NA())</f>
        <v>15</v>
      </c>
      <c r="G17" s="7">
        <f ca="1">IFERROR((IF(INDEX(Kost[],KostVarighedSlutning-KostRækkeStart-J17,1)&lt;&gt;"",INDEX(Kost[],KostVarighedSlutning-KostRækkeStart-J17,6),NA())),NA())</f>
        <v>5.43</v>
      </c>
      <c r="H17" s="7">
        <f ca="1">IFERROR((IF(INDEX(Kost[],KostVarighedSlutning-KostRækkeStart-J17,1)&lt;&gt;"",INDEX(Kost[],KostVarighedSlutning-KostRækkeStart-J17,5),NA())),NA())</f>
        <v>7</v>
      </c>
      <c r="I17" s="7">
        <f ca="1">IFERROR((IF(INDEX(Kost[],KostVarighedSlutning-KostRækkeStart-J17,1)&lt;&gt;"",INDEX(Kost[],KostVarighedSlutning-KostRækkeStart-J17,4),NA())),NA())</f>
        <v>184</v>
      </c>
      <c r="J17" s="7">
        <v>0</v>
      </c>
    </row>
    <row r="18" spans="2:12" x14ac:dyDescent="0.2">
      <c r="B18" s="3"/>
      <c r="C18" s="3"/>
      <c r="D18" s="6">
        <f ca="1">IFERROR(IF(INDEX(Kost[],KostVarighedSlutning-KostRækkeStart-J18,1)&lt;&gt;"",INDEX(Kost[],KostVarighedSlutning-KostRækkeStart-J18,1)),"")</f>
        <v>42884</v>
      </c>
      <c r="E18" s="7" t="str">
        <f t="shared" ca="1" si="0"/>
        <v>MA</v>
      </c>
      <c r="F18" s="7">
        <f ca="1">IFERROR((IF(INDEX(Kost[],KostVarighedSlutning-KostRækkeStart-J18,1)&lt;&gt;"",INDEX(Kost[],KostVarighedSlutning-KostRækkeStart-J18,7),NA())),NA())</f>
        <v>21</v>
      </c>
      <c r="G18" s="7">
        <f ca="1">IFERROR((IF(INDEX(Kost[],KostVarighedSlutning-KostRækkeStart-J18,1)&lt;&gt;"",INDEX(Kost[],KostVarighedSlutning-KostRækkeStart-J18,6),NA())),NA())</f>
        <v>13.5</v>
      </c>
      <c r="H18" s="7">
        <f ca="1">IFERROR((IF(INDEX(Kost[],KostVarighedSlutning-KostRækkeStart-J18,1)&lt;&gt;"",INDEX(Kost[],KostVarighedSlutning-KostRækkeStart-J18,5),NA())),NA())</f>
        <v>62</v>
      </c>
      <c r="I18" s="7">
        <f ca="1">IFERROR((IF(INDEX(Kost[],KostVarighedSlutning-KostRækkeStart-J18,1)&lt;&gt;"",INDEX(Kost[],KostVarighedSlutning-KostRækkeStart-J18,4),NA())),NA())</f>
        <v>477</v>
      </c>
      <c r="J18" s="7">
        <v>-1</v>
      </c>
    </row>
    <row r="20" spans="2:12" ht="27" x14ac:dyDescent="0.5">
      <c r="B20" s="40" t="s">
        <v>44</v>
      </c>
      <c r="C20" s="40"/>
      <c r="D20" s="40"/>
      <c r="E20" s="40"/>
      <c r="F20" s="40"/>
      <c r="G20" s="40"/>
      <c r="H20" s="40"/>
      <c r="I20" s="40"/>
      <c r="J20" s="40"/>
    </row>
    <row r="22" spans="2:12" ht="15" x14ac:dyDescent="0.2">
      <c r="B22" s="9" t="s">
        <v>42</v>
      </c>
      <c r="C22" s="9">
        <f>ROW(Øvelse[[#Headers],[DATO]])+1</f>
        <v>4</v>
      </c>
      <c r="D22" s="5" t="s">
        <v>14</v>
      </c>
      <c r="E22" s="5" t="s">
        <v>46</v>
      </c>
      <c r="F22" s="5" t="s">
        <v>35</v>
      </c>
      <c r="G22" s="5" t="s">
        <v>36</v>
      </c>
      <c r="H22" s="5" t="s">
        <v>47</v>
      </c>
      <c r="L22" s="12"/>
    </row>
    <row r="23" spans="2:12" x14ac:dyDescent="0.2">
      <c r="B23" s="9" t="s">
        <v>45</v>
      </c>
      <c r="C23" s="10">
        <f ca="1">MATCH(9.99E+307,Øvelse[DATO])+MotionsRækkeStart-1</f>
        <v>20</v>
      </c>
      <c r="D23" s="8">
        <f ca="1">IFERROR(IF(INDEX(Øvelse[],MotionVarighedSlutning-MotionsRækkeStart-H23,1)&lt;&gt;"",INDEX(Øvelse[],MotionVarighedSlutning-MotionsRækkeStart-H23,1)),"")</f>
        <v>42899</v>
      </c>
      <c r="E23" s="7" t="str">
        <f t="shared" ref="E23:E36" ca="1" si="1">UPPER(TEXT(D23,"DDD"))</f>
        <v>TI</v>
      </c>
      <c r="F23" s="21">
        <f ca="1">IFERROR((IF(INDEX(Øvelse[],MotionVarighedSlutning-MotionsRækkeStart-H23,1)&lt;&gt;"",INDEX(Øvelse[],MotionVarighedSlutning-MotionsRækkeStart-H23,2),0)),0)</f>
        <v>20</v>
      </c>
      <c r="G23" s="21">
        <f ca="1">IFERROR((IF(INDEX(Øvelse[],MotionVarighedSlutning-MotionsRækkeStart-H23,2)&lt;&gt;"",INDEX(Øvelse[],MotionVarighedSlutning-MotionsRækkeStart-H23,3),0)),0)</f>
        <v>195</v>
      </c>
      <c r="H23" s="7">
        <v>-1</v>
      </c>
      <c r="L23" s="12"/>
    </row>
    <row r="24" spans="2:12" x14ac:dyDescent="0.2">
      <c r="B24" s="3"/>
      <c r="C24" s="3"/>
      <c r="D24" s="8">
        <f ca="1">IFERROR(IF(INDEX(Øvelse[],MotionVarighedSlutning-MotionsRækkeStart-H24,1)&lt;&gt;"",INDEX(Øvelse[],MotionVarighedSlutning-MotionsRækkeStart-H24,1)),"")</f>
        <v>42898</v>
      </c>
      <c r="E24" s="7" t="str">
        <f t="shared" ca="1" si="1"/>
        <v>MA</v>
      </c>
      <c r="F24" s="21">
        <f ca="1">IFERROR((IF(INDEX(Øvelse[],MotionVarighedSlutning-MotionsRækkeStart-H24,1)&lt;&gt;"",INDEX(Øvelse[],MotionVarighedSlutning-MotionsRækkeStart-H24,2),0)),0)</f>
        <v>25</v>
      </c>
      <c r="G24" s="21">
        <f ca="1">IFERROR((IF(INDEX(Øvelse[],MotionVarighedSlutning-MotionsRækkeStart-H24,2)&lt;&gt;"",INDEX(Øvelse[],MotionVarighedSlutning-MotionsRækkeStart-H24,3),0)),0)</f>
        <v>265</v>
      </c>
      <c r="H24" s="7">
        <v>0</v>
      </c>
    </row>
    <row r="25" spans="2:12" x14ac:dyDescent="0.2">
      <c r="B25" s="3"/>
      <c r="C25" s="3"/>
      <c r="D25" s="8">
        <f ca="1">IFERROR(IF(INDEX(Øvelse[],MotionVarighedSlutning-MotionsRækkeStart-H25,1)&lt;&gt;"",INDEX(Øvelse[],MotionVarighedSlutning-MotionsRækkeStart-H25,1)),"")</f>
        <v>42897</v>
      </c>
      <c r="E25" s="7" t="str">
        <f t="shared" ca="1" si="1"/>
        <v>SØ</v>
      </c>
      <c r="F25" s="21">
        <f ca="1">IFERROR((IF(INDEX(Øvelse[],MotionVarighedSlutning-MotionsRækkeStart-H25,1)&lt;&gt;"",INDEX(Øvelse[],MotionVarighedSlutning-MotionsRækkeStart-H25,2),0)),0)</f>
        <v>40</v>
      </c>
      <c r="G25" s="21">
        <f ca="1">IFERROR((IF(INDEX(Øvelse[],MotionVarighedSlutning-MotionsRækkeStart-H25,2)&lt;&gt;"",INDEX(Øvelse[],MotionVarighedSlutning-MotionsRækkeStart-H25,3),0)),0)</f>
        <v>290</v>
      </c>
      <c r="H25" s="7">
        <v>1</v>
      </c>
    </row>
    <row r="26" spans="2:12" x14ac:dyDescent="0.2">
      <c r="B26" s="3"/>
      <c r="C26" s="3"/>
      <c r="D26" s="8">
        <f ca="1">IFERROR(IF(INDEX(Øvelse[],MotionVarighedSlutning-MotionsRækkeStart-H26,1)&lt;&gt;"",INDEX(Øvelse[],MotionVarighedSlutning-MotionsRækkeStart-H26,1)),"")</f>
        <v>42896</v>
      </c>
      <c r="E26" s="7" t="str">
        <f t="shared" ca="1" si="1"/>
        <v>LØ</v>
      </c>
      <c r="F26" s="21">
        <f ca="1">IFERROR((IF(INDEX(Øvelse[],MotionVarighedSlutning-MotionsRækkeStart-H26,1)&lt;&gt;"",INDEX(Øvelse[],MotionVarighedSlutning-MotionsRækkeStart-H26,2),0)),0)</f>
        <v>35</v>
      </c>
      <c r="G26" s="21">
        <f ca="1">IFERROR((IF(INDEX(Øvelse[],MotionVarighedSlutning-MotionsRækkeStart-H26,2)&lt;&gt;"",INDEX(Øvelse[],MotionVarighedSlutning-MotionsRækkeStart-H26,3),0)),0)</f>
        <v>320</v>
      </c>
      <c r="H26" s="7">
        <v>2</v>
      </c>
    </row>
    <row r="27" spans="2:12" x14ac:dyDescent="0.2">
      <c r="B27" s="3"/>
      <c r="C27" s="3"/>
      <c r="D27" s="8">
        <f ca="1">IFERROR(IF(INDEX(Øvelse[],MotionVarighedSlutning-MotionsRækkeStart-H27,1)&lt;&gt;"",INDEX(Øvelse[],MotionVarighedSlutning-MotionsRækkeStart-H27,1)),"")</f>
        <v>42895</v>
      </c>
      <c r="E27" s="7" t="str">
        <f t="shared" ca="1" si="1"/>
        <v>FR</v>
      </c>
      <c r="F27" s="21">
        <f ca="1">IFERROR((IF(INDEX(Øvelse[],MotionVarighedSlutning-MotionsRækkeStart-H27,1)&lt;&gt;"",INDEX(Øvelse[],MotionVarighedSlutning-MotionsRækkeStart-H27,2),0)),0)</f>
        <v>45</v>
      </c>
      <c r="G27" s="21">
        <f ca="1">IFERROR((IF(INDEX(Øvelse[],MotionVarighedSlutning-MotionsRækkeStart-H27,2)&lt;&gt;"",INDEX(Øvelse[],MotionVarighedSlutning-MotionsRækkeStart-H27,3),0)),0)</f>
        <v>350</v>
      </c>
      <c r="H27" s="7">
        <v>3</v>
      </c>
    </row>
    <row r="28" spans="2:12" x14ac:dyDescent="0.2">
      <c r="B28" s="3"/>
      <c r="C28" s="3"/>
      <c r="D28" s="8">
        <f ca="1">IFERROR(IF(INDEX(Øvelse[],MotionVarighedSlutning-MotionsRækkeStart-H28,1)&lt;&gt;"",INDEX(Øvelse[],MotionVarighedSlutning-MotionsRækkeStart-H28,1)),"")</f>
        <v>42894</v>
      </c>
      <c r="E28" s="7" t="str">
        <f t="shared" ca="1" si="1"/>
        <v>TO</v>
      </c>
      <c r="F28" s="21">
        <f ca="1">IFERROR((IF(INDEX(Øvelse[],MotionVarighedSlutning-MotionsRækkeStart-H28,1)&lt;&gt;"",INDEX(Øvelse[],MotionVarighedSlutning-MotionsRækkeStart-H28,2),0)),0)</f>
        <v>20</v>
      </c>
      <c r="G28" s="21">
        <f ca="1">IFERROR((IF(INDEX(Øvelse[],MotionVarighedSlutning-MotionsRækkeStart-H28,2)&lt;&gt;"",INDEX(Øvelse[],MotionVarighedSlutning-MotionsRækkeStart-H28,3),0)),0)</f>
        <v>295</v>
      </c>
      <c r="H28" s="7">
        <v>4</v>
      </c>
    </row>
    <row r="29" spans="2:12" x14ac:dyDescent="0.2">
      <c r="B29" s="3"/>
      <c r="C29" s="3"/>
      <c r="D29" s="8">
        <f ca="1">IFERROR(IF(INDEX(Øvelse[],MotionVarighedSlutning-MotionsRækkeStart-H29,1)&lt;&gt;"",INDEX(Øvelse[],MotionVarighedSlutning-MotionsRækkeStart-H29,1)),"")</f>
        <v>42893</v>
      </c>
      <c r="E29" s="7" t="str">
        <f t="shared" ca="1" si="1"/>
        <v>ON</v>
      </c>
      <c r="F29" s="21">
        <f ca="1">IFERROR((IF(INDEX(Øvelse[],MotionVarighedSlutning-MotionsRækkeStart-H29,1)&lt;&gt;"",INDEX(Øvelse[],MotionVarighedSlutning-MotionsRækkeStart-H29,2),0)),0)</f>
        <v>40</v>
      </c>
      <c r="G29" s="21">
        <f ca="1">IFERROR((IF(INDEX(Øvelse[],MotionVarighedSlutning-MotionsRækkeStart-H29,2)&lt;&gt;"",INDEX(Øvelse[],MotionVarighedSlutning-MotionsRækkeStart-H29,3),0)),0)</f>
        <v>270</v>
      </c>
      <c r="H29" s="7">
        <v>5</v>
      </c>
    </row>
    <row r="30" spans="2:12" x14ac:dyDescent="0.2">
      <c r="B30" s="3"/>
      <c r="C30" s="3"/>
      <c r="D30" s="8">
        <f ca="1">IFERROR(IF(INDEX(Øvelse[],MotionVarighedSlutning-MotionsRækkeStart-H30,1)&lt;&gt;"",INDEX(Øvelse[],MotionVarighedSlutning-MotionsRækkeStart-H30,1)),"")</f>
        <v>42892</v>
      </c>
      <c r="E30" s="7" t="str">
        <f t="shared" ca="1" si="1"/>
        <v>TI</v>
      </c>
      <c r="F30" s="21">
        <f ca="1">IFERROR((IF(INDEX(Øvelse[],MotionVarighedSlutning-MotionsRækkeStart-H30,1)&lt;&gt;"",INDEX(Øvelse[],MotionVarighedSlutning-MotionsRækkeStart-H30,2),0)),0)</f>
        <v>45</v>
      </c>
      <c r="G30" s="21">
        <f ca="1">IFERROR((IF(INDEX(Øvelse[],MotionVarighedSlutning-MotionsRækkeStart-H30,2)&lt;&gt;"",INDEX(Øvelse[],MotionVarighedSlutning-MotionsRækkeStart-H30,3),0)),0)</f>
        <v>325</v>
      </c>
      <c r="H30" s="7">
        <v>6</v>
      </c>
    </row>
    <row r="31" spans="2:12" x14ac:dyDescent="0.2">
      <c r="B31" s="3"/>
      <c r="C31" s="3"/>
      <c r="D31" s="8">
        <f ca="1">IFERROR(IF(INDEX(Øvelse[],MotionVarighedSlutning-MotionsRækkeStart-H31,1)&lt;&gt;"",INDEX(Øvelse[],MotionVarighedSlutning-MotionsRækkeStart-H31,1)),"")</f>
        <v>42891</v>
      </c>
      <c r="E31" s="7" t="str">
        <f t="shared" ca="1" si="1"/>
        <v>MA</v>
      </c>
      <c r="F31" s="21">
        <f ca="1">IFERROR((IF(INDEX(Øvelse[],MotionVarighedSlutning-MotionsRækkeStart-H31,1)&lt;&gt;"",INDEX(Øvelse[],MotionVarighedSlutning-MotionsRækkeStart-H31,2),0)),0)</f>
        <v>40</v>
      </c>
      <c r="G31" s="21">
        <f ca="1">IFERROR((IF(INDEX(Øvelse[],MotionVarighedSlutning-MotionsRækkeStart-H31,2)&lt;&gt;"",INDEX(Øvelse[],MotionVarighedSlutning-MotionsRækkeStart-H31,3),0)),0)</f>
        <v>175</v>
      </c>
      <c r="H31" s="7">
        <v>7</v>
      </c>
    </row>
    <row r="32" spans="2:12" x14ac:dyDescent="0.2">
      <c r="B32" s="3"/>
      <c r="C32" s="3"/>
      <c r="D32" s="8">
        <f ca="1">IFERROR(IF(INDEX(Øvelse[],MotionVarighedSlutning-MotionsRækkeStart-H32,1)&lt;&gt;"",INDEX(Øvelse[],MotionVarighedSlutning-MotionsRækkeStart-H32,1)),"")</f>
        <v>42890</v>
      </c>
      <c r="E32" s="7" t="str">
        <f t="shared" ca="1" si="1"/>
        <v>SØ</v>
      </c>
      <c r="F32" s="21">
        <f ca="1">IFERROR((IF(INDEX(Øvelse[],MotionVarighedSlutning-MotionsRækkeStart-H32,1)&lt;&gt;"",INDEX(Øvelse[],MotionVarighedSlutning-MotionsRækkeStart-H32,2),0)),0)</f>
        <v>30</v>
      </c>
      <c r="G32" s="21">
        <f ca="1">IFERROR((IF(INDEX(Øvelse[],MotionVarighedSlutning-MotionsRækkeStart-H32,2)&lt;&gt;"",INDEX(Øvelse[],MotionVarighedSlutning-MotionsRækkeStart-H32,3),0)),0)</f>
        <v>335</v>
      </c>
      <c r="H32" s="7">
        <v>8</v>
      </c>
    </row>
    <row r="33" spans="2:8" x14ac:dyDescent="0.2">
      <c r="B33" s="3"/>
      <c r="C33" s="3"/>
      <c r="D33" s="8">
        <f ca="1">IFERROR(IF(INDEX(Øvelse[],MotionVarighedSlutning-MotionsRækkeStart-H33,1)&lt;&gt;"",INDEX(Øvelse[],MotionVarighedSlutning-MotionsRækkeStart-H33,1)),"")</f>
        <v>42889</v>
      </c>
      <c r="E33" s="7" t="str">
        <f t="shared" ca="1" si="1"/>
        <v>LØ</v>
      </c>
      <c r="F33" s="21">
        <f ca="1">IFERROR((IF(INDEX(Øvelse[],MotionVarighedSlutning-MotionsRækkeStart-H33,1)&lt;&gt;"",INDEX(Øvelse[],MotionVarighedSlutning-MotionsRækkeStart-H33,2),0)),0)</f>
        <v>40</v>
      </c>
      <c r="G33" s="21">
        <f ca="1">IFERROR((IF(INDEX(Øvelse[],MotionVarighedSlutning-MotionsRækkeStart-H33,2)&lt;&gt;"",INDEX(Øvelse[],MotionVarighedSlutning-MotionsRækkeStart-H33,3),0)),0)</f>
        <v>205</v>
      </c>
      <c r="H33" s="7">
        <v>9</v>
      </c>
    </row>
    <row r="34" spans="2:8" x14ac:dyDescent="0.2">
      <c r="B34" s="3"/>
      <c r="C34" s="3"/>
      <c r="D34" s="8">
        <f ca="1">IFERROR(IF(INDEX(Øvelse[],MotionVarighedSlutning-MotionsRækkeStart-H34,1)&lt;&gt;"",INDEX(Øvelse[],MotionVarighedSlutning-MotionsRækkeStart-H34,1)),"")</f>
        <v>42888</v>
      </c>
      <c r="E34" s="7" t="str">
        <f t="shared" ca="1" si="1"/>
        <v>FR</v>
      </c>
      <c r="F34" s="21">
        <f ca="1">IFERROR((IF(INDEX(Øvelse[],MotionVarighedSlutning-MotionsRækkeStart-H34,1)&lt;&gt;"",INDEX(Øvelse[],MotionVarighedSlutning-MotionsRækkeStart-H34,2),0)),0)</f>
        <v>20</v>
      </c>
      <c r="G34" s="21">
        <f ca="1">IFERROR((IF(INDEX(Øvelse[],MotionVarighedSlutning-MotionsRækkeStart-H34,2)&lt;&gt;"",INDEX(Øvelse[],MotionVarighedSlutning-MotionsRækkeStart-H34,3),0)),0)</f>
        <v>285</v>
      </c>
      <c r="H34" s="7">
        <v>10</v>
      </c>
    </row>
    <row r="35" spans="2:8" x14ac:dyDescent="0.2">
      <c r="B35" s="3"/>
      <c r="C35" s="3"/>
      <c r="D35" s="8">
        <f ca="1">IFERROR(IF(INDEX(Øvelse[],MotionVarighedSlutning-MotionsRækkeStart-H35,1)&lt;&gt;"",INDEX(Øvelse[],MotionVarighedSlutning-MotionsRækkeStart-H35,1)),"")</f>
        <v>42887</v>
      </c>
      <c r="E35" s="7" t="str">
        <f t="shared" ca="1" si="1"/>
        <v>TO</v>
      </c>
      <c r="F35" s="21">
        <f ca="1">IFERROR((IF(INDEX(Øvelse[],MotionVarighedSlutning-MotionsRækkeStart-H35,1)&lt;&gt;"",INDEX(Øvelse[],MotionVarighedSlutning-MotionsRækkeStart-H35,2),0)),0)</f>
        <v>25</v>
      </c>
      <c r="G35" s="21">
        <f ca="1">IFERROR((IF(INDEX(Øvelse[],MotionVarighedSlutning-MotionsRækkeStart-H35,2)&lt;&gt;"",INDEX(Øvelse[],MotionVarighedSlutning-MotionsRækkeStart-H35,3),0)),0)</f>
        <v>125</v>
      </c>
      <c r="H35" s="7">
        <v>11</v>
      </c>
    </row>
    <row r="36" spans="2:8" x14ac:dyDescent="0.2">
      <c r="B36" s="3"/>
      <c r="C36" s="3"/>
      <c r="D36" s="8">
        <f ca="1">IFERROR(IF(INDEX(Øvelse[],MotionVarighedSlutning-MotionsRækkeStart-H36,1)&lt;&gt;"",INDEX(Øvelse[],MotionVarighedSlutning-MotionsRækkeStart-H36,1)),"")</f>
        <v>42886</v>
      </c>
      <c r="E36" s="7" t="str">
        <f t="shared" ca="1" si="1"/>
        <v>ON</v>
      </c>
      <c r="F36" s="21">
        <f ca="1">IFERROR((IF(INDEX(Øvelse[],MotionVarighedSlutning-MotionsRækkeStart-H36,1)&lt;&gt;"",INDEX(Øvelse[],MotionVarighedSlutning-MotionsRækkeStart-H36,2),0)),0)</f>
        <v>30</v>
      </c>
      <c r="G36" s="21">
        <f ca="1">IFERROR((IF(INDEX(Øvelse[],MotionVarighedSlutning-MotionsRækkeStart-H36,2)&lt;&gt;"",INDEX(Øvelse[],MotionVarighedSlutning-MotionsRækkeStart-H36,3),0)),0)</f>
        <v>150</v>
      </c>
      <c r="H36" s="7">
        <v>12</v>
      </c>
    </row>
    <row r="41" spans="2:8" x14ac:dyDescent="0.2">
      <c r="D41" s="12"/>
    </row>
    <row r="42" spans="2:8" x14ac:dyDescent="0.2">
      <c r="D42" s="12"/>
    </row>
    <row r="43" spans="2:8" x14ac:dyDescent="0.2">
      <c r="D43" s="12"/>
    </row>
    <row r="44" spans="2:8" x14ac:dyDescent="0.2">
      <c r="D44" s="12"/>
    </row>
    <row r="45" spans="2:8" x14ac:dyDescent="0.2">
      <c r="D45" s="12"/>
    </row>
    <row r="46" spans="2:8" x14ac:dyDescent="0.2">
      <c r="D46" s="12"/>
    </row>
    <row r="47" spans="2:8" x14ac:dyDescent="0.2">
      <c r="D47" s="12"/>
    </row>
    <row r="48" spans="2:8" x14ac:dyDescent="0.2">
      <c r="D48" s="12"/>
    </row>
    <row r="49" spans="4:4" x14ac:dyDescent="0.2">
      <c r="D49" s="12"/>
    </row>
    <row r="50" spans="4:4" x14ac:dyDescent="0.2">
      <c r="D50" s="12"/>
    </row>
    <row r="51" spans="4:4" x14ac:dyDescent="0.2">
      <c r="D51" s="12"/>
    </row>
    <row r="52" spans="4:4" x14ac:dyDescent="0.2">
      <c r="D52" s="12"/>
    </row>
    <row r="53" spans="4:4" x14ac:dyDescent="0.2">
      <c r="D53" s="12"/>
    </row>
    <row r="54" spans="4:4" x14ac:dyDescent="0.2">
      <c r="D54" s="12"/>
    </row>
  </sheetData>
  <dataConsolidate>
    <dataRefs count="1">
      <dataRef ref="F23:G36" sheet="Chart Calculations"/>
    </dataRefs>
  </dataConsolidate>
  <mergeCells count="2">
    <mergeCell ref="B2:J2"/>
    <mergeCell ref="B20:J20"/>
  </mergeCells>
  <printOptions horizontalCentered="1"/>
  <pageMargins left="0.4" right="0.4" top="0.4" bottom="0.4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19</vt:i4>
      </vt:variant>
    </vt:vector>
  </HeadingPairs>
  <TitlesOfParts>
    <vt:vector size="23" baseType="lpstr">
      <vt:lpstr>MÅL</vt:lpstr>
      <vt:lpstr>KOST</vt:lpstr>
      <vt:lpstr>TRÆNING</vt:lpstr>
      <vt:lpstr>Diagramberegninger</vt:lpstr>
      <vt:lpstr>KolonneTitel2</vt:lpstr>
      <vt:lpstr>KolonneTitel3</vt:lpstr>
      <vt:lpstr>KostPeriode</vt:lpstr>
      <vt:lpstr>KostRækkeStart</vt:lpstr>
      <vt:lpstr>KostVarighedSlutning</vt:lpstr>
      <vt:lpstr>MotionsDatoInterval</vt:lpstr>
      <vt:lpstr>MotionsPeriode</vt:lpstr>
      <vt:lpstr>MotionsRækkeStart</vt:lpstr>
      <vt:lpstr>MotionVarighedSlutning</vt:lpstr>
      <vt:lpstr>MålVægt</vt:lpstr>
      <vt:lpstr>PlanlægDage</vt:lpstr>
      <vt:lpstr>SlutDato</vt:lpstr>
      <vt:lpstr>SlutVægt</vt:lpstr>
      <vt:lpstr>StartDato</vt:lpstr>
      <vt:lpstr>StartVægt</vt:lpstr>
      <vt:lpstr>TabPerDag</vt:lpstr>
      <vt:lpstr>KOST!Udskriftstitler</vt:lpstr>
      <vt:lpstr>TRÆNING!Udskriftstitler</vt:lpstr>
      <vt:lpstr>Undertitel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2017-05-24T15:03:40Z</dcterms:modified>
</cp:coreProperties>
</file>