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10.20.1.30\Phases4\10_P_M\10_ART\09_Project\O15_template\25_HOSep4\04_Final_finish_template\ROM\O15 Excel\Templates\"/>
    </mc:Choice>
  </mc:AlternateContent>
  <bookViews>
    <workbookView xWindow="0" yWindow="0" windowWidth="19200" windowHeight="11595"/>
  </bookViews>
  <sheets>
    <sheet name="Flux numerar pe 12 luni" sheetId="1" r:id="rId1"/>
    <sheet name="Rezumat flux numerar" sheetId="8" r:id="rId2"/>
  </sheets>
  <definedNames>
    <definedName name="AnFiscal">'Flux numerar pe 12 luni'!$P$2</definedName>
    <definedName name="EticheteDate">OFFSET(ÎnceputEticheteDate,,TotalPuncteDate-1,1,-TotalPuncteDate)</definedName>
    <definedName name="ÎnceputEticheteDate">'Flux numerar pe 12 luni'!$B$7</definedName>
    <definedName name="ÎnceputIeșiriNumerar">Ieșiri[[#Totals],[Coloana2]]</definedName>
    <definedName name="ÎnceputIntrăriNumerar">Intrări[[#Totals],[Coloana2]]</definedName>
    <definedName name="ÎnceputSoldCasă">'Flux numerar pe 12 luni'!$B$11</definedName>
    <definedName name="_xlnm.Print_Titles" localSheetId="0">'Flux numerar pe 12 luni'!$7:$7</definedName>
    <definedName name="_xlnm.Print_Area" localSheetId="1">'Rezumat flux numerar'!$A$1:$L$25</definedName>
    <definedName name="TotalPuncteDate">'Rezumat flux numerar'!$K$26</definedName>
    <definedName name="ValoriDateIeșiriNumerar">OFFSET(ÎnceputIeșiriNumerar,,TotalPuncteDate-1,1,-TotalPuncteDate)</definedName>
    <definedName name="ValoriDateIntrăriNumerar">OFFSET(ÎnceputIntrăriNumerar,,TotalPuncteDate-1,1,-TotalPuncteDate)</definedName>
    <definedName name="ValoriDateSoldCasă">OFFSET(ÎnceputSoldCasă,,TotalPuncteDate-1,1,-TotalPuncteDate)</definedName>
  </definedNames>
  <calcPr calcId="152511"/>
</workbook>
</file>

<file path=xl/calcChain.xml><?xml version="1.0" encoding="utf-8"?>
<calcChain xmlns="http://schemas.openxmlformats.org/spreadsheetml/2006/main">
  <c r="O39" i="1" l="1"/>
  <c r="O40" i="1"/>
  <c r="O41" i="1"/>
  <c r="O37" i="1"/>
  <c r="O38" i="1"/>
  <c r="O36" i="1"/>
  <c r="D33" i="1"/>
  <c r="E33" i="1"/>
  <c r="F33" i="1"/>
  <c r="G33" i="1"/>
  <c r="H33" i="1"/>
  <c r="I33" i="1"/>
  <c r="J33" i="1"/>
  <c r="K33" i="1"/>
  <c r="L33" i="1"/>
  <c r="M33" i="1"/>
  <c r="N33" i="1"/>
  <c r="C33" i="1"/>
  <c r="O33" i="1" s="1"/>
  <c r="O21" i="1"/>
  <c r="O22" i="1"/>
  <c r="O23" i="1"/>
  <c r="O24" i="1"/>
  <c r="O25" i="1"/>
  <c r="O26" i="1"/>
  <c r="O27" i="1"/>
  <c r="O28" i="1"/>
  <c r="O29" i="1"/>
  <c r="O30" i="1"/>
  <c r="O31" i="1"/>
  <c r="O32" i="1"/>
  <c r="O20" i="1"/>
  <c r="O15" i="1"/>
  <c r="O16" i="1"/>
  <c r="O14" i="1"/>
  <c r="H17" i="1"/>
  <c r="H9" i="1" s="1"/>
  <c r="H10" i="1" s="1"/>
  <c r="H11" i="1" s="1"/>
  <c r="I17" i="1"/>
  <c r="J17" i="1"/>
  <c r="J9" i="1" s="1"/>
  <c r="J10" i="1" s="1"/>
  <c r="J11" i="1" s="1"/>
  <c r="K17" i="1"/>
  <c r="K9" i="1" s="1"/>
  <c r="K10" i="1" s="1"/>
  <c r="K11" i="1" s="1"/>
  <c r="L17" i="1"/>
  <c r="L9" i="1" s="1"/>
  <c r="L10" i="1" s="1"/>
  <c r="L11" i="1" s="1"/>
  <c r="M17" i="1"/>
  <c r="N17" i="1"/>
  <c r="N9" i="1" s="1"/>
  <c r="N10" i="1" s="1"/>
  <c r="N11" i="1" s="1"/>
  <c r="G17" i="1"/>
  <c r="F17" i="1"/>
  <c r="E17" i="1"/>
  <c r="D17" i="1"/>
  <c r="C17" i="1"/>
  <c r="B17" i="1"/>
  <c r="B10" i="1"/>
  <c r="B11" i="1" s="1"/>
  <c r="M9" i="1" l="1"/>
  <c r="M10" i="1" s="1"/>
  <c r="M11" i="1" s="1"/>
  <c r="I9" i="1"/>
  <c r="I10" i="1" s="1"/>
  <c r="I11" i="1" s="1"/>
  <c r="C9" i="1"/>
  <c r="O17" i="1"/>
  <c r="C7" i="1"/>
  <c r="D7" i="1" s="1"/>
  <c r="E7" i="1" s="1"/>
  <c r="F7" i="1" s="1"/>
  <c r="G7" i="1" s="1"/>
  <c r="H7" i="1" s="1"/>
  <c r="I7" i="1" s="1"/>
  <c r="J7" i="1" s="1"/>
  <c r="K7" i="1" s="1"/>
  <c r="L7" i="1" s="1"/>
  <c r="M7" i="1" s="1"/>
  <c r="N7" i="1" s="1"/>
  <c r="C10" i="1" l="1"/>
  <c r="C11" i="1" l="1"/>
  <c r="D9" i="1" l="1"/>
  <c r="D10" i="1" l="1"/>
  <c r="D11" i="1" l="1"/>
  <c r="E9" i="1" l="1"/>
  <c r="E10" i="1" l="1"/>
  <c r="E11" i="1" l="1"/>
  <c r="F9" i="1" l="1"/>
  <c r="F10" i="1" l="1"/>
  <c r="F11" i="1" l="1"/>
  <c r="G9" i="1" l="1"/>
  <c r="G10" i="1" l="1"/>
  <c r="O9" i="1"/>
  <c r="G11" i="1" l="1"/>
  <c r="O11" i="1" s="1"/>
  <c r="O10" i="1"/>
</calcChain>
</file>

<file path=xl/sharedStrings.xml><?xml version="1.0" encoding="utf-8"?>
<sst xmlns="http://schemas.openxmlformats.org/spreadsheetml/2006/main" count="41" uniqueCount="41">
  <si>
    <t>Flux numerar pe doisprezece luni</t>
  </si>
  <si>
    <t>Prezentare generală</t>
  </si>
  <si>
    <t>Vânzări în numerar</t>
  </si>
  <si>
    <t>Achiziții (specificați)</t>
  </si>
  <si>
    <t>Salarii brute (retragere exactă)</t>
  </si>
  <si>
    <t>Materiale (birou și operare)</t>
  </si>
  <si>
    <t>Reparații și întreținere</t>
  </si>
  <si>
    <t>Publicitate</t>
  </si>
  <si>
    <t>Chirie</t>
  </si>
  <si>
    <t>Utilități</t>
  </si>
  <si>
    <t>Altele (specificați)</t>
  </si>
  <si>
    <t>Plată principală împrumut</t>
  </si>
  <si>
    <t>Achiziție de capital (specificați)</t>
  </si>
  <si>
    <t>Alte costuri de pornire</t>
  </si>
  <si>
    <t>Rezervă și/sau depozit</t>
  </si>
  <si>
    <t>Retragere proprietari</t>
  </si>
  <si>
    <t>Împrumut/altele numerar</t>
  </si>
  <si>
    <t>Început</t>
  </si>
  <si>
    <t>Intrări în numerar</t>
  </si>
  <si>
    <t>Rezumat numerar</t>
  </si>
  <si>
    <t>Ieșiri în numerar</t>
  </si>
  <si>
    <t>Total ieșiri în numerar</t>
  </si>
  <si>
    <t>Total intrări în numerar</t>
  </si>
  <si>
    <t>Medie lunară</t>
  </si>
  <si>
    <t>Colectări din conturile de credit</t>
  </si>
  <si>
    <t>(Glisați indicatorul pe deasupra pentru a modifica totalul punctelor de date din diagramă.)</t>
  </si>
  <si>
    <t>Volum vânzări (lei)</t>
  </si>
  <si>
    <t>Creanțe conturi</t>
  </si>
  <si>
    <t>Datorii irecuperabile (sfârșitul lunii)</t>
  </si>
  <si>
    <t>Inventar în casă (sfârșitul lunii)</t>
  </si>
  <si>
    <t>Conturi de plată (sfârșitul lunii)</t>
  </si>
  <si>
    <t>Amortizare</t>
  </si>
  <si>
    <t>Nume firmă</t>
  </si>
  <si>
    <t>Telefon, e-mail, web</t>
  </si>
  <si>
    <t>Puncte de date:</t>
  </si>
  <si>
    <t>Anul fiscal începe:</t>
  </si>
  <si>
    <r>
      <rPr>
        <sz val="10"/>
        <color theme="1"/>
        <rFont val="Arial"/>
        <family val="2"/>
        <scheme val="major"/>
      </rPr>
      <t>Numerar în casă</t>
    </r>
    <r>
      <rPr>
        <sz val="10"/>
        <color theme="1"/>
        <rFont val="Arial"/>
        <family val="2"/>
        <scheme val="minor"/>
      </rPr>
      <t>(începutul lunii)</t>
    </r>
  </si>
  <si>
    <r>
      <rPr>
        <sz val="10"/>
        <color theme="1"/>
        <rFont val="Arial"/>
        <family val="2"/>
        <scheme val="major"/>
      </rPr>
      <t>Numerar disponibil</t>
    </r>
    <r>
      <rPr>
        <sz val="10"/>
        <color theme="1"/>
        <rFont val="Arial"/>
        <family val="2"/>
        <scheme val="minor"/>
      </rPr>
      <t xml:space="preserve">(în casă + chitanțe, înainte de ieșirea în numerar) </t>
    </r>
  </si>
  <si>
    <r>
      <rPr>
        <sz val="10"/>
        <color theme="1"/>
        <rFont val="Arial"/>
        <family val="2"/>
        <scheme val="major"/>
      </rPr>
      <t>Sold de casă</t>
    </r>
    <r>
      <rPr>
        <sz val="10"/>
        <color theme="1"/>
        <rFont val="Arial"/>
        <family val="2"/>
        <scheme val="minor"/>
      </rPr>
      <t>(sfârșitul lunii)</t>
    </r>
  </si>
  <si>
    <t>Date operaționale esențiale (informații în afara fluxului de numerar)</t>
  </si>
  <si>
    <t>Adresă, Localitate, Județ, Cod poștal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</si>
</sst>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numFmt numFmtId="165" formatCode="#,##0_);[Red]\(#,##0\);"/>
  </numFmts>
  <fonts count="18" x14ac:knownFonts="1">
    <font>
      <sz val="10"/>
      <color theme="1"/>
      <name val="Arial"/>
      <family val="2"/>
      <scheme val="minor"/>
    </font>
    <font>
      <sz val="10"/>
      <color theme="1"/>
      <name val="Arial"/>
      <family val="2"/>
      <scheme val="minor"/>
    </font>
    <font>
      <sz val="12"/>
      <color theme="1"/>
      <name val="Arial"/>
      <family val="2"/>
      <scheme val="minor"/>
    </font>
    <font>
      <b/>
      <sz val="12"/>
      <color theme="0"/>
      <name val="Arial"/>
      <family val="2"/>
      <scheme val="minor"/>
    </font>
    <font>
      <sz val="12"/>
      <color theme="0"/>
      <name val="Arial"/>
      <family val="2"/>
      <scheme val="minor"/>
    </font>
    <font>
      <b/>
      <sz val="22"/>
      <color theme="1" tint="0.24994659260841701"/>
      <name val="Arial"/>
      <family val="2"/>
      <scheme val="major"/>
    </font>
    <font>
      <b/>
      <sz val="12"/>
      <color theme="1" tint="0.24994659260841701"/>
      <name val="Arial"/>
      <family val="2"/>
      <scheme val="minor"/>
    </font>
    <font>
      <b/>
      <sz val="13"/>
      <color theme="1" tint="0.499984740745262"/>
      <name val="Arial"/>
      <family val="2"/>
      <scheme val="minor"/>
    </font>
    <font>
      <sz val="8"/>
      <color theme="0"/>
      <name val="Arial"/>
      <family val="2"/>
      <scheme val="major"/>
    </font>
    <font>
      <b/>
      <sz val="10"/>
      <color theme="1"/>
      <name val="Arial"/>
      <family val="2"/>
      <scheme val="minor"/>
    </font>
    <font>
      <sz val="10"/>
      <color theme="1"/>
      <name val="Arial"/>
      <family val="2"/>
      <scheme val="major"/>
    </font>
    <font>
      <b/>
      <sz val="9"/>
      <color theme="0"/>
      <name val="Arial"/>
      <family val="2"/>
      <scheme val="major"/>
    </font>
    <font>
      <b/>
      <sz val="23"/>
      <color theme="1"/>
      <name val="Arial"/>
      <family val="2"/>
      <scheme val="major"/>
    </font>
    <font>
      <b/>
      <sz val="12"/>
      <color theme="1"/>
      <name val="Arial"/>
      <family val="2"/>
      <scheme val="major"/>
    </font>
    <font>
      <b/>
      <sz val="15"/>
      <color theme="3"/>
      <name val="Arial"/>
      <family val="2"/>
      <scheme val="minor"/>
    </font>
    <font>
      <i/>
      <sz val="10"/>
      <color theme="1"/>
      <name val="Arial"/>
      <family val="2"/>
      <scheme val="minor"/>
    </font>
    <font>
      <b/>
      <i/>
      <strike/>
      <condense/>
      <extend/>
      <outline/>
      <shadow/>
      <sz val="10"/>
      <color theme="1"/>
      <name val="Arial"/>
      <scheme val="minor"/>
    </font>
    <font>
      <b/>
      <condense/>
      <extend/>
      <outline/>
      <shadow/>
      <sz val="10"/>
      <color theme="1"/>
      <name val="Arial"/>
      <family val="2"/>
      <charset val="238"/>
      <scheme val="minor"/>
    </font>
  </fonts>
  <fills count="6">
    <fill>
      <patternFill patternType="none"/>
    </fill>
    <fill>
      <patternFill patternType="gray125"/>
    </fill>
    <fill>
      <patternFill patternType="solid">
        <fgColor theme="4" tint="0.39997558519241921"/>
        <bgColor indexed="65"/>
      </patternFill>
    </fill>
    <fill>
      <patternFill patternType="solid">
        <fgColor theme="8" tint="0.39997558519241921"/>
        <bgColor indexed="65"/>
      </patternFill>
    </fill>
    <fill>
      <patternFill patternType="solid">
        <fgColor theme="0"/>
        <bgColor indexed="64"/>
      </patternFill>
    </fill>
    <fill>
      <patternFill patternType="solid">
        <fgColor theme="5"/>
        <bgColor indexed="64"/>
      </patternFill>
    </fill>
  </fills>
  <borders count="2">
    <border>
      <left/>
      <right/>
      <top/>
      <bottom/>
      <diagonal/>
    </border>
    <border>
      <left/>
      <right/>
      <top/>
      <bottom style="medium">
        <color theme="4" tint="-0.24994659260841701"/>
      </bottom>
      <diagonal/>
    </border>
  </borders>
  <cellStyleXfs count="7">
    <xf numFmtId="0" fontId="0" fillId="0" borderId="0"/>
    <xf numFmtId="0" fontId="5" fillId="0" borderId="1" applyNumberFormat="0" applyFill="0" applyAlignment="0" applyProtection="0"/>
    <xf numFmtId="0" fontId="6" fillId="0" borderId="0" applyNumberFormat="0" applyProtection="0">
      <alignment horizontal="right"/>
    </xf>
    <xf numFmtId="0" fontId="6" fillId="0" borderId="0" applyNumberFormat="0" applyFill="0" applyAlignment="0" applyProtection="0"/>
    <xf numFmtId="0" fontId="4" fillId="2" borderId="0" applyNumberFormat="0" applyBorder="0" applyAlignment="0" applyProtection="0"/>
    <xf numFmtId="0" fontId="4" fillId="3" borderId="0" applyNumberFormat="0" applyBorder="0" applyAlignment="0" applyProtection="0"/>
    <xf numFmtId="0" fontId="14" fillId="0" borderId="0" applyNumberFormat="0" applyFill="0" applyAlignment="0" applyProtection="0"/>
  </cellStyleXfs>
  <cellXfs count="45">
    <xf numFmtId="0" fontId="0" fillId="0" borderId="0" xfId="0"/>
    <xf numFmtId="3" fontId="0" fillId="0" borderId="0" xfId="0" applyNumberFormat="1" applyFont="1" applyFill="1" applyBorder="1" applyAlignment="1">
      <alignment vertical="center"/>
    </xf>
    <xf numFmtId="0" fontId="2" fillId="0" borderId="0" xfId="0" applyFont="1" applyFill="1" applyBorder="1"/>
    <xf numFmtId="0" fontId="0" fillId="4" borderId="0" xfId="0" applyFill="1"/>
    <xf numFmtId="0" fontId="0" fillId="4" borderId="0" xfId="0" applyFill="1" applyAlignment="1"/>
    <xf numFmtId="0" fontId="1" fillId="4" borderId="0" xfId="0" applyFont="1" applyFill="1" applyAlignment="1">
      <alignment horizontal="left"/>
    </xf>
    <xf numFmtId="0" fontId="1" fillId="4" borderId="0" xfId="0" applyFont="1" applyFill="1" applyAlignment="1">
      <alignment horizontal="right"/>
    </xf>
    <xf numFmtId="0" fontId="4" fillId="0" borderId="0" xfId="4" applyFill="1" applyBorder="1" applyAlignment="1">
      <alignment horizontal="left" vertical="center"/>
    </xf>
    <xf numFmtId="0" fontId="4" fillId="0" borderId="0" xfId="4" applyFill="1" applyBorder="1"/>
    <xf numFmtId="0" fontId="4" fillId="0" borderId="0" xfId="4" applyFill="1" applyBorder="1" applyAlignment="1">
      <alignment horizontal="right"/>
    </xf>
    <xf numFmtId="17" fontId="4" fillId="0" borderId="0" xfId="4" applyNumberFormat="1" applyFill="1" applyBorder="1" applyAlignment="1">
      <alignment horizontal="center"/>
    </xf>
    <xf numFmtId="0" fontId="5" fillId="0" borderId="0" xfId="1" applyFill="1" applyBorder="1" applyAlignment="1"/>
    <xf numFmtId="0" fontId="5" fillId="0" borderId="0" xfId="1" applyFill="1" applyBorder="1"/>
    <xf numFmtId="0" fontId="3" fillId="0" borderId="0" xfId="4" applyFont="1" applyFill="1" applyBorder="1" applyAlignment="1">
      <alignment vertical="center"/>
    </xf>
    <xf numFmtId="0" fontId="6" fillId="0" borderId="0" xfId="3" applyBorder="1"/>
    <xf numFmtId="0" fontId="6" fillId="0" borderId="0" xfId="3" applyBorder="1" applyAlignment="1"/>
    <xf numFmtId="0" fontId="8" fillId="0" borderId="0" xfId="0" applyFont="1" applyFill="1" applyBorder="1"/>
    <xf numFmtId="3" fontId="0" fillId="0" borderId="0" xfId="0" applyNumberFormat="1" applyFont="1" applyFill="1" applyBorder="1" applyAlignment="1"/>
    <xf numFmtId="0" fontId="2" fillId="0" borderId="0" xfId="0" applyFont="1" applyFill="1" applyBorder="1" applyAlignment="1"/>
    <xf numFmtId="0" fontId="8" fillId="5" borderId="0" xfId="2" applyFont="1" applyFill="1" applyBorder="1" applyAlignment="1">
      <alignment horizontal="right" vertical="center"/>
    </xf>
    <xf numFmtId="0" fontId="1" fillId="4" borderId="0" xfId="0" applyFont="1" applyFill="1" applyAlignment="1"/>
    <xf numFmtId="0" fontId="2" fillId="5" borderId="0" xfId="0" applyFont="1" applyFill="1" applyBorder="1"/>
    <xf numFmtId="14" fontId="7" fillId="0" borderId="0" xfId="3" applyNumberFormat="1" applyFont="1" applyFill="1" applyBorder="1" applyAlignment="1">
      <alignment horizontal="right" vertical="center"/>
    </xf>
    <xf numFmtId="0" fontId="7" fillId="0" borderId="0" xfId="3" applyFont="1" applyFill="1" applyBorder="1" applyAlignment="1">
      <alignment vertical="center"/>
    </xf>
    <xf numFmtId="49" fontId="7" fillId="0" borderId="0" xfId="3" applyNumberFormat="1" applyFont="1" applyFill="1" applyBorder="1" applyAlignment="1">
      <alignment horizontal="right" vertical="center"/>
    </xf>
    <xf numFmtId="0" fontId="11" fillId="5" borderId="0" xfId="2" applyFont="1" applyFill="1" applyBorder="1" applyAlignment="1">
      <alignment horizontal="right" vertical="center"/>
    </xf>
    <xf numFmtId="17" fontId="11" fillId="5" borderId="0" xfId="2" applyNumberFormat="1" applyFont="1" applyFill="1" applyBorder="1" applyAlignment="1">
      <alignment horizontal="right" vertical="center"/>
    </xf>
    <xf numFmtId="164" fontId="11" fillId="5" borderId="0" xfId="2" applyNumberFormat="1" applyFont="1" applyFill="1" applyBorder="1" applyAlignment="1">
      <alignment horizontal="right" vertical="center" wrapText="1"/>
    </xf>
    <xf numFmtId="164" fontId="11" fillId="5" borderId="0" xfId="2" applyNumberFormat="1" applyFont="1" applyFill="1" applyBorder="1" applyAlignment="1">
      <alignment horizontal="center" vertical="center"/>
    </xf>
    <xf numFmtId="0" fontId="0" fillId="0" borderId="0" xfId="0" applyFont="1" applyFill="1" applyBorder="1" applyAlignment="1">
      <alignment horizontal="left" vertical="center" wrapText="1" indent="2"/>
    </xf>
    <xf numFmtId="0" fontId="9" fillId="0" borderId="0" xfId="4" applyFont="1" applyFill="1" applyBorder="1" applyAlignment="1">
      <alignment horizontal="left" vertical="center" indent="1"/>
    </xf>
    <xf numFmtId="0" fontId="1" fillId="0" borderId="0" xfId="4" applyFont="1" applyFill="1" applyBorder="1" applyAlignment="1">
      <alignment horizontal="left" vertical="center" indent="1"/>
    </xf>
    <xf numFmtId="0" fontId="6" fillId="0" borderId="0" xfId="3" applyBorder="1" applyAlignment="1">
      <alignment vertical="center"/>
    </xf>
    <xf numFmtId="0" fontId="12" fillId="0" borderId="0" xfId="1" applyFont="1" applyFill="1" applyBorder="1" applyAlignment="1">
      <alignment horizontal="left" vertical="center"/>
    </xf>
    <xf numFmtId="0" fontId="13" fillId="0" borderId="0" xfId="3" applyFont="1" applyBorder="1" applyAlignment="1"/>
    <xf numFmtId="165" fontId="0" fillId="0" borderId="0" xfId="0" applyNumberFormat="1" applyFont="1" applyFill="1" applyBorder="1" applyAlignment="1">
      <alignment vertical="center"/>
    </xf>
    <xf numFmtId="0" fontId="15" fillId="4" borderId="0" xfId="0" applyFont="1" applyFill="1" applyAlignment="1">
      <alignment horizontal="left" indent="1"/>
    </xf>
    <xf numFmtId="0" fontId="6" fillId="0" borderId="0" xfId="3" applyAlignment="1">
      <alignment horizontal="left" indent="2"/>
    </xf>
    <xf numFmtId="0" fontId="0" fillId="0" borderId="0" xfId="4" applyFont="1" applyFill="1" applyBorder="1" applyAlignment="1">
      <alignment horizontal="left" vertical="center" indent="1"/>
    </xf>
    <xf numFmtId="0" fontId="16" fillId="0" borderId="0" xfId="0" applyNumberFormat="1" applyFont="1" applyFill="1" applyBorder="1" applyAlignment="1"/>
    <xf numFmtId="0" fontId="17" fillId="0" borderId="0" xfId="0" applyFont="1" applyFill="1" applyBorder="1" applyAlignment="1">
      <alignment horizontal="left" vertical="center" wrapText="1" indent="2"/>
    </xf>
    <xf numFmtId="165" fontId="17" fillId="0" borderId="0" xfId="0" applyNumberFormat="1" applyFont="1" applyFill="1" applyAlignment="1">
      <alignment vertical="center"/>
    </xf>
    <xf numFmtId="0" fontId="17" fillId="0" borderId="0" xfId="0" applyNumberFormat="1" applyFont="1" applyFill="1" applyAlignment="1">
      <alignment vertical="center"/>
    </xf>
    <xf numFmtId="0" fontId="0" fillId="0" borderId="0" xfId="0" applyFont="1" applyFill="1" applyBorder="1" applyAlignment="1">
      <alignment horizontal="left" vertical="center" wrapText="1" indent="2"/>
    </xf>
    <xf numFmtId="0" fontId="13" fillId="0" borderId="0" xfId="3" applyFont="1" applyBorder="1" applyAlignment="1">
      <alignment horizontal="left" indent="2"/>
    </xf>
  </cellXfs>
  <cellStyles count="7">
    <cellStyle name="60% Akcenat1" xfId="4" builtinId="32" customBuiltin="1"/>
    <cellStyle name="60% Akcenat5" xfId="5" builtinId="48" customBuiltin="1"/>
    <cellStyle name="Naslov" xfId="1" builtinId="15" customBuiltin="1"/>
    <cellStyle name="Naslov 1" xfId="6" builtinId="16" customBuiltin="1"/>
    <cellStyle name="Naslov 2" xfId="2" builtinId="17" customBuiltin="1"/>
    <cellStyle name="Naslov 3" xfId="3" builtinId="18" customBuiltin="1"/>
    <cellStyle name="Normalan" xfId="0" builtinId="0" customBuiltin="1"/>
  </cellStyles>
  <dxfs count="177">
    <dxf>
      <alignment horizontal="general" vertical="bottom" textRotation="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top/>
        <bottom style="thin">
          <color indexed="22"/>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alignment horizontal="left" vertical="center" textRotation="0" indent="2" justifyLastLine="0" shrinkToFit="0" readingOrder="0"/>
    </dxf>
    <dxf>
      <font>
        <b/>
        <i/>
        <strike/>
        <condense/>
        <extend/>
        <outline/>
        <shadow/>
        <u val="none"/>
        <vertAlign val="baseline"/>
        <sz val="12"/>
        <color theme="1"/>
        <name val="Arial"/>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22"/>
        </right>
        <top/>
        <bottom style="thin">
          <color indexed="22"/>
        </bottom>
      </border>
    </dxf>
    <dxf>
      <alignment horizontal="general" vertical="bottom" textRotation="0" indent="0" justifyLastLine="0" shrinkToFit="0" readingOrder="0"/>
    </dxf>
    <dxf>
      <alignment horizontal="general" vertical="bottom" textRotation="0" indent="0" justifyLastLine="0" shrinkToFit="0" readingOrder="0"/>
    </dxf>
    <dxf>
      <font>
        <b/>
        <i/>
        <strike/>
        <condense/>
        <extend/>
        <outline/>
        <shadow/>
        <u val="none"/>
        <vertAlign val="baseline"/>
        <sz val="10"/>
        <color theme="1"/>
        <name val="Arial"/>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alignment horizontal="general" vertical="bottom" textRotation="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166" formatCode="#,##0\ _l_e_i;[Red]\-#,##0\ _l_e_i"/>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166" formatCode="#,##0\ _l_e_i;[Red]\-#,##0\ _l_e_i"/>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166" formatCode="#,##0\ _l_e_i;[Red]\-#,##0\ _l_e_i"/>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166" formatCode="#,##0\ _l_e_i;[Red]\-#,##0\ _l_e_i"/>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166" formatCode="#,##0\ _l_e_i;[Red]\-#,##0\ _l_e_i"/>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166" formatCode="#,##0\ _l_e_i;[Red]\-#,##0\ _l_e_i"/>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166" formatCode="#,##0\ _l_e_i;[Red]\-#,##0\ _l_e_i"/>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166" formatCode="#,##0\ _l_e_i;[Red]\-#,##0\ _l_e_i"/>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166" formatCode="#,##0\ _l_e_i;[Red]\-#,##0\ _l_e_i"/>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166" formatCode="#,##0\ _l_e_i;[Red]\-#,##0\ _l_e_i"/>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166" formatCode="#,##0\ _l_e_i;[Red]\-#,##0\ _l_e_i"/>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166" formatCode="#,##0\ _l_e_i;[Red]\-#,##0\ _l_e_i"/>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166" formatCode="#,##0\ _l_e_i;[Red]\-#,##0\ _l_e_i"/>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0" formatCode="General"/>
      <fill>
        <patternFill patternType="none">
          <fgColor indexed="64"/>
          <bgColor indexed="65"/>
        </patternFill>
      </fill>
      <alignment horizontal="general" vertical="center" textRotation="0" wrapText="0" indent="0" justifyLastLine="0" shrinkToFit="0" readingOrder="0"/>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166" formatCode="#,##0\ _l_e_i;[Red]\-#,##0\ _l_e_i"/>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fill>
        <patternFill patternType="none">
          <fgColor indexed="64"/>
          <bgColor indexed="65"/>
        </patternFill>
      </fill>
      <alignment horizontal="left" vertical="center" textRotation="0" wrapText="1" indent="2" justifyLastLine="0" shrinkToFit="0" readingOrder="0"/>
    </dxf>
    <dxf>
      <alignment horizontal="left" vertical="center" textRotation="0" indent="2" justifyLastLine="0" shrinkToFit="0" readingOrder="0"/>
    </dxf>
    <dxf>
      <font>
        <b/>
        <i/>
        <strike/>
        <condense/>
        <extend/>
        <outline/>
        <shadow/>
        <u val="none"/>
        <vertAlign val="baseline"/>
        <sz val="12"/>
        <color theme="1"/>
        <name val="Arial"/>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alignment horizontal="general" vertical="bottom" textRotation="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font>
        <b/>
        <i/>
        <strike/>
        <condense/>
        <extend/>
        <outline/>
        <shadow/>
        <u val="none"/>
        <vertAlign val="baseline"/>
        <sz val="10"/>
        <color theme="1"/>
        <name val="Arial"/>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alignment horizontal="general" vertical="bottom" textRotation="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numFmt numFmtId="165" formatCode="#,##0_);[Red]\(#,##0\);"/>
      <fill>
        <patternFill patternType="none">
          <fgColor indexed="64"/>
          <bgColor indexed="65"/>
        </patternFill>
      </fill>
      <alignment horizontal="general" vertical="center" textRotation="0" wrapText="0" indent="0" justifyLastLine="0" shrinkToFit="0" readingOrder="0"/>
    </dxf>
    <dxf>
      <numFmt numFmtId="165" formatCode="#,##0_);[Red]\(#,##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extend/>
        <outline/>
        <shadow/>
        <u val="none"/>
        <vertAlign val="baseline"/>
        <sz val="10"/>
        <color theme="1"/>
        <name val="Arial"/>
        <scheme val="minor"/>
      </font>
      <fill>
        <patternFill patternType="none">
          <fgColor indexed="64"/>
          <bgColor indexed="65"/>
        </patternFill>
      </fill>
      <alignment horizontal="left" vertical="center" textRotation="0" wrapText="1" indent="2" justifyLastLine="0" shrinkToFit="0" readingOrder="0"/>
    </dxf>
    <dxf>
      <font>
        <b/>
        <i/>
        <strike/>
        <condense/>
        <extend/>
        <outline/>
        <shadow/>
        <u val="none"/>
        <vertAlign val="baseline"/>
        <sz val="12"/>
        <color theme="1"/>
        <name val="Arial"/>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alignment horizontal="general" vertical="bottom" textRotation="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alignment horizontal="general" vertical="center" textRotation="0" wrapText="0" indent="0" justifyLastLine="0" shrinkToFit="0" readingOrder="0"/>
    </dxf>
    <dxf>
      <font>
        <b/>
        <i/>
        <strike/>
        <condense/>
        <extend/>
        <outline/>
        <shadow/>
        <u val="none"/>
        <vertAlign val="baseline"/>
        <sz val="12"/>
        <color theme="1"/>
        <name val="Arial"/>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outline/>
        <shadow/>
        <u val="none"/>
        <vertAlign val="baseline"/>
        <sz val="10"/>
        <color theme="1"/>
        <name val="Arial"/>
      </font>
      <alignment horizontal="left" vertical="bottom" textRotation="0" relativeIndent="1" justifyLastLine="0" shrinkToFit="0" readingOrder="0"/>
    </dxf>
    <dxf>
      <font>
        <b/>
        <i/>
        <strike/>
        <condense/>
        <extend/>
        <outline/>
        <shadow/>
        <u val="none"/>
        <vertAlign val="baseline"/>
        <sz val="12"/>
        <color theme="1"/>
        <name val="Arial"/>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4" tint="-0.249977111117893"/>
      </font>
    </dxf>
    <dxf>
      <font>
        <b/>
        <color theme="4" tint="-0.249977111117893"/>
      </font>
    </dxf>
    <dxf>
      <font>
        <b/>
        <color theme="4" tint="-0.249977111117893"/>
      </font>
      <border>
        <top style="thin">
          <color theme="4"/>
        </top>
      </border>
    </dxf>
    <dxf>
      <font>
        <b/>
        <color theme="4" tint="-0.249977111117893"/>
      </font>
      <border>
        <bottom style="thin">
          <color theme="4"/>
        </bottom>
      </border>
    </dxf>
    <dxf>
      <font>
        <color theme="1" tint="0.24994659260841701"/>
      </font>
      <border>
        <top style="thin">
          <color theme="4"/>
        </top>
        <bottom style="thin">
          <color theme="4"/>
        </bottom>
      </border>
    </dxf>
    <dxf>
      <fill>
        <patternFill>
          <bgColor theme="5" tint="0.89996032593768116"/>
        </patternFill>
      </fill>
    </dxf>
    <dxf>
      <font>
        <b/>
        <i val="0"/>
      </font>
      <fill>
        <patternFill patternType="none">
          <bgColor auto="1"/>
        </patternFill>
      </fill>
    </dxf>
    <dxf>
      <font>
        <color theme="0"/>
      </font>
      <fill>
        <patternFill>
          <bgColor theme="1"/>
        </patternFill>
      </fill>
    </dxf>
    <dxf>
      <border>
        <bottom style="thin">
          <color theme="3" tint="0.39994506668294322"/>
        </bottom>
      </border>
    </dxf>
  </dxfs>
  <tableStyles count="2" defaultTableStyle="Small Business Budget Style 1" defaultPivotStyle="PivotStyleLight16">
    <tableStyle name="Small Business Budget Style 1" pivot="0" count="4">
      <tableStyleElement type="wholeTable" dxfId="176"/>
      <tableStyleElement type="headerRow" dxfId="175"/>
      <tableStyleElement type="totalRow" dxfId="174"/>
      <tableStyleElement type="firstRowStripe" dxfId="173"/>
    </tableStyle>
    <tableStyle name="Small Business Budget Style 2" pivot="0" count="7">
      <tableStyleElement type="wholeTable" dxfId="172"/>
      <tableStyleElement type="headerRow" dxfId="171"/>
      <tableStyleElement type="totalRow" dxfId="170"/>
      <tableStyleElement type="firstColumn" dxfId="169"/>
      <tableStyleElement type="lastColumn" dxfId="168"/>
      <tableStyleElement type="firstRowStripe" dxfId="167"/>
      <tableStyleElement type="firstColumnStripe" dxfId="16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r-Latn-C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300" b="1">
                <a:solidFill>
                  <a:schemeClr val="accent2"/>
                </a:solidFill>
                <a:latin typeface="+mj-lt"/>
              </a:defRPr>
            </a:pPr>
            <a:r>
              <a:rPr lang="ro-RO" sz="2300" b="1">
                <a:solidFill>
                  <a:schemeClr val="accent2"/>
                </a:solidFill>
                <a:latin typeface="+mj-lt"/>
              </a:rPr>
              <a:t>Rezumat flux numerar</a:t>
            </a:r>
          </a:p>
        </c:rich>
      </c:tx>
      <c:layout>
        <c:manualLayout>
          <c:xMode val="edge"/>
          <c:yMode val="edge"/>
          <c:x val="0.26489032858359624"/>
          <c:y val="2.6629936924268495E-2"/>
        </c:manualLayout>
      </c:layout>
      <c:overlay val="0"/>
    </c:title>
    <c:autoTitleDeleted val="0"/>
    <c:plotArea>
      <c:layout>
        <c:manualLayout>
          <c:layoutTarget val="inner"/>
          <c:xMode val="edge"/>
          <c:yMode val="edge"/>
          <c:x val="0.10034329393283646"/>
          <c:y val="0.18499132052937828"/>
          <c:w val="0.79931341213432705"/>
          <c:h val="0.62885361552028218"/>
        </c:manualLayout>
      </c:layout>
      <c:lineChart>
        <c:grouping val="standard"/>
        <c:varyColors val="0"/>
        <c:ser>
          <c:idx val="1"/>
          <c:order val="0"/>
          <c:tx>
            <c:v>Intrări în numerar</c:v>
          </c:tx>
          <c:spPr>
            <a:ln>
              <a:solidFill>
                <a:schemeClr val="accent3"/>
              </a:solidFill>
            </a:ln>
          </c:spPr>
          <c:marker>
            <c:spPr>
              <a:solidFill>
                <a:schemeClr val="accent3"/>
              </a:solidFill>
              <a:ln>
                <a:solidFill>
                  <a:schemeClr val="accent3"/>
                </a:solidFill>
              </a:ln>
            </c:spPr>
          </c:marker>
          <c:cat>
            <c:strRef>
              <c:f>[0]!EticheteDate</c:f>
              <c:strCache>
                <c:ptCount val="5"/>
                <c:pt idx="0">
                  <c:v>Început</c:v>
                </c:pt>
                <c:pt idx="1">
                  <c:v>jul.13</c:v>
                </c:pt>
                <c:pt idx="2">
                  <c:v>avg.13</c:v>
                </c:pt>
                <c:pt idx="3">
                  <c:v>sep.13</c:v>
                </c:pt>
                <c:pt idx="4">
                  <c:v>okt.13</c:v>
                </c:pt>
              </c:strCache>
            </c:strRef>
          </c:cat>
          <c:val>
            <c:numRef>
              <c:f>[0]!ValoriDateIntrăriNumerar</c:f>
              <c:numCache>
                <c:formatCode>#,##0_);[Red]\(#,##0\);</c:formatCode>
                <c:ptCount val="5"/>
                <c:pt idx="0">
                  <c:v>12593</c:v>
                </c:pt>
                <c:pt idx="1">
                  <c:v>8472</c:v>
                </c:pt>
                <c:pt idx="2">
                  <c:v>29036</c:v>
                </c:pt>
                <c:pt idx="3">
                  <c:v>35293</c:v>
                </c:pt>
                <c:pt idx="4">
                  <c:v>20372</c:v>
                </c:pt>
              </c:numCache>
            </c:numRef>
          </c:val>
          <c:smooth val="0"/>
        </c:ser>
        <c:ser>
          <c:idx val="0"/>
          <c:order val="1"/>
          <c:tx>
            <c:v>Ieșiri în numerar</c:v>
          </c:tx>
          <c:spPr>
            <a:ln>
              <a:solidFill>
                <a:schemeClr val="accent4"/>
              </a:solidFill>
            </a:ln>
          </c:spPr>
          <c:marker>
            <c:spPr>
              <a:solidFill>
                <a:schemeClr val="accent4"/>
              </a:solidFill>
              <a:ln>
                <a:solidFill>
                  <a:schemeClr val="accent4"/>
                </a:solidFill>
              </a:ln>
            </c:spPr>
          </c:marker>
          <c:cat>
            <c:strRef>
              <c:f>[0]!EticheteDate</c:f>
              <c:strCache>
                <c:ptCount val="5"/>
                <c:pt idx="0">
                  <c:v>Început</c:v>
                </c:pt>
                <c:pt idx="1">
                  <c:v>jul.13</c:v>
                </c:pt>
                <c:pt idx="2">
                  <c:v>avg.13</c:v>
                </c:pt>
                <c:pt idx="3">
                  <c:v>sep.13</c:v>
                </c:pt>
                <c:pt idx="4">
                  <c:v>okt.13</c:v>
                </c:pt>
              </c:strCache>
            </c:strRef>
          </c:cat>
          <c:val>
            <c:numRef>
              <c:f>[0]!ValoriDateIeșiriNumerar</c:f>
              <c:numCache>
                <c:formatCode>#,##0_);[Red]\(#,##0\);</c:formatCode>
                <c:ptCount val="5"/>
                <c:pt idx="1">
                  <c:v>21800</c:v>
                </c:pt>
                <c:pt idx="2">
                  <c:v>27562</c:v>
                </c:pt>
                <c:pt idx="3">
                  <c:v>21742</c:v>
                </c:pt>
                <c:pt idx="4">
                  <c:v>24044</c:v>
                </c:pt>
              </c:numCache>
            </c:numRef>
          </c:val>
          <c:smooth val="0"/>
        </c:ser>
        <c:dLbls>
          <c:showLegendKey val="0"/>
          <c:showVal val="0"/>
          <c:showCatName val="0"/>
          <c:showSerName val="0"/>
          <c:showPercent val="0"/>
          <c:showBubbleSize val="0"/>
        </c:dLbls>
        <c:marker val="1"/>
        <c:smooth val="0"/>
        <c:axId val="154578288"/>
        <c:axId val="155767736"/>
      </c:lineChart>
      <c:lineChart>
        <c:grouping val="standard"/>
        <c:varyColors val="0"/>
        <c:ser>
          <c:idx val="2"/>
          <c:order val="2"/>
          <c:tx>
            <c:v>Sold de casă</c:v>
          </c:tx>
          <c:spPr>
            <a:ln>
              <a:solidFill>
                <a:schemeClr val="accent1"/>
              </a:solidFill>
            </a:ln>
          </c:spPr>
          <c:marker>
            <c:spPr>
              <a:solidFill>
                <a:schemeClr val="accent1"/>
              </a:solidFill>
              <a:ln>
                <a:solidFill>
                  <a:schemeClr val="accent1"/>
                </a:solidFill>
              </a:ln>
            </c:spPr>
          </c:marker>
          <c:cat>
            <c:strRef>
              <c:f>[0]!EticheteDate</c:f>
              <c:strCache>
                <c:ptCount val="5"/>
                <c:pt idx="0">
                  <c:v>Început</c:v>
                </c:pt>
                <c:pt idx="1">
                  <c:v>jul.13</c:v>
                </c:pt>
                <c:pt idx="2">
                  <c:v>avg.13</c:v>
                </c:pt>
                <c:pt idx="3">
                  <c:v>sep.13</c:v>
                </c:pt>
                <c:pt idx="4">
                  <c:v>okt.13</c:v>
                </c:pt>
              </c:strCache>
            </c:strRef>
          </c:cat>
          <c:val>
            <c:numRef>
              <c:f>[0]!ValoriDateSoldCasă</c:f>
              <c:numCache>
                <c:formatCode>#,##0_);[Red]\(#,##0\);</c:formatCode>
                <c:ptCount val="5"/>
                <c:pt idx="0">
                  <c:v>67593</c:v>
                </c:pt>
                <c:pt idx="1">
                  <c:v>54265</c:v>
                </c:pt>
                <c:pt idx="2">
                  <c:v>55739</c:v>
                </c:pt>
                <c:pt idx="3">
                  <c:v>69290</c:v>
                </c:pt>
                <c:pt idx="4">
                  <c:v>65618</c:v>
                </c:pt>
              </c:numCache>
            </c:numRef>
          </c:val>
          <c:smooth val="0"/>
        </c:ser>
        <c:dLbls>
          <c:showLegendKey val="0"/>
          <c:showVal val="0"/>
          <c:showCatName val="0"/>
          <c:showSerName val="0"/>
          <c:showPercent val="0"/>
          <c:showBubbleSize val="0"/>
        </c:dLbls>
        <c:marker val="1"/>
        <c:smooth val="0"/>
        <c:axId val="155778592"/>
        <c:axId val="155768120"/>
      </c:lineChart>
      <c:catAx>
        <c:axId val="154578288"/>
        <c:scaling>
          <c:orientation val="minMax"/>
        </c:scaling>
        <c:delete val="0"/>
        <c:axPos val="b"/>
        <c:numFmt formatCode="General" sourceLinked="1"/>
        <c:majorTickMark val="none"/>
        <c:minorTickMark val="none"/>
        <c:tickLblPos val="low"/>
        <c:txPr>
          <a:bodyPr/>
          <a:lstStyle/>
          <a:p>
            <a:pPr>
              <a:defRPr b="1">
                <a:latin typeface="+mn-lt"/>
              </a:defRPr>
            </a:pPr>
            <a:endParaRPr lang="sr-Latn-RS"/>
          </a:p>
        </c:txPr>
        <c:crossAx val="155767736"/>
        <c:crosses val="autoZero"/>
        <c:auto val="1"/>
        <c:lblAlgn val="ctr"/>
        <c:lblOffset val="100"/>
        <c:noMultiLvlLbl val="0"/>
      </c:catAx>
      <c:valAx>
        <c:axId val="155767736"/>
        <c:scaling>
          <c:orientation val="minMax"/>
        </c:scaling>
        <c:delete val="0"/>
        <c:axPos val="l"/>
        <c:majorGridlines/>
        <c:numFmt formatCode="#,##0_);[Red]\(#,##0\);" sourceLinked="1"/>
        <c:majorTickMark val="none"/>
        <c:minorTickMark val="none"/>
        <c:tickLblPos val="nextTo"/>
        <c:spPr>
          <a:ln w="9525">
            <a:noFill/>
          </a:ln>
        </c:spPr>
        <c:crossAx val="154578288"/>
        <c:crosses val="autoZero"/>
        <c:crossBetween val="between"/>
      </c:valAx>
      <c:valAx>
        <c:axId val="155768120"/>
        <c:scaling>
          <c:orientation val="minMax"/>
        </c:scaling>
        <c:delete val="0"/>
        <c:axPos val="r"/>
        <c:numFmt formatCode="#,##0_);[Red]\(#,##0\);" sourceLinked="1"/>
        <c:majorTickMark val="out"/>
        <c:minorTickMark val="none"/>
        <c:tickLblPos val="nextTo"/>
        <c:crossAx val="155778592"/>
        <c:crosses val="max"/>
        <c:crossBetween val="between"/>
      </c:valAx>
      <c:catAx>
        <c:axId val="155778592"/>
        <c:scaling>
          <c:orientation val="minMax"/>
        </c:scaling>
        <c:delete val="1"/>
        <c:axPos val="b"/>
        <c:numFmt formatCode="General" sourceLinked="1"/>
        <c:majorTickMark val="out"/>
        <c:minorTickMark val="none"/>
        <c:tickLblPos val="nextTo"/>
        <c:crossAx val="155768120"/>
        <c:crosses val="autoZero"/>
        <c:auto val="1"/>
        <c:lblAlgn val="ctr"/>
        <c:lblOffset val="100"/>
        <c:noMultiLvlLbl val="0"/>
      </c:catAx>
    </c:plotArea>
    <c:legend>
      <c:legendPos val="b"/>
      <c:layout/>
      <c:overlay val="0"/>
    </c:legend>
    <c:plotVisOnly val="1"/>
    <c:dispBlanksAs val="gap"/>
    <c:showDLblsOverMax val="0"/>
  </c:chart>
  <c:spPr>
    <a:solidFill>
      <a:schemeClr val="bg1"/>
    </a:solidFill>
    <a:ln>
      <a:noFill/>
    </a:ln>
  </c:spPr>
  <c:printSettings>
    <c:headerFooter/>
    <c:pageMargins b="0.75" l="0.7" r="0.7" t="0.75" header="0.3" footer="0.3"/>
    <c:pageSetup orientation="landscape"/>
  </c:printSettings>
</c:chartSpace>
</file>

<file path=xl/ctrlProps/ctrlProp1.xml><?xml version="1.0" encoding="utf-8"?>
<formControlPr xmlns="http://schemas.microsoft.com/office/spreadsheetml/2009/9/main" objectType="Scroll" dx="16" fmlaLink="'Rezumat flux numerar'!$K$26" horiz="1" max="13" min="2" page="10" val="5"/>
</file>

<file path=xl/drawings/_rels/drawing1.xml.rels><?xml version="1.0" encoding="UTF-8" standalone="yes"?>
<Relationships xmlns="http://schemas.openxmlformats.org/package/2006/relationships"><Relationship Id="rId1" Type="http://schemas.openxmlformats.org/officeDocument/2006/relationships/hyperlink" Target="#'Rezumat flux numerar'!A1"/></Relationships>
</file>

<file path=xl/drawings/_rels/drawing2.xml.rels><?xml version="1.0" encoding="UTF-8" standalone="yes"?>
<Relationships xmlns="http://schemas.openxmlformats.org/package/2006/relationships"><Relationship Id="rId2" Type="http://schemas.openxmlformats.org/officeDocument/2006/relationships/hyperlink" Target="#'Flux numerar pe 12 luni'!A1"/><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13</xdr:col>
      <xdr:colOff>571499</xdr:colOff>
      <xdr:row>2</xdr:row>
      <xdr:rowOff>98423</xdr:rowOff>
    </xdr:from>
    <xdr:to>
      <xdr:col>15</xdr:col>
      <xdr:colOff>876129</xdr:colOff>
      <xdr:row>3</xdr:row>
      <xdr:rowOff>204151</xdr:rowOff>
    </xdr:to>
    <xdr:sp macro="" textlink="">
      <xdr:nvSpPr>
        <xdr:cNvPr id="2" name="Dreptunghi 1">
          <a:hlinkClick xmlns:r="http://schemas.openxmlformats.org/officeDocument/2006/relationships" r:id="rId1" tooltip="Faceți clic pentru a vedea rezumatul fluxului de numerar"/>
        </xdr:cNvPr>
        <xdr:cNvSpPr/>
      </xdr:nvSpPr>
      <xdr:spPr>
        <a:xfrm>
          <a:off x="12453937" y="836611"/>
          <a:ext cx="1852442" cy="32004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50"/>
            <a:t>Rezumat flux numerar</a:t>
          </a: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25</xdr:row>
          <xdr:rowOff>66675</xdr:rowOff>
        </xdr:from>
        <xdr:to>
          <xdr:col>8</xdr:col>
          <xdr:colOff>390525</xdr:colOff>
          <xdr:row>26</xdr:row>
          <xdr:rowOff>19050</xdr:rowOff>
        </xdr:to>
        <xdr:sp macro="" textlink="">
          <xdr:nvSpPr>
            <xdr:cNvPr id="6145" name="Bară de defilare 1" descr="Drag the slider to change data points plotted on Diagrama Rezumat flux numerar or enter desired value in cell K27."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absolute">
    <xdr:from>
      <xdr:col>1</xdr:col>
      <xdr:colOff>19048</xdr:colOff>
      <xdr:row>1</xdr:row>
      <xdr:rowOff>38099</xdr:rowOff>
    </xdr:from>
    <xdr:to>
      <xdr:col>10</xdr:col>
      <xdr:colOff>365451</xdr:colOff>
      <xdr:row>24</xdr:row>
      <xdr:rowOff>76199</xdr:rowOff>
    </xdr:to>
    <xdr:graphicFrame macro="">
      <xdr:nvGraphicFramePr>
        <xdr:cNvPr id="3" name="RezumatFluxNumerar" descr="Diagramă linie care arată intrările în numerar, ieșirile în numerar și soldul de casă. Numărul total al punctelor de date reprezentate pe diagramă se poate schimba cu ajutorul glisorului sau al celulei K27." title="Diagrama Rezumat flux numera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43793</xdr:colOff>
      <xdr:row>0</xdr:row>
      <xdr:rowOff>123824</xdr:rowOff>
    </xdr:from>
    <xdr:to>
      <xdr:col>16</xdr:col>
      <xdr:colOff>561974</xdr:colOff>
      <xdr:row>2</xdr:row>
      <xdr:rowOff>115416</xdr:rowOff>
    </xdr:to>
    <xdr:sp macro="" textlink="">
      <xdr:nvSpPr>
        <xdr:cNvPr id="4" name="Dreptunghi 3">
          <a:hlinkClick xmlns:r="http://schemas.openxmlformats.org/officeDocument/2006/relationships" r:id="rId2" tooltip="Faceți clic pentru a vedea fluxul de numerar pe doisprezece luni"/>
        </xdr:cNvPr>
        <xdr:cNvSpPr/>
      </xdr:nvSpPr>
      <xdr:spPr>
        <a:xfrm>
          <a:off x="7302500" y="123824"/>
          <a:ext cx="2357491" cy="32004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50">
              <a:solidFill>
                <a:schemeClr val="lt1"/>
              </a:solidFill>
              <a:latin typeface="+mn-lt"/>
              <a:ea typeface="+mn-ea"/>
              <a:cs typeface="+mn-cs"/>
            </a:rPr>
            <a:t>Flux numerar pe doisprezece luni</a:t>
          </a:r>
        </a:p>
      </xdr:txBody>
    </xdr:sp>
    <xdr:clientData fPrintsWithSheet="0"/>
  </xdr:twoCellAnchor>
</xdr:wsDr>
</file>

<file path=xl/tables/table1.xml><?xml version="1.0" encoding="utf-8"?>
<table xmlns="http://schemas.openxmlformats.org/spreadsheetml/2006/main" id="1" name="REZUMAT" displayName="REZUMAT" ref="A9:P11" headerRowCount="0" totalsRowShown="0">
  <tableColumns count="16">
    <tableColumn id="1" name="Coloana1" headerRowDxfId="165" dataDxfId="164"/>
    <tableColumn id="2" name="Coloana2" headerRowDxfId="163" dataDxfId="162"/>
    <tableColumn id="3" name="Coloana3" headerRowDxfId="161" dataDxfId="160"/>
    <tableColumn id="4" name="Coloana4" headerRowDxfId="159" dataDxfId="158"/>
    <tableColumn id="5" name="Coloana5" headerRowDxfId="157" dataDxfId="156"/>
    <tableColumn id="6" name="Coloana6" headerRowDxfId="155" dataDxfId="154"/>
    <tableColumn id="7" name="Coloana7" headerRowDxfId="153" dataDxfId="152"/>
    <tableColumn id="8" name="Coloana8" headerRowDxfId="151" dataDxfId="150"/>
    <tableColumn id="9" name="Coloana9" headerRowDxfId="149" dataDxfId="148"/>
    <tableColumn id="10" name="Coloana10" headerRowDxfId="147" dataDxfId="146"/>
    <tableColumn id="11" name="Coloana11" headerRowDxfId="145" dataDxfId="144"/>
    <tableColumn id="12" name="Coloana12" headerRowDxfId="143" dataDxfId="142"/>
    <tableColumn id="13" name="Coloana13" headerRowDxfId="141" dataDxfId="140"/>
    <tableColumn id="14" name="Coloana14" headerRowDxfId="139" dataDxfId="138"/>
    <tableColumn id="15" name="Coloana15" headerRowDxfId="137" dataDxfId="136">
      <calculatedColumnFormula>IFERROR(AVERAGE(REZUMAT[[#This Row],[Coloana3]:[Coloana14]]),"")</calculatedColumnFormula>
    </tableColumn>
    <tableColumn id="16" name="Coloana16" headerRowDxfId="135"/>
  </tableColumns>
  <tableStyleInfo name="Small Business Budget Style 1" showFirstColumn="0" showLastColumn="0" showRowStripes="1" showColumnStripes="0"/>
  <extLst>
    <ext xmlns:x14="http://schemas.microsoft.com/office/spreadsheetml/2009/9/main" uri="{504A1905-F514-4f6f-8877-14C23A59335A}">
      <x14:table altText="Tabel rezumat numerar"/>
    </ext>
  </extLst>
</table>
</file>

<file path=xl/tables/table2.xml><?xml version="1.0" encoding="utf-8"?>
<table xmlns="http://schemas.openxmlformats.org/spreadsheetml/2006/main" id="3" name="Intrări" displayName="Intrări" ref="A14:P17" headerRowCount="0" totalsRowCount="1" headerRowDxfId="134" dataDxfId="133" totalsRowDxfId="132">
  <tableColumns count="16">
    <tableColumn id="1" name="Coloana1" totalsRowLabel="Total intrări în numerar" headerRowDxfId="131" totalsRowDxfId="130"/>
    <tableColumn id="2" name="Coloana2" totalsRowFunction="sum" headerRowDxfId="129" dataDxfId="128" totalsRowDxfId="127"/>
    <tableColumn id="3" name="Coloana3" totalsRowFunction="sum" headerRowDxfId="126" dataDxfId="125" totalsRowDxfId="124"/>
    <tableColumn id="4" name="Coloana4" totalsRowFunction="sum" headerRowDxfId="123" dataDxfId="122" totalsRowDxfId="121"/>
    <tableColumn id="5" name="Coloana5" totalsRowFunction="sum" headerRowDxfId="120" dataDxfId="119" totalsRowDxfId="118"/>
    <tableColumn id="6" name="Coloana6" totalsRowFunction="sum" headerRowDxfId="117" dataDxfId="116" totalsRowDxfId="115"/>
    <tableColumn id="7" name="Coloana7" totalsRowFunction="sum" headerRowDxfId="114" dataDxfId="113" totalsRowDxfId="112"/>
    <tableColumn id="8" name="Coloana8" totalsRowFunction="sum" headerRowDxfId="111" dataDxfId="110" totalsRowDxfId="109"/>
    <tableColumn id="9" name="Coloana9" totalsRowFunction="sum" headerRowDxfId="108" dataDxfId="107" totalsRowDxfId="106"/>
    <tableColumn id="10" name="Coloana10" totalsRowFunction="sum" headerRowDxfId="105" dataDxfId="104" totalsRowDxfId="103"/>
    <tableColumn id="11" name="Coloana11" totalsRowFunction="sum" headerRowDxfId="102" dataDxfId="101" totalsRowDxfId="100"/>
    <tableColumn id="12" name="Coloana12" totalsRowFunction="sum" headerRowDxfId="99" dataDxfId="98" totalsRowDxfId="97"/>
    <tableColumn id="13" name="Coloana13" totalsRowFunction="sum" headerRowDxfId="96" dataDxfId="95" totalsRowDxfId="94"/>
    <tableColumn id="14" name="Coloana14" totalsRowFunction="sum" headerRowDxfId="93" dataDxfId="92" totalsRowDxfId="91"/>
    <tableColumn id="15" name="Coloana15" totalsRowFunction="custom" headerRowDxfId="90" dataDxfId="89" totalsRowDxfId="88">
      <calculatedColumnFormula>IFERROR(AVERAGE(Intrări[[#This Row],[Coloana3]:[Coloana14]]),"")</calculatedColumnFormula>
      <totalsRowFormula>IFERROR(AVERAGE(Intrări[[#Totals],[Coloana3]:[Coloana14]]),"")</totalsRowFormula>
    </tableColumn>
    <tableColumn id="16" name="Coloana16" headerRowDxfId="87" dataDxfId="86" totalsRowDxfId="85"/>
  </tableColumns>
  <tableStyleInfo name="Small Business Budget Style 1" showFirstColumn="0" showLastColumn="0" showRowStripes="1" showColumnStripes="0"/>
  <extLst>
    <ext xmlns:x14="http://schemas.microsoft.com/office/spreadsheetml/2009/9/main" uri="{504A1905-F514-4f6f-8877-14C23A59335A}">
      <x14:table altText="Tabel Intrări în numerar"/>
    </ext>
  </extLst>
</table>
</file>

<file path=xl/tables/table3.xml><?xml version="1.0" encoding="utf-8"?>
<table xmlns="http://schemas.openxmlformats.org/spreadsheetml/2006/main" id="4" name="Ieșiri" displayName="Ieșiri" ref="A20:P33" headerRowCount="0" totalsRowCount="1" headerRowDxfId="84" dataDxfId="83" totalsRowDxfId="82">
  <tableColumns count="16">
    <tableColumn id="1" name="Coloana1" totalsRowLabel="Total ieșiri în numerar" headerRowDxfId="81" dataDxfId="80" totalsRowDxfId="79"/>
    <tableColumn id="2" name="Coloana2" headerRowDxfId="78" dataDxfId="77" totalsRowDxfId="76"/>
    <tableColumn id="3" name="Coloana3" totalsRowFunction="sum" headerRowDxfId="75" dataDxfId="74" totalsRowDxfId="73"/>
    <tableColumn id="4" name="Coloana4" totalsRowFunction="sum" headerRowDxfId="72" dataDxfId="71" totalsRowDxfId="70"/>
    <tableColumn id="5" name="Coloana5" totalsRowFunction="sum" headerRowDxfId="69" dataDxfId="68" totalsRowDxfId="67"/>
    <tableColumn id="6" name="Coloana6" totalsRowFunction="sum" headerRowDxfId="66" dataDxfId="65" totalsRowDxfId="64"/>
    <tableColumn id="7" name="Coloana7" totalsRowFunction="sum" headerRowDxfId="63" dataDxfId="62" totalsRowDxfId="61"/>
    <tableColumn id="8" name="Coloana8" totalsRowFunction="sum" headerRowDxfId="60" dataDxfId="59" totalsRowDxfId="58"/>
    <tableColumn id="9" name="Coloana9" totalsRowFunction="sum" headerRowDxfId="57" dataDxfId="56" totalsRowDxfId="55"/>
    <tableColumn id="10" name="Coloana10" totalsRowFunction="sum" headerRowDxfId="54" dataDxfId="53" totalsRowDxfId="52"/>
    <tableColumn id="11" name="Coloana11" totalsRowFunction="sum" headerRowDxfId="51" dataDxfId="50" totalsRowDxfId="49"/>
    <tableColumn id="12" name="Coloana12" totalsRowFunction="sum" headerRowDxfId="48" dataDxfId="47" totalsRowDxfId="46"/>
    <tableColumn id="13" name="Coloana13" totalsRowFunction="sum" headerRowDxfId="45" dataDxfId="44" totalsRowDxfId="43"/>
    <tableColumn id="14" name="Coloana14" totalsRowFunction="sum" headerRowDxfId="42" dataDxfId="41" totalsRowDxfId="40"/>
    <tableColumn id="15" name="Coloana15" totalsRowFunction="custom" headerRowDxfId="39" dataDxfId="38" totalsRowDxfId="37">
      <calculatedColumnFormula>IFERROR(AVERAGE(Ieșiri[[#This Row],[Coloana3]:[Coloana14]]),"")</calculatedColumnFormula>
      <totalsRowFormula>IFERROR(AVERAGE(Ieșiri[[#Totals],[Coloana3]:[Coloana14]]),"")</totalsRowFormula>
    </tableColumn>
    <tableColumn id="16" name="Coloana16" headerRowDxfId="36" dataDxfId="35" totalsRowDxfId="34"/>
  </tableColumns>
  <tableStyleInfo name="Small Business Budget Style 1" showFirstColumn="0" showLastColumn="0" showRowStripes="1" showColumnStripes="0"/>
  <extLst>
    <ext xmlns:x14="http://schemas.microsoft.com/office/spreadsheetml/2009/9/main" uri="{504A1905-F514-4f6f-8877-14C23A59335A}">
      <x14:table altText="Tabel ieșiri în numerar"/>
    </ext>
  </extLst>
</table>
</file>

<file path=xl/tables/table4.xml><?xml version="1.0" encoding="utf-8"?>
<table xmlns="http://schemas.openxmlformats.org/spreadsheetml/2006/main" id="2" name="DateOperaționaleEsențiale" displayName="DateOperaționaleEsențiale" ref="A36:P41" headerRowCount="0" totalsRowShown="0" headerRowDxfId="33" dataDxfId="32">
  <tableColumns count="16">
    <tableColumn id="1" name="Coloana1" headerRowDxfId="31" dataDxfId="30"/>
    <tableColumn id="2" name="Coloana2" headerRowDxfId="29" dataDxfId="28"/>
    <tableColumn id="3" name="Coloana3" headerRowDxfId="27" dataDxfId="26"/>
    <tableColumn id="4" name="Coloana4" headerRowDxfId="25" dataDxfId="24"/>
    <tableColumn id="5" name="Coloana5" headerRowDxfId="23" dataDxfId="22"/>
    <tableColumn id="6" name="Coloana6" headerRowDxfId="21" dataDxfId="20"/>
    <tableColumn id="7" name="Coloana7" headerRowDxfId="19" dataDxfId="18"/>
    <tableColumn id="8" name="Coloana8" headerRowDxfId="17" dataDxfId="16"/>
    <tableColumn id="9" name="Coloana9" headerRowDxfId="15" dataDxfId="14"/>
    <tableColumn id="10" name="Coloana10" headerRowDxfId="13" dataDxfId="12"/>
    <tableColumn id="11" name="Coloana11" headerRowDxfId="11" dataDxfId="10"/>
    <tableColumn id="12" name="Coloana12" headerRowDxfId="9" dataDxfId="8"/>
    <tableColumn id="13" name="Coloana13" headerRowDxfId="7" dataDxfId="6"/>
    <tableColumn id="14" name="Coloana14" headerRowDxfId="5" dataDxfId="4"/>
    <tableColumn id="15" name="Coloana15" headerRowDxfId="3" dataDxfId="2"/>
    <tableColumn id="16" name="Coloana16" headerRowDxfId="1" dataDxfId="0"/>
  </tableColumns>
  <tableStyleInfo name="Small Business Budget Style 1" showFirstColumn="0" showLastColumn="0" showRowStripes="1" showColumnStripes="0"/>
  <extLst>
    <ext xmlns:x14="http://schemas.microsoft.com/office/spreadsheetml/2009/9/main" uri="{504A1905-F514-4f6f-8877-14C23A59335A}">
      <x14:table altText="Tabel date operaționale esențiale"/>
    </ext>
  </extLst>
</table>
</file>

<file path=xl/theme/theme1.xml><?xml version="1.0" encoding="utf-8"?>
<a:theme xmlns:a="http://schemas.openxmlformats.org/drawingml/2006/main" name="genesis_mac">
  <a:themeElements>
    <a:clrScheme name="Small Business Budget 2">
      <a:dk1>
        <a:srgbClr val="0C0C0C"/>
      </a:dk1>
      <a:lt1>
        <a:sysClr val="window" lastClr="FFFFFF"/>
      </a:lt1>
      <a:dk2>
        <a:srgbClr val="363636"/>
      </a:dk2>
      <a:lt2>
        <a:srgbClr val="D8D8D8"/>
      </a:lt2>
      <a:accent1>
        <a:srgbClr val="80B622"/>
      </a:accent1>
      <a:accent2>
        <a:srgbClr val="0C0C0C"/>
      </a:accent2>
      <a:accent3>
        <a:srgbClr val="FF6600"/>
      </a:accent3>
      <a:accent4>
        <a:srgbClr val="2397E2"/>
      </a:accent4>
      <a:accent5>
        <a:srgbClr val="D7D700"/>
      </a:accent5>
      <a:accent6>
        <a:srgbClr val="CC9900"/>
      </a:accent6>
      <a:hlink>
        <a:srgbClr val="00B0F0"/>
      </a:hlink>
      <a:folHlink>
        <a:srgbClr val="0070C0"/>
      </a:folHlink>
    </a:clrScheme>
    <a:fontScheme name="Custom 6">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A1:P41"/>
  <sheetViews>
    <sheetView showGridLines="0" tabSelected="1" zoomScale="80" zoomScaleNormal="80" workbookViewId="0">
      <pane ySplit="7" topLeftCell="A8" activePane="bottomLeft" state="frozen"/>
      <selection pane="bottomLeft"/>
    </sheetView>
  </sheetViews>
  <sheetFormatPr defaultColWidth="8.85546875" defaultRowHeight="15" x14ac:dyDescent="0.2"/>
  <cols>
    <col min="1" max="1" width="39" style="2" customWidth="1"/>
    <col min="2" max="15" width="11.5703125" style="2" customWidth="1"/>
    <col min="16" max="16" width="18.42578125" style="2" customWidth="1"/>
    <col min="17" max="17" width="8.85546875" style="2"/>
    <col min="18" max="18" width="16.140625" style="2" customWidth="1"/>
    <col min="19" max="19" width="16.28515625" style="2" customWidth="1"/>
    <col min="20" max="16384" width="8.85546875" style="2"/>
  </cols>
  <sheetData>
    <row r="1" spans="1:16" x14ac:dyDescent="0.2">
      <c r="A1" s="21"/>
      <c r="B1" s="21"/>
      <c r="C1" s="21"/>
      <c r="D1" s="21"/>
      <c r="E1" s="21"/>
      <c r="F1" s="21"/>
      <c r="G1" s="21"/>
      <c r="H1" s="21"/>
      <c r="I1" s="21"/>
      <c r="J1" s="21"/>
      <c r="K1" s="21"/>
      <c r="L1" s="21"/>
      <c r="M1" s="21"/>
      <c r="N1" s="21"/>
      <c r="O1" s="21"/>
      <c r="P1" s="21"/>
    </row>
    <row r="2" spans="1:16" ht="42.75" customHeight="1" x14ac:dyDescent="0.4">
      <c r="A2" s="33" t="s">
        <v>0</v>
      </c>
      <c r="B2" s="11"/>
      <c r="C2" s="11"/>
      <c r="D2" s="11"/>
      <c r="E2" s="11"/>
      <c r="F2" s="11"/>
      <c r="G2" s="12"/>
      <c r="H2" s="11"/>
      <c r="I2" s="11"/>
      <c r="J2" s="11"/>
      <c r="K2" s="11"/>
      <c r="L2" s="11"/>
      <c r="N2" s="23"/>
      <c r="O2" s="24" t="s">
        <v>35</v>
      </c>
      <c r="P2" s="22">
        <v>41456</v>
      </c>
    </row>
    <row r="3" spans="1:16" ht="17.25" customHeight="1" x14ac:dyDescent="0.2">
      <c r="A3" s="30" t="s">
        <v>32</v>
      </c>
      <c r="B3" s="13"/>
      <c r="C3" s="13"/>
      <c r="D3" s="13"/>
      <c r="E3" s="13"/>
      <c r="F3" s="13"/>
      <c r="G3" s="13"/>
      <c r="H3" s="13"/>
      <c r="I3" s="13"/>
      <c r="J3" s="13"/>
      <c r="K3" s="13"/>
      <c r="L3" s="13"/>
      <c r="M3" s="13"/>
      <c r="N3" s="13"/>
      <c r="O3" s="13"/>
      <c r="P3" s="13"/>
    </row>
    <row r="4" spans="1:16" ht="17.25" customHeight="1" x14ac:dyDescent="0.2">
      <c r="A4" s="38" t="s">
        <v>40</v>
      </c>
      <c r="B4" s="7"/>
      <c r="C4" s="7"/>
      <c r="D4" s="7"/>
      <c r="E4" s="7"/>
      <c r="F4" s="7"/>
      <c r="G4" s="7"/>
      <c r="H4" s="7"/>
      <c r="I4" s="7"/>
      <c r="J4" s="7"/>
      <c r="K4" s="7"/>
      <c r="L4" s="7"/>
      <c r="M4" s="7"/>
      <c r="N4" s="8"/>
      <c r="O4" s="9"/>
      <c r="P4" s="10"/>
    </row>
    <row r="5" spans="1:16" ht="17.25" customHeight="1" x14ac:dyDescent="0.2">
      <c r="A5" s="31" t="s">
        <v>33</v>
      </c>
      <c r="B5" s="7"/>
      <c r="C5" s="7"/>
      <c r="D5" s="7"/>
      <c r="E5" s="7"/>
      <c r="F5" s="7"/>
      <c r="G5" s="7"/>
      <c r="H5" s="7"/>
      <c r="I5" s="7"/>
      <c r="J5" s="7"/>
      <c r="K5" s="7"/>
      <c r="L5" s="7"/>
      <c r="M5" s="7"/>
      <c r="N5" s="8"/>
      <c r="O5" s="9"/>
      <c r="P5" s="10"/>
    </row>
    <row r="6" spans="1:16" ht="8.25" customHeight="1" x14ac:dyDescent="0.2">
      <c r="B6" s="7"/>
      <c r="C6" s="7"/>
      <c r="D6" s="7"/>
      <c r="E6" s="7"/>
      <c r="F6" s="7"/>
      <c r="G6" s="7"/>
      <c r="H6" s="7"/>
      <c r="I6" s="7"/>
      <c r="J6" s="7"/>
      <c r="K6" s="7"/>
      <c r="L6" s="7"/>
      <c r="M6" s="7"/>
      <c r="N6" s="8"/>
      <c r="O6" s="9"/>
      <c r="P6" s="10"/>
    </row>
    <row r="7" spans="1:16" s="16" customFormat="1" ht="29.25" customHeight="1" x14ac:dyDescent="0.2">
      <c r="A7" s="19"/>
      <c r="B7" s="25" t="s">
        <v>17</v>
      </c>
      <c r="C7" s="26">
        <f>AnFiscal</f>
        <v>41456</v>
      </c>
      <c r="D7" s="26">
        <f>DATE(YEAR(C7),MONTH(C7)+1,1)</f>
        <v>41487</v>
      </c>
      <c r="E7" s="26">
        <f t="shared" ref="E7:N7" si="0">DATE(YEAR(D7),MONTH(D7)+1,1)</f>
        <v>41518</v>
      </c>
      <c r="F7" s="26">
        <f t="shared" si="0"/>
        <v>41548</v>
      </c>
      <c r="G7" s="26">
        <f t="shared" si="0"/>
        <v>41579</v>
      </c>
      <c r="H7" s="26">
        <f t="shared" si="0"/>
        <v>41609</v>
      </c>
      <c r="I7" s="26">
        <f t="shared" si="0"/>
        <v>41640</v>
      </c>
      <c r="J7" s="26">
        <f t="shared" si="0"/>
        <v>41671</v>
      </c>
      <c r="K7" s="26">
        <f t="shared" si="0"/>
        <v>41699</v>
      </c>
      <c r="L7" s="26">
        <f t="shared" si="0"/>
        <v>41730</v>
      </c>
      <c r="M7" s="26">
        <f t="shared" si="0"/>
        <v>41760</v>
      </c>
      <c r="N7" s="26">
        <f t="shared" si="0"/>
        <v>41791</v>
      </c>
      <c r="O7" s="27" t="s">
        <v>23</v>
      </c>
      <c r="P7" s="28" t="s">
        <v>1</v>
      </c>
    </row>
    <row r="8" spans="1:16" ht="34.5" customHeight="1" x14ac:dyDescent="0.25">
      <c r="A8" s="44" t="s">
        <v>19</v>
      </c>
      <c r="B8" s="44"/>
      <c r="C8" s="44"/>
      <c r="D8" s="44"/>
      <c r="E8" s="44"/>
      <c r="F8" s="44"/>
      <c r="G8" s="44"/>
      <c r="H8" s="44"/>
      <c r="I8" s="44"/>
      <c r="J8" s="44"/>
      <c r="K8" s="44"/>
      <c r="L8" s="44"/>
      <c r="M8" s="44"/>
      <c r="N8" s="44"/>
      <c r="O8" s="44"/>
      <c r="P8" s="44"/>
    </row>
    <row r="9" spans="1:16" ht="29.25" customHeight="1" x14ac:dyDescent="0.2">
      <c r="A9" s="29" t="s">
        <v>36</v>
      </c>
      <c r="B9" s="35">
        <v>55000</v>
      </c>
      <c r="C9" s="35">
        <f>IF(Intrări[[#Totals],[Coloana3]]+Ieșiri[[#Totals],[Coloana3]]=0,"",B11)</f>
        <v>67593</v>
      </c>
      <c r="D9" s="35">
        <f>IF(Intrări[[#Totals],[Coloana4]]+Ieșiri[[#Totals],[Coloana4]]=0,"",C11)</f>
        <v>54265</v>
      </c>
      <c r="E9" s="35">
        <f>IF(Intrări[[#Totals],[Coloana5]]+Ieșiri[[#Totals],[Coloana5]]=0,"",D11)</f>
        <v>55739</v>
      </c>
      <c r="F9" s="35">
        <f>IF(Intrări[[#Totals],[Coloana6]]+Ieșiri[[#Totals],[Coloana6]]=0,"",E11)</f>
        <v>69290</v>
      </c>
      <c r="G9" s="35">
        <f>IF(Intrări[[#Totals],[Coloana7]]+Ieșiri[[#Totals],[Coloana7]]=0,"",F11)</f>
        <v>65618</v>
      </c>
      <c r="H9" s="35" t="str">
        <f>IF(Intrări[[#Totals],[Coloana8]]+Ieșiri[[#Totals],[Coloana8]]=0,"",G11)</f>
        <v/>
      </c>
      <c r="I9" s="35" t="str">
        <f>IF(Intrări[[#Totals],[Coloana9]]+Ieșiri[[#Totals],[Coloana9]]=0,"",H11)</f>
        <v/>
      </c>
      <c r="J9" s="35" t="str">
        <f>IF(Intrări[[#Totals],[Coloana10]]+Ieșiri[[#Totals],[Coloana10]]=0,"",I11)</f>
        <v/>
      </c>
      <c r="K9" s="35" t="str">
        <f>IF(Intrări[[#Totals],[Coloana11]]+Ieșiri[[#Totals],[Coloana11]]=0,"",J11)</f>
        <v/>
      </c>
      <c r="L9" s="35" t="str">
        <f>IF(Intrări[[#Totals],[Coloana12]]+Ieșiri[[#Totals],[Coloana12]]=0,"",K11)</f>
        <v/>
      </c>
      <c r="M9" s="35" t="str">
        <f>IF(Intrări[[#Totals],[Coloana13]]+Ieșiri[[#Totals],[Coloana13]]=0,"",L11)</f>
        <v/>
      </c>
      <c r="N9" s="35" t="str">
        <f>IF(Intrări[[#Totals],[Coloana14]]+Ieșiri[[#Totals],[Coloana14]]=0,"",M11)</f>
        <v/>
      </c>
      <c r="O9" s="35">
        <f>IFERROR(AVERAGE(REZUMAT[[#This Row],[Coloana3]:[Coloana14]]),"")</f>
        <v>62501</v>
      </c>
      <c r="P9" s="1"/>
    </row>
    <row r="10" spans="1:16" ht="29.25" customHeight="1" x14ac:dyDescent="0.2">
      <c r="A10" s="29" t="s">
        <v>37</v>
      </c>
      <c r="B10" s="35">
        <f>SUM(B9,Intrări[[#Totals],[Coloana2]])</f>
        <v>67593</v>
      </c>
      <c r="C10" s="35">
        <f>IF(C9="","",SUM(C9,Intrări[[#Totals],[Coloana3]]))</f>
        <v>76065</v>
      </c>
      <c r="D10" s="35">
        <f>IF(D9="","",SUM(D9,Intrări[[#Totals],[Coloana4]]))</f>
        <v>83301</v>
      </c>
      <c r="E10" s="35">
        <f>IF(E9="","",SUM(E9,Intrări[[#Totals],[Coloana5]]))</f>
        <v>91032</v>
      </c>
      <c r="F10" s="35">
        <f>IF(F9="","",SUM(F9,Intrări[[#Totals],[Coloana6]]))</f>
        <v>89662</v>
      </c>
      <c r="G10" s="35">
        <f>IF(G9="","",SUM(G9,Intrări[[#Totals],[Coloana7]]))</f>
        <v>76200</v>
      </c>
      <c r="H10" s="35" t="str">
        <f>IF(H9="","",SUM(H9,Intrări[[#Totals],[Coloana8]]))</f>
        <v/>
      </c>
      <c r="I10" s="35" t="str">
        <f>IF(I9="","",SUM(I9,Intrări[[#Totals],[Coloana9]]))</f>
        <v/>
      </c>
      <c r="J10" s="35" t="str">
        <f>IF(J9="","",SUM(J9,Intrări[[#Totals],[Coloana10]]))</f>
        <v/>
      </c>
      <c r="K10" s="35" t="str">
        <f>IF(K9="","",SUM(K9,Intrări[[#Totals],[Coloana11]]))</f>
        <v/>
      </c>
      <c r="L10" s="35" t="str">
        <f>IF(L9="","",SUM(L9,Intrări[[#Totals],[Coloana12]]))</f>
        <v/>
      </c>
      <c r="M10" s="35" t="str">
        <f>IF(M9="","",SUM(M9,Intrări[[#Totals],[Coloana13]]))</f>
        <v/>
      </c>
      <c r="N10" s="35" t="str">
        <f>IF(N9="","",SUM(N9,Intrări[[#Totals],[Coloana14]]))</f>
        <v/>
      </c>
      <c r="O10" s="35">
        <f>IFERROR(AVERAGE(REZUMAT[[#This Row],[Coloana3]:[Coloana14]]),"")</f>
        <v>83252</v>
      </c>
      <c r="P10" s="1"/>
    </row>
    <row r="11" spans="1:16" ht="29.25" customHeight="1" x14ac:dyDescent="0.2">
      <c r="A11" s="29" t="s">
        <v>38</v>
      </c>
      <c r="B11" s="35">
        <f>(B10-Ieșiri[[#Totals],[Coloana2]])</f>
        <v>67593</v>
      </c>
      <c r="C11" s="35">
        <f>IFERROR(C10-Ieșiri[[#Totals],[Coloana3]],"")</f>
        <v>54265</v>
      </c>
      <c r="D11" s="35">
        <f>IFERROR(D10-Ieșiri[[#Totals],[Coloana4]],"")</f>
        <v>55739</v>
      </c>
      <c r="E11" s="35">
        <f>IFERROR(E10-Ieșiri[[#Totals],[Coloana5]],"")</f>
        <v>69290</v>
      </c>
      <c r="F11" s="35">
        <f>IFERROR(F10-Ieșiri[[#Totals],[Coloana6]],"")</f>
        <v>65618</v>
      </c>
      <c r="G11" s="35">
        <f>IFERROR(G10-Ieșiri[[#Totals],[Coloana7]],"")</f>
        <v>51413</v>
      </c>
      <c r="H11" s="35" t="str">
        <f>IFERROR(H10-Ieșiri[[#Totals],[Coloana8]],"")</f>
        <v/>
      </c>
      <c r="I11" s="35" t="str">
        <f>IFERROR(I10-Ieșiri[[#Totals],[Coloana9]],"")</f>
        <v/>
      </c>
      <c r="J11" s="35" t="str">
        <f>IFERROR(J10-Ieșiri[[#Totals],[Coloana10]],"")</f>
        <v/>
      </c>
      <c r="K11" s="35" t="str">
        <f>IFERROR(K10-Ieșiri[[#Totals],[Coloana11]],"")</f>
        <v/>
      </c>
      <c r="L11" s="35" t="str">
        <f>IFERROR(L10-Ieșiri[[#Totals],[Coloana12]],"")</f>
        <v/>
      </c>
      <c r="M11" s="35" t="str">
        <f>IFERROR(M10-Ieșiri[[#Totals],[Coloana13]],"")</f>
        <v/>
      </c>
      <c r="N11" s="35" t="str">
        <f>IFERROR(N10-Ieșiri[[#Totals],[Coloana14]],"")</f>
        <v/>
      </c>
      <c r="O11" s="35">
        <f>IFERROR(AVERAGE(REZUMAT[[#This Row],[Coloana3]:[Coloana14]]),"")</f>
        <v>59265</v>
      </c>
      <c r="P11" s="1"/>
    </row>
    <row r="12" spans="1:16" ht="17.25" customHeight="1" x14ac:dyDescent="0.2">
      <c r="A12" s="43"/>
      <c r="B12" s="43"/>
      <c r="C12" s="43"/>
      <c r="D12" s="43"/>
      <c r="E12" s="43"/>
      <c r="F12" s="43"/>
      <c r="G12" s="43"/>
      <c r="H12" s="43"/>
      <c r="I12" s="43"/>
      <c r="J12" s="43"/>
      <c r="K12" s="43"/>
      <c r="L12" s="43"/>
      <c r="M12" s="43"/>
      <c r="N12" s="43"/>
      <c r="O12" s="43"/>
      <c r="P12" s="43"/>
    </row>
    <row r="13" spans="1:16" ht="17.25" customHeight="1" x14ac:dyDescent="0.25">
      <c r="A13" s="37" t="s">
        <v>18</v>
      </c>
      <c r="B13" s="32"/>
      <c r="C13" s="32"/>
      <c r="D13" s="32"/>
      <c r="E13" s="32"/>
      <c r="F13" s="32"/>
      <c r="G13" s="32"/>
      <c r="H13" s="32"/>
      <c r="I13" s="32"/>
      <c r="J13" s="32"/>
      <c r="K13" s="32"/>
      <c r="L13" s="32"/>
      <c r="M13" s="32"/>
      <c r="N13" s="32"/>
      <c r="O13" s="32"/>
      <c r="P13" s="14"/>
    </row>
    <row r="14" spans="1:16" s="18" customFormat="1" ht="17.25" customHeight="1" x14ac:dyDescent="0.2">
      <c r="A14" s="29" t="s">
        <v>2</v>
      </c>
      <c r="B14" s="35">
        <v>5616</v>
      </c>
      <c r="C14" s="35">
        <v>3889</v>
      </c>
      <c r="D14" s="35">
        <v>24411</v>
      </c>
      <c r="E14" s="35">
        <v>31642</v>
      </c>
      <c r="F14" s="35">
        <v>14647</v>
      </c>
      <c r="G14" s="35">
        <v>3034</v>
      </c>
      <c r="H14" s="35"/>
      <c r="I14" s="35"/>
      <c r="J14" s="35"/>
      <c r="K14" s="35"/>
      <c r="L14" s="35"/>
      <c r="M14" s="35"/>
      <c r="N14" s="35"/>
      <c r="O14" s="35">
        <f>IFERROR(AVERAGE(Intrări[[#This Row],[Coloana3]:[Coloana14]]),"")</f>
        <v>15524.6</v>
      </c>
      <c r="P14" s="17"/>
    </row>
    <row r="15" spans="1:16" s="18" customFormat="1" ht="17.25" customHeight="1" x14ac:dyDescent="0.2">
      <c r="A15" s="29" t="s">
        <v>24</v>
      </c>
      <c r="B15" s="35">
        <v>4498</v>
      </c>
      <c r="C15" s="35">
        <v>3493</v>
      </c>
      <c r="D15" s="35">
        <v>1987</v>
      </c>
      <c r="E15" s="35">
        <v>1029</v>
      </c>
      <c r="F15" s="35">
        <v>2911</v>
      </c>
      <c r="G15" s="35">
        <v>4234</v>
      </c>
      <c r="H15" s="35"/>
      <c r="I15" s="35"/>
      <c r="J15" s="35"/>
      <c r="K15" s="35"/>
      <c r="L15" s="35"/>
      <c r="M15" s="35"/>
      <c r="N15" s="35"/>
      <c r="O15" s="35">
        <f>IFERROR(AVERAGE(Intrări[[#This Row],[Coloana3]:[Coloana14]]),"")</f>
        <v>2730.8</v>
      </c>
      <c r="P15" s="17"/>
    </row>
    <row r="16" spans="1:16" s="18" customFormat="1" ht="17.25" customHeight="1" x14ac:dyDescent="0.2">
      <c r="A16" s="29" t="s">
        <v>16</v>
      </c>
      <c r="B16" s="35">
        <v>2479</v>
      </c>
      <c r="C16" s="35">
        <v>1090</v>
      </c>
      <c r="D16" s="35">
        <v>2638</v>
      </c>
      <c r="E16" s="35">
        <v>2622</v>
      </c>
      <c r="F16" s="35">
        <v>2814</v>
      </c>
      <c r="G16" s="35">
        <v>3314</v>
      </c>
      <c r="H16" s="35"/>
      <c r="I16" s="35"/>
      <c r="J16" s="35"/>
      <c r="K16" s="35"/>
      <c r="L16" s="35"/>
      <c r="M16" s="35"/>
      <c r="N16" s="35"/>
      <c r="O16" s="35">
        <f>IFERROR(AVERAGE(Intrări[[#This Row],[Coloana3]:[Coloana14]]),"")</f>
        <v>2495.6</v>
      </c>
      <c r="P16" s="17"/>
    </row>
    <row r="17" spans="1:16" s="18" customFormat="1" ht="17.25" customHeight="1" x14ac:dyDescent="0.2">
      <c r="A17" s="40" t="s">
        <v>22</v>
      </c>
      <c r="B17" s="41">
        <f>SUBTOTAL(109,Intrări[Coloana2])</f>
        <v>12593</v>
      </c>
      <c r="C17" s="41">
        <f>SUBTOTAL(109,Intrări[Coloana3])</f>
        <v>8472</v>
      </c>
      <c r="D17" s="41">
        <f>SUBTOTAL(109,Intrări[Coloana4])</f>
        <v>29036</v>
      </c>
      <c r="E17" s="41">
        <f>SUBTOTAL(109,Intrări[Coloana5])</f>
        <v>35293</v>
      </c>
      <c r="F17" s="41">
        <f>SUBTOTAL(109,Intrări[Coloana6])</f>
        <v>20372</v>
      </c>
      <c r="G17" s="41">
        <f>SUBTOTAL(109,Intrări[Coloana7])</f>
        <v>10582</v>
      </c>
      <c r="H17" s="41">
        <f>SUBTOTAL(109,Intrări[Coloana8])</f>
        <v>0</v>
      </c>
      <c r="I17" s="41">
        <f>SUBTOTAL(109,Intrări[Coloana9])</f>
        <v>0</v>
      </c>
      <c r="J17" s="41">
        <f>SUBTOTAL(109,Intrări[Coloana10])</f>
        <v>0</v>
      </c>
      <c r="K17" s="41">
        <f>SUBTOTAL(109,Intrări[Coloana11])</f>
        <v>0</v>
      </c>
      <c r="L17" s="41">
        <f>SUBTOTAL(109,Intrări[Coloana12])</f>
        <v>0</v>
      </c>
      <c r="M17" s="41">
        <f>SUBTOTAL(109,Intrări[Coloana13])</f>
        <v>0</v>
      </c>
      <c r="N17" s="41">
        <f>SUBTOTAL(109,Intrări[Coloana14])</f>
        <v>0</v>
      </c>
      <c r="O17" s="41">
        <f>IFERROR(AVERAGE(Intrări[[#Totals],[Coloana3]:[Coloana14]]),"")</f>
        <v>8646.25</v>
      </c>
      <c r="P17" s="39"/>
    </row>
    <row r="18" spans="1:16" s="18" customFormat="1" ht="17.25" customHeight="1" x14ac:dyDescent="0.2">
      <c r="A18" s="43"/>
      <c r="B18" s="43"/>
      <c r="C18" s="43"/>
      <c r="D18" s="43"/>
      <c r="E18" s="43"/>
      <c r="F18" s="43"/>
      <c r="G18" s="43"/>
      <c r="H18" s="43"/>
      <c r="I18" s="43"/>
      <c r="J18" s="43"/>
      <c r="K18" s="43"/>
      <c r="L18" s="43"/>
      <c r="M18" s="43"/>
      <c r="N18" s="43"/>
      <c r="O18" s="43"/>
      <c r="P18" s="43"/>
    </row>
    <row r="19" spans="1:16" s="18" customFormat="1" ht="17.25" customHeight="1" x14ac:dyDescent="0.25">
      <c r="A19" s="37" t="s">
        <v>20</v>
      </c>
      <c r="B19" s="32"/>
      <c r="C19" s="32"/>
      <c r="D19" s="32"/>
      <c r="E19" s="32"/>
      <c r="F19" s="32"/>
      <c r="G19" s="32"/>
      <c r="H19" s="32"/>
      <c r="I19" s="32"/>
      <c r="J19" s="32"/>
      <c r="K19" s="32"/>
      <c r="L19" s="32"/>
      <c r="M19" s="32"/>
      <c r="N19" s="32"/>
      <c r="O19" s="32"/>
      <c r="P19" s="15"/>
    </row>
    <row r="20" spans="1:16" s="18" customFormat="1" ht="17.25" customHeight="1" x14ac:dyDescent="0.2">
      <c r="A20" s="29" t="s">
        <v>3</v>
      </c>
      <c r="B20" s="35"/>
      <c r="C20" s="35">
        <v>521</v>
      </c>
      <c r="D20" s="35">
        <v>323</v>
      </c>
      <c r="E20" s="35">
        <v>274</v>
      </c>
      <c r="F20" s="35">
        <v>451</v>
      </c>
      <c r="G20" s="35">
        <v>104</v>
      </c>
      <c r="H20" s="35"/>
      <c r="I20" s="35"/>
      <c r="J20" s="35"/>
      <c r="K20" s="35"/>
      <c r="L20" s="35"/>
      <c r="M20" s="35"/>
      <c r="N20" s="35"/>
      <c r="O20" s="35">
        <f>IFERROR(AVERAGE(Ieșiri[[#This Row],[Coloana3]:[Coloana14]]),"")</f>
        <v>334.6</v>
      </c>
      <c r="P20" s="17"/>
    </row>
    <row r="21" spans="1:16" s="18" customFormat="1" ht="17.25" customHeight="1" x14ac:dyDescent="0.2">
      <c r="A21" s="29" t="s">
        <v>4</v>
      </c>
      <c r="B21" s="35"/>
      <c r="C21" s="35">
        <v>10572</v>
      </c>
      <c r="D21" s="35">
        <v>14514</v>
      </c>
      <c r="E21" s="35">
        <v>10561</v>
      </c>
      <c r="F21" s="35">
        <v>13170</v>
      </c>
      <c r="G21" s="35">
        <v>12478</v>
      </c>
      <c r="H21" s="35"/>
      <c r="I21" s="35"/>
      <c r="J21" s="35"/>
      <c r="K21" s="35"/>
      <c r="L21" s="35"/>
      <c r="M21" s="35"/>
      <c r="N21" s="35"/>
      <c r="O21" s="35">
        <f>IFERROR(AVERAGE(Ieșiri[[#This Row],[Coloana3]:[Coloana14]]),"")</f>
        <v>12259</v>
      </c>
      <c r="P21" s="17"/>
    </row>
    <row r="22" spans="1:16" s="18" customFormat="1" ht="17.25" customHeight="1" x14ac:dyDescent="0.2">
      <c r="A22" s="29" t="s">
        <v>5</v>
      </c>
      <c r="B22" s="35"/>
      <c r="C22" s="35">
        <v>250</v>
      </c>
      <c r="D22" s="35">
        <v>428</v>
      </c>
      <c r="E22" s="35">
        <v>165</v>
      </c>
      <c r="F22" s="35">
        <v>1168</v>
      </c>
      <c r="G22" s="35">
        <v>345</v>
      </c>
      <c r="H22" s="35"/>
      <c r="I22" s="35"/>
      <c r="J22" s="35"/>
      <c r="K22" s="35"/>
      <c r="L22" s="35"/>
      <c r="M22" s="35"/>
      <c r="N22" s="35"/>
      <c r="O22" s="35">
        <f>IFERROR(AVERAGE(Ieșiri[[#This Row],[Coloana3]:[Coloana14]]),"")</f>
        <v>471.2</v>
      </c>
      <c r="P22" s="17"/>
    </row>
    <row r="23" spans="1:16" s="18" customFormat="1" ht="17.25" customHeight="1" x14ac:dyDescent="0.2">
      <c r="A23" s="29" t="s">
        <v>6</v>
      </c>
      <c r="B23" s="35"/>
      <c r="C23" s="35">
        <v>0</v>
      </c>
      <c r="D23" s="35">
        <v>2200</v>
      </c>
      <c r="E23" s="35">
        <v>163</v>
      </c>
      <c r="F23" s="35">
        <v>67</v>
      </c>
      <c r="G23" s="35">
        <v>0</v>
      </c>
      <c r="H23" s="35"/>
      <c r="I23" s="35"/>
      <c r="J23" s="35"/>
      <c r="K23" s="35"/>
      <c r="L23" s="35"/>
      <c r="M23" s="35"/>
      <c r="N23" s="35"/>
      <c r="O23" s="35">
        <f>IFERROR(AVERAGE(Ieșiri[[#This Row],[Coloana3]:[Coloana14]]),"")</f>
        <v>486</v>
      </c>
      <c r="P23" s="17"/>
    </row>
    <row r="24" spans="1:16" s="18" customFormat="1" ht="17.25" customHeight="1" x14ac:dyDescent="0.2">
      <c r="A24" s="29" t="s">
        <v>7</v>
      </c>
      <c r="B24" s="35"/>
      <c r="C24" s="35">
        <v>1100</v>
      </c>
      <c r="D24" s="35">
        <v>625</v>
      </c>
      <c r="E24" s="35">
        <v>1356</v>
      </c>
      <c r="F24" s="35">
        <v>0</v>
      </c>
      <c r="G24" s="35">
        <v>2560</v>
      </c>
      <c r="H24" s="35"/>
      <c r="I24" s="35"/>
      <c r="J24" s="35"/>
      <c r="K24" s="35"/>
      <c r="L24" s="35"/>
      <c r="M24" s="35"/>
      <c r="N24" s="35"/>
      <c r="O24" s="35">
        <f>IFERROR(AVERAGE(Ieșiri[[#This Row],[Coloana3]:[Coloana14]]),"")</f>
        <v>1128.2</v>
      </c>
      <c r="P24" s="17"/>
    </row>
    <row r="25" spans="1:16" s="18" customFormat="1" ht="17.25" customHeight="1" x14ac:dyDescent="0.2">
      <c r="A25" s="29" t="s">
        <v>8</v>
      </c>
      <c r="B25" s="35"/>
      <c r="C25" s="35">
        <v>3500</v>
      </c>
      <c r="D25" s="35">
        <v>3500</v>
      </c>
      <c r="E25" s="35">
        <v>3500</v>
      </c>
      <c r="F25" s="35">
        <v>3500</v>
      </c>
      <c r="G25" s="35">
        <v>3500</v>
      </c>
      <c r="H25" s="35"/>
      <c r="I25" s="35"/>
      <c r="J25" s="35"/>
      <c r="K25" s="35"/>
      <c r="L25" s="35"/>
      <c r="M25" s="35"/>
      <c r="N25" s="35"/>
      <c r="O25" s="35">
        <f>IFERROR(AVERAGE(Ieșiri[[#This Row],[Coloana3]:[Coloana14]]),"")</f>
        <v>3500</v>
      </c>
      <c r="P25" s="17"/>
    </row>
    <row r="26" spans="1:16" s="18" customFormat="1" ht="17.25" customHeight="1" x14ac:dyDescent="0.2">
      <c r="A26" s="29" t="s">
        <v>9</v>
      </c>
      <c r="B26" s="35"/>
      <c r="C26" s="35">
        <v>285</v>
      </c>
      <c r="D26" s="35">
        <v>318</v>
      </c>
      <c r="E26" s="35">
        <v>151</v>
      </c>
      <c r="F26" s="35">
        <v>134</v>
      </c>
      <c r="G26" s="35">
        <v>228</v>
      </c>
      <c r="H26" s="35"/>
      <c r="I26" s="35"/>
      <c r="J26" s="35"/>
      <c r="K26" s="35"/>
      <c r="L26" s="35"/>
      <c r="M26" s="35"/>
      <c r="N26" s="35"/>
      <c r="O26" s="35">
        <f>IFERROR(AVERAGE(Ieșiri[[#This Row],[Coloana3]:[Coloana14]]),"")</f>
        <v>223.2</v>
      </c>
      <c r="P26" s="17"/>
    </row>
    <row r="27" spans="1:16" s="18" customFormat="1" ht="17.25" customHeight="1" x14ac:dyDescent="0.2">
      <c r="A27" s="29" t="s">
        <v>10</v>
      </c>
      <c r="B27" s="35"/>
      <c r="C27" s="35">
        <v>123</v>
      </c>
      <c r="D27" s="35">
        <v>234</v>
      </c>
      <c r="E27" s="35">
        <v>123</v>
      </c>
      <c r="F27" s="35">
        <v>234</v>
      </c>
      <c r="G27" s="35">
        <v>123</v>
      </c>
      <c r="H27" s="35"/>
      <c r="I27" s="35"/>
      <c r="J27" s="35"/>
      <c r="K27" s="35"/>
      <c r="L27" s="35"/>
      <c r="M27" s="35"/>
      <c r="N27" s="35"/>
      <c r="O27" s="35">
        <f>IFERROR(AVERAGE(Ieșiri[[#This Row],[Coloana3]:[Coloana14]]),"")</f>
        <v>167.4</v>
      </c>
      <c r="P27" s="17"/>
    </row>
    <row r="28" spans="1:16" s="18" customFormat="1" ht="17.25" customHeight="1" x14ac:dyDescent="0.2">
      <c r="A28" s="29" t="s">
        <v>11</v>
      </c>
      <c r="B28" s="35"/>
      <c r="C28" s="35">
        <v>4000</v>
      </c>
      <c r="D28" s="35">
        <v>4000</v>
      </c>
      <c r="E28" s="35">
        <v>4000</v>
      </c>
      <c r="F28" s="35">
        <v>4000</v>
      </c>
      <c r="G28" s="35">
        <v>4000</v>
      </c>
      <c r="H28" s="35"/>
      <c r="I28" s="35"/>
      <c r="J28" s="35"/>
      <c r="K28" s="35"/>
      <c r="L28" s="35"/>
      <c r="M28" s="35"/>
      <c r="N28" s="35"/>
      <c r="O28" s="35">
        <f>IFERROR(AVERAGE(Ieșiri[[#This Row],[Coloana3]:[Coloana14]]),"")</f>
        <v>4000</v>
      </c>
      <c r="P28" s="17"/>
    </row>
    <row r="29" spans="1:16" s="18" customFormat="1" ht="17.25" customHeight="1" x14ac:dyDescent="0.2">
      <c r="A29" s="29" t="s">
        <v>12</v>
      </c>
      <c r="B29" s="35"/>
      <c r="C29" s="35">
        <v>679</v>
      </c>
      <c r="D29" s="35">
        <v>700</v>
      </c>
      <c r="E29" s="35">
        <v>679</v>
      </c>
      <c r="F29" s="35">
        <v>650</v>
      </c>
      <c r="G29" s="35">
        <v>679</v>
      </c>
      <c r="H29" s="35"/>
      <c r="I29" s="35"/>
      <c r="J29" s="35"/>
      <c r="K29" s="35"/>
      <c r="L29" s="35"/>
      <c r="M29" s="35"/>
      <c r="N29" s="35"/>
      <c r="O29" s="35">
        <f>IFERROR(AVERAGE(Ieșiri[[#This Row],[Coloana3]:[Coloana14]]),"")</f>
        <v>677.4</v>
      </c>
      <c r="P29" s="17"/>
    </row>
    <row r="30" spans="1:16" s="18" customFormat="1" ht="17.25" customHeight="1" x14ac:dyDescent="0.2">
      <c r="A30" s="29" t="s">
        <v>13</v>
      </c>
      <c r="B30" s="35"/>
      <c r="C30" s="35">
        <v>400</v>
      </c>
      <c r="D30" s="35">
        <v>350</v>
      </c>
      <c r="E30" s="35">
        <v>400</v>
      </c>
      <c r="F30" s="35">
        <v>300</v>
      </c>
      <c r="G30" s="35">
        <v>400</v>
      </c>
      <c r="H30" s="35"/>
      <c r="I30" s="35"/>
      <c r="J30" s="35"/>
      <c r="K30" s="35"/>
      <c r="L30" s="35"/>
      <c r="M30" s="35"/>
      <c r="N30" s="35"/>
      <c r="O30" s="35">
        <f>IFERROR(AVERAGE(Ieșiri[[#This Row],[Coloana3]:[Coloana14]]),"")</f>
        <v>370</v>
      </c>
      <c r="P30" s="17"/>
    </row>
    <row r="31" spans="1:16" s="18" customFormat="1" ht="17.25" customHeight="1" x14ac:dyDescent="0.2">
      <c r="A31" s="29" t="s">
        <v>14</v>
      </c>
      <c r="B31" s="35"/>
      <c r="C31" s="35">
        <v>300</v>
      </c>
      <c r="D31" s="35">
        <v>300</v>
      </c>
      <c r="E31" s="35">
        <v>300</v>
      </c>
      <c r="F31" s="35">
        <v>300</v>
      </c>
      <c r="G31" s="35">
        <v>300</v>
      </c>
      <c r="H31" s="35"/>
      <c r="I31" s="35"/>
      <c r="J31" s="35"/>
      <c r="K31" s="35"/>
      <c r="L31" s="35"/>
      <c r="M31" s="35"/>
      <c r="N31" s="35"/>
      <c r="O31" s="35">
        <f>IFERROR(AVERAGE(Ieșiri[[#This Row],[Coloana3]:[Coloana14]]),"")</f>
        <v>300</v>
      </c>
      <c r="P31" s="17"/>
    </row>
    <row r="32" spans="1:16" s="18" customFormat="1" ht="17.25" customHeight="1" x14ac:dyDescent="0.2">
      <c r="A32" s="29" t="s">
        <v>15</v>
      </c>
      <c r="B32" s="35"/>
      <c r="C32" s="35">
        <v>70</v>
      </c>
      <c r="D32" s="35">
        <v>70</v>
      </c>
      <c r="E32" s="35">
        <v>70</v>
      </c>
      <c r="F32" s="35">
        <v>70</v>
      </c>
      <c r="G32" s="35">
        <v>70</v>
      </c>
      <c r="H32" s="35"/>
      <c r="I32" s="35"/>
      <c r="J32" s="35"/>
      <c r="K32" s="35"/>
      <c r="L32" s="35"/>
      <c r="M32" s="35"/>
      <c r="N32" s="35"/>
      <c r="O32" s="35">
        <f>IFERROR(AVERAGE(Ieșiri[[#This Row],[Coloana3]:[Coloana14]]),"")</f>
        <v>70</v>
      </c>
      <c r="P32" s="17"/>
    </row>
    <row r="33" spans="1:16" s="18" customFormat="1" ht="17.25" customHeight="1" x14ac:dyDescent="0.2">
      <c r="A33" s="40" t="s">
        <v>21</v>
      </c>
      <c r="B33" s="42"/>
      <c r="C33" s="41">
        <f>SUBTOTAL(109,Ieșiri[Coloana3])</f>
        <v>21800</v>
      </c>
      <c r="D33" s="41">
        <f>SUBTOTAL(109,Ieșiri[Coloana4])</f>
        <v>27562</v>
      </c>
      <c r="E33" s="41">
        <f>SUBTOTAL(109,Ieșiri[Coloana5])</f>
        <v>21742</v>
      </c>
      <c r="F33" s="41">
        <f>SUBTOTAL(109,Ieșiri[Coloana6])</f>
        <v>24044</v>
      </c>
      <c r="G33" s="41">
        <f>SUBTOTAL(109,Ieșiri[Coloana7])</f>
        <v>24787</v>
      </c>
      <c r="H33" s="41">
        <f>SUBTOTAL(109,Ieșiri[Coloana8])</f>
        <v>0</v>
      </c>
      <c r="I33" s="41">
        <f>SUBTOTAL(109,Ieșiri[Coloana9])</f>
        <v>0</v>
      </c>
      <c r="J33" s="41">
        <f>SUBTOTAL(109,Ieșiri[Coloana10])</f>
        <v>0</v>
      </c>
      <c r="K33" s="41">
        <f>SUBTOTAL(109,Ieșiri[Coloana11])</f>
        <v>0</v>
      </c>
      <c r="L33" s="41">
        <f>SUBTOTAL(109,Ieșiri[Coloana12])</f>
        <v>0</v>
      </c>
      <c r="M33" s="41">
        <f>SUBTOTAL(109,Ieșiri[Coloana13])</f>
        <v>0</v>
      </c>
      <c r="N33" s="41">
        <f>SUBTOTAL(109,Ieșiri[Coloana14])</f>
        <v>0</v>
      </c>
      <c r="O33" s="41">
        <f>IFERROR(AVERAGE(Ieșiri[[#Totals],[Coloana3]:[Coloana14]]),"")</f>
        <v>9994.5833333333339</v>
      </c>
      <c r="P33" s="39"/>
    </row>
    <row r="34" spans="1:16" s="18" customFormat="1" ht="17.25" customHeight="1" x14ac:dyDescent="0.2">
      <c r="A34" s="43"/>
      <c r="B34" s="43"/>
      <c r="C34" s="43"/>
      <c r="D34" s="43"/>
      <c r="E34" s="43"/>
      <c r="F34" s="43"/>
      <c r="G34" s="43"/>
      <c r="H34" s="43"/>
      <c r="I34" s="43"/>
      <c r="J34" s="43"/>
      <c r="K34" s="43"/>
      <c r="L34" s="43"/>
      <c r="M34" s="43"/>
      <c r="N34" s="43"/>
      <c r="O34" s="43"/>
      <c r="P34" s="43"/>
    </row>
    <row r="35" spans="1:16" s="18" customFormat="1" ht="17.25" customHeight="1" x14ac:dyDescent="0.25">
      <c r="A35" s="37" t="s">
        <v>39</v>
      </c>
      <c r="B35" s="34"/>
      <c r="C35" s="34"/>
      <c r="D35" s="34"/>
      <c r="E35" s="34"/>
      <c r="F35" s="34"/>
      <c r="G35" s="34"/>
      <c r="H35" s="34"/>
      <c r="I35" s="34"/>
      <c r="J35" s="34"/>
      <c r="K35" s="34"/>
      <c r="L35" s="34"/>
      <c r="M35" s="34"/>
      <c r="N35" s="34"/>
      <c r="O35" s="34"/>
      <c r="P35" s="34"/>
    </row>
    <row r="36" spans="1:16" s="18" customFormat="1" ht="17.25" customHeight="1" x14ac:dyDescent="0.2">
      <c r="A36" s="29" t="s">
        <v>26</v>
      </c>
      <c r="B36" s="35">
        <v>2000</v>
      </c>
      <c r="C36" s="35">
        <v>2500</v>
      </c>
      <c r="D36" s="35">
        <v>2257</v>
      </c>
      <c r="E36" s="35">
        <v>2387</v>
      </c>
      <c r="F36" s="35">
        <v>2664</v>
      </c>
      <c r="G36" s="35">
        <v>2324</v>
      </c>
      <c r="H36" s="35"/>
      <c r="I36" s="35"/>
      <c r="J36" s="35"/>
      <c r="K36" s="35"/>
      <c r="L36" s="35"/>
      <c r="M36" s="35"/>
      <c r="N36" s="35"/>
      <c r="O36" s="35">
        <f>IFERROR(AVERAGE(DateOperaționaleEsențiale[[#This Row],[Coloana2]:[Coloana14]]),"")</f>
        <v>2355.3333333333335</v>
      </c>
      <c r="P36" s="17"/>
    </row>
    <row r="37" spans="1:16" s="18" customFormat="1" ht="17.25" customHeight="1" x14ac:dyDescent="0.2">
      <c r="A37" s="29" t="s">
        <v>27</v>
      </c>
      <c r="B37" s="35">
        <v>1500</v>
      </c>
      <c r="C37" s="35">
        <v>500</v>
      </c>
      <c r="D37" s="35">
        <v>886</v>
      </c>
      <c r="E37" s="35">
        <v>1035</v>
      </c>
      <c r="F37" s="35">
        <v>1775</v>
      </c>
      <c r="G37" s="35">
        <v>839</v>
      </c>
      <c r="H37" s="35"/>
      <c r="I37" s="35"/>
      <c r="J37" s="35"/>
      <c r="K37" s="35"/>
      <c r="L37" s="35"/>
      <c r="M37" s="35"/>
      <c r="N37" s="35"/>
      <c r="O37" s="35">
        <f>IFERROR(AVERAGE(DateOperaționaleEsențiale[[#This Row],[Coloana2]:[Coloana14]]),"")</f>
        <v>1089.1666666666667</v>
      </c>
      <c r="P37" s="17"/>
    </row>
    <row r="38" spans="1:16" s="18" customFormat="1" ht="17.25" customHeight="1" x14ac:dyDescent="0.2">
      <c r="A38" s="29" t="s">
        <v>28</v>
      </c>
      <c r="B38" s="35">
        <v>300</v>
      </c>
      <c r="C38" s="35">
        <v>200</v>
      </c>
      <c r="D38" s="35">
        <v>225</v>
      </c>
      <c r="E38" s="35">
        <v>269</v>
      </c>
      <c r="F38" s="35">
        <v>448</v>
      </c>
      <c r="G38" s="35">
        <v>359</v>
      </c>
      <c r="H38" s="35"/>
      <c r="I38" s="35"/>
      <c r="J38" s="35"/>
      <c r="K38" s="35"/>
      <c r="L38" s="35"/>
      <c r="M38" s="35"/>
      <c r="N38" s="35"/>
      <c r="O38" s="35">
        <f>IFERROR(AVERAGE(DateOperaționaleEsențiale[[#This Row],[Coloana2]:[Coloana14]]),"")</f>
        <v>300.16666666666669</v>
      </c>
      <c r="P38" s="17"/>
    </row>
    <row r="39" spans="1:16" s="18" customFormat="1" ht="17.25" customHeight="1" x14ac:dyDescent="0.2">
      <c r="A39" s="29" t="s">
        <v>29</v>
      </c>
      <c r="B39" s="35"/>
      <c r="C39" s="35"/>
      <c r="D39" s="35"/>
      <c r="E39" s="35"/>
      <c r="F39" s="35"/>
      <c r="G39" s="35"/>
      <c r="H39" s="35"/>
      <c r="I39" s="35"/>
      <c r="J39" s="35"/>
      <c r="K39" s="35"/>
      <c r="L39" s="35"/>
      <c r="M39" s="35"/>
      <c r="N39" s="35"/>
      <c r="O39" s="35" t="str">
        <f>IFERROR(AVERAGE(DateOperaționaleEsențiale[[#This Row],[Coloana2]:[Coloana14]]),"")</f>
        <v/>
      </c>
      <c r="P39" s="17"/>
    </row>
    <row r="40" spans="1:16" x14ac:dyDescent="0.2">
      <c r="A40" s="29" t="s">
        <v>30</v>
      </c>
      <c r="B40" s="35"/>
      <c r="C40" s="35"/>
      <c r="D40" s="35"/>
      <c r="E40" s="35"/>
      <c r="F40" s="35"/>
      <c r="G40" s="35"/>
      <c r="H40" s="35"/>
      <c r="I40" s="35"/>
      <c r="J40" s="35"/>
      <c r="K40" s="35"/>
      <c r="L40" s="35"/>
      <c r="M40" s="35"/>
      <c r="N40" s="35"/>
      <c r="O40" s="35" t="str">
        <f>IFERROR(AVERAGE(DateOperaționaleEsențiale[[#This Row],[Coloana2]:[Coloana14]]),"")</f>
        <v/>
      </c>
      <c r="P40" s="17"/>
    </row>
    <row r="41" spans="1:16" x14ac:dyDescent="0.2">
      <c r="A41" s="29" t="s">
        <v>31</v>
      </c>
      <c r="B41" s="35"/>
      <c r="C41" s="35"/>
      <c r="D41" s="35"/>
      <c r="E41" s="35"/>
      <c r="F41" s="35"/>
      <c r="G41" s="35"/>
      <c r="H41" s="35"/>
      <c r="I41" s="35"/>
      <c r="J41" s="35"/>
      <c r="K41" s="35"/>
      <c r="L41" s="35"/>
      <c r="M41" s="35"/>
      <c r="N41" s="35"/>
      <c r="O41" s="35" t="str">
        <f>IFERROR(AVERAGE(DateOperaționaleEsențiale[[#This Row],[Coloana2]:[Coloana14]]),"")</f>
        <v/>
      </c>
      <c r="P41" s="17"/>
    </row>
  </sheetData>
  <mergeCells count="4">
    <mergeCell ref="A12:P12"/>
    <mergeCell ref="A8:P8"/>
    <mergeCell ref="A18:P18"/>
    <mergeCell ref="A34:P34"/>
  </mergeCells>
  <printOptions horizontalCentered="1"/>
  <pageMargins left="0.25" right="0.25" top="0.5" bottom="0.5" header="0.3" footer="0.3"/>
  <pageSetup paperSize="9" scale="66" orientation="landscape" r:id="rId1"/>
  <drawing r:id="rId2"/>
  <tableParts count="4">
    <tablePart r:id="rId3"/>
    <tablePart r:id="rId4"/>
    <tablePart r:id="rId5"/>
    <tablePart r:id="rId6"/>
  </tableParts>
  <extLst>
    <ext xmlns:x14="http://schemas.microsoft.com/office/spreadsheetml/2009/9/main" uri="{05C60535-1F16-4fd2-B633-F4F36F0B64E0}">
      <x14:sparklineGroups xmlns:xm="http://schemas.microsoft.com/office/excel/2006/main">
        <x14:sparklineGroup type="column" displayEmptyCellsAs="gap" high="1">
          <x14:colorSeries theme="5"/>
          <x14:colorNegative rgb="FFD00000"/>
          <x14:colorAxis rgb="FF000000"/>
          <x14:colorMarkers rgb="FFD00000"/>
          <x14:colorFirst rgb="FFD00000"/>
          <x14:colorLast rgb="FFD00000"/>
          <x14:colorHigh theme="4"/>
          <x14:colorLow rgb="FFD00000"/>
          <x14:sparklines>
            <x14:sparkline>
              <xm:f>'Flux numerar pe 12 luni'!C11:N11</xm:f>
              <xm:sqref>P11</xm:sqref>
            </x14:sparkline>
            <x14:sparkline>
              <xm:f>'Flux numerar pe 12 luni'!C33:N33</xm:f>
              <xm:sqref>P33</xm:sqref>
            </x14:sparkline>
            <x14:sparkline>
              <xm:f>'Flux numerar pe 12 luni'!C17:N17</xm:f>
              <xm:sqref>P17</xm:sqref>
            </x14:sparkline>
          </x14:sparklines>
        </x14:sparklineGroup>
        <x14:sparklineGroup manualMax="0" manualMin="0" displayEmptyCellsAs="gap" markers="1" high="1" low="1" first="1" last="1" negative="1">
          <x14:colorSeries theme="1" tint="0.499984740745262"/>
          <x14:colorNegative theme="1" tint="0.249977111117893"/>
          <x14:colorAxis rgb="FF000000"/>
          <x14:colorMarkers theme="1" tint="0.249977111117893"/>
          <x14:colorFirst theme="1" tint="0.249977111117893"/>
          <x14:colorLast theme="1" tint="0.249977111117893"/>
          <x14:colorHigh theme="4"/>
          <x14:colorLow theme="1" tint="0.249977111117893"/>
          <x14:sparklines>
            <x14:sparkline>
              <xm:f>'Flux numerar pe 12 luni'!C36:N36</xm:f>
              <xm:sqref>P36</xm:sqref>
            </x14:sparkline>
            <x14:sparkline>
              <xm:f>'Flux numerar pe 12 luni'!C16:N16</xm:f>
              <xm:sqref>P16</xm:sqref>
            </x14:sparkline>
            <x14:sparkline>
              <xm:f>'Flux numerar pe 12 luni'!C15:N15</xm:f>
              <xm:sqref>P15</xm:sqref>
            </x14:sparkline>
            <x14:sparkline>
              <xm:f>'Flux numerar pe 12 luni'!C14:N14</xm:f>
              <xm:sqref>P14</xm:sqref>
            </x14:sparkline>
            <x14:sparkline>
              <xm:f>'Flux numerar pe 12 luni'!C27:N27</xm:f>
              <xm:sqref>P27</xm:sqref>
            </x14:sparkline>
            <x14:sparkline>
              <xm:f>'Flux numerar pe 12 luni'!C26:N26</xm:f>
              <xm:sqref>P26</xm:sqref>
            </x14:sparkline>
            <x14:sparkline>
              <xm:f>'Flux numerar pe 12 luni'!C25:N25</xm:f>
              <xm:sqref>P25</xm:sqref>
            </x14:sparkline>
            <x14:sparkline>
              <xm:f>'Flux numerar pe 12 luni'!C24:N24</xm:f>
              <xm:sqref>P24</xm:sqref>
            </x14:sparkline>
            <x14:sparkline>
              <xm:f>'Flux numerar pe 12 luni'!C23:N23</xm:f>
              <xm:sqref>P23</xm:sqref>
            </x14:sparkline>
            <x14:sparkline>
              <xm:f>'Flux numerar pe 12 luni'!C22:N22</xm:f>
              <xm:sqref>P22</xm:sqref>
            </x14:sparkline>
            <x14:sparkline>
              <xm:f>'Flux numerar pe 12 luni'!C21:N21</xm:f>
              <xm:sqref>P21</xm:sqref>
            </x14:sparkline>
            <x14:sparkline>
              <xm:f>'Flux numerar pe 12 luni'!C32:N32</xm:f>
              <xm:sqref>P32</xm:sqref>
            </x14:sparkline>
            <x14:sparkline>
              <xm:f>'Flux numerar pe 12 luni'!C31:N31</xm:f>
              <xm:sqref>P31</xm:sqref>
            </x14:sparkline>
            <x14:sparkline>
              <xm:f>'Flux numerar pe 12 luni'!C30:N30</xm:f>
              <xm:sqref>P30</xm:sqref>
            </x14:sparkline>
            <x14:sparkline>
              <xm:f>'Flux numerar pe 12 luni'!C29:N29</xm:f>
              <xm:sqref>P29</xm:sqref>
            </x14:sparkline>
            <x14:sparkline>
              <xm:f>'Flux numerar pe 12 luni'!C28:N28</xm:f>
              <xm:sqref>P28</xm:sqref>
            </x14:sparkline>
            <x14:sparkline>
              <xm:f>'Flux numerar pe 12 luni'!C20:N20</xm:f>
              <xm:sqref>P20</xm:sqref>
            </x14:sparkline>
            <x14:sparkline>
              <xm:f>'Flux numerar pe 12 luni'!C37:N37</xm:f>
              <xm:sqref>P37</xm:sqref>
            </x14:sparkline>
            <x14:sparkline>
              <xm:f>'Flux numerar pe 12 luni'!C38:N38</xm:f>
              <xm:sqref>P38</xm:sqref>
            </x14:sparkline>
            <x14:sparkline>
              <xm:f>'Flux numerar pe 12 luni'!C39:N39</xm:f>
              <xm:sqref>P39</xm:sqref>
            </x14:sparkline>
            <x14:sparkline>
              <xm:f>'Flux numerar pe 12 luni'!C40:N40</xm:f>
              <xm:sqref>P40</xm:sqref>
            </x14:sparkline>
            <x14:sparkline>
              <xm:f>'Flux numerar pe 12 luni'!C41:N41</xm:f>
              <xm:sqref>P41</xm:sqref>
            </x14:sparkline>
          </x14:sparklines>
        </x14:sparklineGroup>
        <x14:sparklineGroup type="column" displayEmptyCellsAs="gap" high="1">
          <x14:colorSeries theme="5"/>
          <x14:colorNegative rgb="FFD00000"/>
          <x14:colorAxis rgb="FF000000"/>
          <x14:colorMarkers rgb="FFD00000"/>
          <x14:colorFirst rgb="FFD00000"/>
          <x14:colorLast rgb="FFD00000"/>
          <x14:colorHigh theme="4"/>
          <x14:colorLow rgb="FFD00000"/>
          <x14:sparklines>
            <x14:sparkline>
              <xm:f>'Flux numerar pe 12 luni'!C9:N9</xm:f>
              <xm:sqref>P9</xm:sqref>
            </x14:sparkline>
            <x14:sparkline>
              <xm:f>'Flux numerar pe 12 luni'!C10:N10</xm:f>
              <xm:sqref>P10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pageSetUpPr autoPageBreaks="0" fitToPage="1"/>
  </sheetPr>
  <dimension ref="A25:L30"/>
  <sheetViews>
    <sheetView showGridLines="0" zoomScale="87" zoomScaleNormal="87" workbookViewId="0"/>
  </sheetViews>
  <sheetFormatPr defaultRowHeight="12.75" x14ac:dyDescent="0.2"/>
  <cols>
    <col min="1" max="1" width="2.5703125" style="3" customWidth="1"/>
    <col min="2" max="9" width="9.7109375" style="3" customWidth="1"/>
    <col min="10" max="10" width="13.28515625" style="3" customWidth="1"/>
    <col min="11" max="11" width="9.7109375" style="3" customWidth="1"/>
    <col min="12" max="12" width="2.7109375" style="3" customWidth="1"/>
    <col min="13" max="13" width="6.5703125" style="3" customWidth="1"/>
    <col min="14" max="16384" width="9.140625" style="3"/>
  </cols>
  <sheetData>
    <row r="25" spans="1:12" x14ac:dyDescent="0.2">
      <c r="K25" s="20"/>
      <c r="L25" s="20"/>
    </row>
    <row r="26" spans="1:12" ht="19.5" customHeight="1" x14ac:dyDescent="0.2">
      <c r="J26" s="6" t="s">
        <v>34</v>
      </c>
      <c r="K26" s="5">
        <v>5</v>
      </c>
    </row>
    <row r="27" spans="1:12" ht="18.75" customHeight="1" x14ac:dyDescent="0.2">
      <c r="C27" s="36" t="s">
        <v>25</v>
      </c>
      <c r="D27" s="20"/>
      <c r="E27" s="20"/>
      <c r="F27" s="20"/>
      <c r="G27" s="20"/>
      <c r="H27" s="20"/>
      <c r="I27" s="20"/>
      <c r="J27" s="20"/>
    </row>
    <row r="30" spans="1:12" x14ac:dyDescent="0.2">
      <c r="A30" s="4"/>
      <c r="I30"/>
    </row>
  </sheetData>
  <printOptions horizontalCentered="1"/>
  <pageMargins left="0.7" right="0.7" top="0.75" bottom="0.75" header="0.3" footer="0.3"/>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ară de defilare 1">
              <controlPr defaultSize="0" print="0" autoPict="0" altText="Drag the slider to change data points plotted on Diagrama Rezumat flux numerar or enter desired value in cell K27.">
                <anchor moveWithCells="1">
                  <from>
                    <xdr:col>2</xdr:col>
                    <xdr:colOff>66675</xdr:colOff>
                    <xdr:row>25</xdr:row>
                    <xdr:rowOff>66675</xdr:rowOff>
                  </from>
                  <to>
                    <xdr:col>8</xdr:col>
                    <xdr:colOff>390525</xdr:colOff>
                    <xdr:row>26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Description xmlns="cf237c1f-e9f7-4812-a5e3-e7fff9ac6432" xsi:nil="true"/>
    <AssetExpire xmlns="cf237c1f-e9f7-4812-a5e3-e7fff9ac6432">2029-01-01T08:00:00+00:00</AssetExpire>
    <CampaignTagsTaxHTField0 xmlns="cf237c1f-e9f7-4812-a5e3-e7fff9ac6432">
      <Terms xmlns="http://schemas.microsoft.com/office/infopath/2007/PartnerControls"/>
    </CampaignTagsTaxHTField0>
    <IntlLangReviewDate xmlns="cf237c1f-e9f7-4812-a5e3-e7fff9ac6432" xsi:nil="true"/>
    <TPFriendlyName xmlns="cf237c1f-e9f7-4812-a5e3-e7fff9ac6432" xsi:nil="true"/>
    <IntlLangReview xmlns="cf237c1f-e9f7-4812-a5e3-e7fff9ac6432">false</IntlLangReview>
    <LocLastLocAttemptVersionLookup xmlns="cf237c1f-e9f7-4812-a5e3-e7fff9ac6432">856626</LocLastLocAttemptVersionLookup>
    <PolicheckWords xmlns="cf237c1f-e9f7-4812-a5e3-e7fff9ac6432" xsi:nil="true"/>
    <SubmitterId xmlns="cf237c1f-e9f7-4812-a5e3-e7fff9ac6432" xsi:nil="true"/>
    <AcquiredFrom xmlns="cf237c1f-e9f7-4812-a5e3-e7fff9ac6432">Internal MS</AcquiredFrom>
    <EditorialStatus xmlns="cf237c1f-e9f7-4812-a5e3-e7fff9ac6432">Complete</EditorialStatus>
    <Markets xmlns="cf237c1f-e9f7-4812-a5e3-e7fff9ac6432"/>
    <OriginAsset xmlns="cf237c1f-e9f7-4812-a5e3-e7fff9ac6432" xsi:nil="true"/>
    <AssetStart xmlns="cf237c1f-e9f7-4812-a5e3-e7fff9ac6432">2012-09-19T11:17:00+00:00</AssetStart>
    <FriendlyTitle xmlns="cf237c1f-e9f7-4812-a5e3-e7fff9ac6432" xsi:nil="true"/>
    <MarketSpecific xmlns="cf237c1f-e9f7-4812-a5e3-e7fff9ac6432">false</MarketSpecific>
    <TPNamespace xmlns="cf237c1f-e9f7-4812-a5e3-e7fff9ac6432" xsi:nil="true"/>
    <PublishStatusLookup xmlns="cf237c1f-e9f7-4812-a5e3-e7fff9ac6432">
      <Value>265530</Value>
    </PublishStatusLookup>
    <APAuthor xmlns="cf237c1f-e9f7-4812-a5e3-e7fff9ac6432">
      <UserInfo>
        <DisplayName>REDMOND\matthos</DisplayName>
        <AccountId>59</AccountId>
        <AccountType/>
      </UserInfo>
    </APAuthor>
    <TPCommandLine xmlns="cf237c1f-e9f7-4812-a5e3-e7fff9ac6432" xsi:nil="true"/>
    <IntlLangReviewer xmlns="cf237c1f-e9f7-4812-a5e3-e7fff9ac6432" xsi:nil="true"/>
    <OpenTemplate xmlns="cf237c1f-e9f7-4812-a5e3-e7fff9ac6432">true</OpenTemplate>
    <CSXSubmissionDate xmlns="cf237c1f-e9f7-4812-a5e3-e7fff9ac6432" xsi:nil="true"/>
    <TaxCatchAll xmlns="cf237c1f-e9f7-4812-a5e3-e7fff9ac6432"/>
    <Manager xmlns="cf237c1f-e9f7-4812-a5e3-e7fff9ac6432" xsi:nil="true"/>
    <NumericId xmlns="cf237c1f-e9f7-4812-a5e3-e7fff9ac6432" xsi:nil="true"/>
    <ParentAssetId xmlns="cf237c1f-e9f7-4812-a5e3-e7fff9ac6432" xsi:nil="true"/>
    <OriginalSourceMarket xmlns="cf237c1f-e9f7-4812-a5e3-e7fff9ac6432">english</OriginalSourceMarket>
    <ApprovalStatus xmlns="cf237c1f-e9f7-4812-a5e3-e7fff9ac6432">InProgress</ApprovalStatus>
    <TPComponent xmlns="cf237c1f-e9f7-4812-a5e3-e7fff9ac6432" xsi:nil="true"/>
    <EditorialTags xmlns="cf237c1f-e9f7-4812-a5e3-e7fff9ac6432" xsi:nil="true"/>
    <TPExecutable xmlns="cf237c1f-e9f7-4812-a5e3-e7fff9ac6432" xsi:nil="true"/>
    <TPLaunchHelpLink xmlns="cf237c1f-e9f7-4812-a5e3-e7fff9ac6432" xsi:nil="true"/>
    <LocComments xmlns="cf237c1f-e9f7-4812-a5e3-e7fff9ac6432" xsi:nil="true"/>
    <LocRecommendedHandoff xmlns="cf237c1f-e9f7-4812-a5e3-e7fff9ac6432" xsi:nil="true"/>
    <SourceTitle xmlns="cf237c1f-e9f7-4812-a5e3-e7fff9ac6432" xsi:nil="true"/>
    <CSXUpdate xmlns="cf237c1f-e9f7-4812-a5e3-e7fff9ac6432">false</CSXUpdate>
    <IntlLocPriority xmlns="cf237c1f-e9f7-4812-a5e3-e7fff9ac6432" xsi:nil="true"/>
    <UAProjectedTotalWords xmlns="cf237c1f-e9f7-4812-a5e3-e7fff9ac6432" xsi:nil="true"/>
    <AssetType xmlns="cf237c1f-e9f7-4812-a5e3-e7fff9ac6432">TP</AssetType>
    <MachineTranslated xmlns="cf237c1f-e9f7-4812-a5e3-e7fff9ac6432">false</MachineTranslated>
    <OutputCachingOn xmlns="cf237c1f-e9f7-4812-a5e3-e7fff9ac6432">false</OutputCachingOn>
    <TemplateStatus xmlns="cf237c1f-e9f7-4812-a5e3-e7fff9ac6432">Complete</TemplateStatus>
    <IsSearchable xmlns="cf237c1f-e9f7-4812-a5e3-e7fff9ac6432">true</IsSearchable>
    <ContentItem xmlns="cf237c1f-e9f7-4812-a5e3-e7fff9ac6432" xsi:nil="true"/>
    <HandoffToMSDN xmlns="cf237c1f-e9f7-4812-a5e3-e7fff9ac6432" xsi:nil="true"/>
    <ShowIn xmlns="cf237c1f-e9f7-4812-a5e3-e7fff9ac6432">Show everywhere</ShowIn>
    <ThumbnailAssetId xmlns="cf237c1f-e9f7-4812-a5e3-e7fff9ac6432" xsi:nil="true"/>
    <UALocComments xmlns="cf237c1f-e9f7-4812-a5e3-e7fff9ac6432" xsi:nil="true"/>
    <UALocRecommendation xmlns="cf237c1f-e9f7-4812-a5e3-e7fff9ac6432">Localize</UALocRecommendation>
    <LastModifiedDateTime xmlns="cf237c1f-e9f7-4812-a5e3-e7fff9ac6432" xsi:nil="true"/>
    <LegacyData xmlns="cf237c1f-e9f7-4812-a5e3-e7fff9ac6432" xsi:nil="true"/>
    <LocManualTestRequired xmlns="cf237c1f-e9f7-4812-a5e3-e7fff9ac6432">false</LocManualTestRequired>
    <LocMarketGroupTiers2 xmlns="cf237c1f-e9f7-4812-a5e3-e7fff9ac6432" xsi:nil="true"/>
    <ClipArtFilename xmlns="cf237c1f-e9f7-4812-a5e3-e7fff9ac6432" xsi:nil="true"/>
    <TPApplication xmlns="cf237c1f-e9f7-4812-a5e3-e7fff9ac6432" xsi:nil="true"/>
    <CSXHash xmlns="cf237c1f-e9f7-4812-a5e3-e7fff9ac6432" xsi:nil="true"/>
    <DirectSourceMarket xmlns="cf237c1f-e9f7-4812-a5e3-e7fff9ac6432">english</DirectSourceMarket>
    <PrimaryImageGen xmlns="cf237c1f-e9f7-4812-a5e3-e7fff9ac6432">false</PrimaryImageGen>
    <PlannedPubDate xmlns="cf237c1f-e9f7-4812-a5e3-e7fff9ac6432" xsi:nil="true"/>
    <CSXSubmissionMarket xmlns="cf237c1f-e9f7-4812-a5e3-e7fff9ac6432" xsi:nil="true"/>
    <Downloads xmlns="cf237c1f-e9f7-4812-a5e3-e7fff9ac6432">0</Downloads>
    <ArtSampleDocs xmlns="cf237c1f-e9f7-4812-a5e3-e7fff9ac6432" xsi:nil="true"/>
    <TrustLevel xmlns="cf237c1f-e9f7-4812-a5e3-e7fff9ac6432">1 Microsoft Managed Content</TrustLevel>
    <BlockPublish xmlns="cf237c1f-e9f7-4812-a5e3-e7fff9ac6432">false</BlockPublish>
    <TPLaunchHelpLinkType xmlns="cf237c1f-e9f7-4812-a5e3-e7fff9ac6432">Template</TPLaunchHelpLinkType>
    <LocalizationTagsTaxHTField0 xmlns="cf237c1f-e9f7-4812-a5e3-e7fff9ac6432">
      <Terms xmlns="http://schemas.microsoft.com/office/infopath/2007/PartnerControls"/>
    </LocalizationTagsTaxHTField0>
    <BusinessGroup xmlns="cf237c1f-e9f7-4812-a5e3-e7fff9ac6432" xsi:nil="true"/>
    <Providers xmlns="cf237c1f-e9f7-4812-a5e3-e7fff9ac6432" xsi:nil="true"/>
    <TemplateTemplateType xmlns="cf237c1f-e9f7-4812-a5e3-e7fff9ac6432">Excel Spreadsheet Template</TemplateTemplateType>
    <TimesCloned xmlns="cf237c1f-e9f7-4812-a5e3-e7fff9ac6432" xsi:nil="true"/>
    <TPAppVersion xmlns="cf237c1f-e9f7-4812-a5e3-e7fff9ac6432" xsi:nil="true"/>
    <VoteCount xmlns="cf237c1f-e9f7-4812-a5e3-e7fff9ac6432" xsi:nil="true"/>
    <FeatureTagsTaxHTField0 xmlns="cf237c1f-e9f7-4812-a5e3-e7fff9ac6432">
      <Terms xmlns="http://schemas.microsoft.com/office/infopath/2007/PartnerControls"/>
    </FeatureTagsTaxHTField0>
    <Provider xmlns="cf237c1f-e9f7-4812-a5e3-e7fff9ac6432" xsi:nil="true"/>
    <UACurrentWords xmlns="cf237c1f-e9f7-4812-a5e3-e7fff9ac6432" xsi:nil="true"/>
    <AssetId xmlns="cf237c1f-e9f7-4812-a5e3-e7fff9ac6432">TP103458071</AssetId>
    <TPClientViewer xmlns="cf237c1f-e9f7-4812-a5e3-e7fff9ac6432" xsi:nil="true"/>
    <DSATActionTaken xmlns="cf237c1f-e9f7-4812-a5e3-e7fff9ac6432" xsi:nil="true"/>
    <APEditor xmlns="cf237c1f-e9f7-4812-a5e3-e7fff9ac6432">
      <UserInfo>
        <DisplayName/>
        <AccountId xsi:nil="true"/>
        <AccountType/>
      </UserInfo>
    </APEditor>
    <TPInstallLocation xmlns="cf237c1f-e9f7-4812-a5e3-e7fff9ac6432" xsi:nil="true"/>
    <OOCacheId xmlns="cf237c1f-e9f7-4812-a5e3-e7fff9ac6432" xsi:nil="true"/>
    <IsDeleted xmlns="cf237c1f-e9f7-4812-a5e3-e7fff9ac6432">false</IsDeleted>
    <PublishTargets xmlns="cf237c1f-e9f7-4812-a5e3-e7fff9ac6432">OfficeOnlineVNext</PublishTargets>
    <ApprovalLog xmlns="cf237c1f-e9f7-4812-a5e3-e7fff9ac6432" xsi:nil="true"/>
    <BugNumber xmlns="cf237c1f-e9f7-4812-a5e3-e7fff9ac6432" xsi:nil="true"/>
    <CrawlForDependencies xmlns="cf237c1f-e9f7-4812-a5e3-e7fff9ac6432">false</CrawlForDependencies>
    <InternalTagsTaxHTField0 xmlns="cf237c1f-e9f7-4812-a5e3-e7fff9ac6432">
      <Terms xmlns="http://schemas.microsoft.com/office/infopath/2007/PartnerControls"/>
    </InternalTagsTaxHTField0>
    <LastHandOff xmlns="cf237c1f-e9f7-4812-a5e3-e7fff9ac6432" xsi:nil="true"/>
    <Milestone xmlns="cf237c1f-e9f7-4812-a5e3-e7fff9ac6432" xsi:nil="true"/>
    <OriginalRelease xmlns="cf237c1f-e9f7-4812-a5e3-e7fff9ac6432">15</OriginalRelease>
    <RecommendationsModifier xmlns="cf237c1f-e9f7-4812-a5e3-e7fff9ac6432" xsi:nil="true"/>
    <ScenarioTagsTaxHTField0 xmlns="cf237c1f-e9f7-4812-a5e3-e7fff9ac6432">
      <Terms xmlns="http://schemas.microsoft.com/office/infopath/2007/PartnerControls"/>
    </ScenarioTagsTaxHTField0>
    <UANotes xmlns="cf237c1f-e9f7-4812-a5e3-e7fff9ac643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0FFA72057F0EFC429FF335CB9960E2CA0400A26729C09131F943A3C8875F9AFFF790" ma:contentTypeVersion="54" ma:contentTypeDescription="Create a new document." ma:contentTypeScope="" ma:versionID="1a842ec01edb8d0cb192251ad2352bce">
  <xsd:schema xmlns:xsd="http://www.w3.org/2001/XMLSchema" xmlns:xs="http://www.w3.org/2001/XMLSchema" xmlns:p="http://schemas.microsoft.com/office/2006/metadata/properties" xmlns:ns2="cf237c1f-e9f7-4812-a5e3-e7fff9ac6432" targetNamespace="http://schemas.microsoft.com/office/2006/metadata/properties" ma:root="true" ma:fieldsID="ef3ee27573a43b7f5cf9d4fb7bbb7857" ns2:_="">
    <xsd:import namespace="cf237c1f-e9f7-4812-a5e3-e7fff9ac643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237c1f-e9f7-4812-a5e3-e7fff9ac643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90679f22-c29b-43ea-a710-8a42f757085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0A42D78D-BDC9-4EE6-A28E-1806D230ABE7}" ma:internalName="CSXSubmissionMarket" ma:readOnly="false" ma:showField="MarketName" ma:web="cf237c1f-e9f7-4812-a5e3-e7fff9ac6432">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413d7124-3e98-4daf-a36f-bd25b9ee297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6590705F-21A0-4623-848A-26DAA44BB8DD}" ma:internalName="InProjectListLookup" ma:readOnly="true" ma:showField="InProjectList"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f6e65af7-8815-4551-8cd4-4ade8212117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6590705F-21A0-4623-848A-26DAA44BB8DD}" ma:internalName="LastCompleteVersionLookup" ma:readOnly="true" ma:showField="LastCompleteVersion"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6590705F-21A0-4623-848A-26DAA44BB8DD}" ma:internalName="LastPreviewErrorLookup" ma:readOnly="true" ma:showField="LastPreviewError"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6590705F-21A0-4623-848A-26DAA44BB8DD}" ma:internalName="LastPreviewResultLookup" ma:readOnly="true" ma:showField="LastPreviewResult"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6590705F-21A0-4623-848A-26DAA44BB8DD}" ma:internalName="LastPreviewAttemptDateLookup" ma:readOnly="true" ma:showField="LastPreviewAttemptDate"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6590705F-21A0-4623-848A-26DAA44BB8DD}" ma:internalName="LastPreviewedByLookup" ma:readOnly="true" ma:showField="LastPreviewedBy"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6590705F-21A0-4623-848A-26DAA44BB8DD}" ma:internalName="LastPreviewTimeLookup" ma:readOnly="true" ma:showField="LastPreviewTime"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6590705F-21A0-4623-848A-26DAA44BB8DD}" ma:internalName="LastPreviewVersionLookup" ma:readOnly="true" ma:showField="LastPreviewVersion"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6590705F-21A0-4623-848A-26DAA44BB8DD}" ma:internalName="LastPublishErrorLookup" ma:readOnly="true" ma:showField="LastPublishError"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6590705F-21A0-4623-848A-26DAA44BB8DD}" ma:internalName="LastPublishResultLookup" ma:readOnly="true" ma:showField="LastPublishResult"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6590705F-21A0-4623-848A-26DAA44BB8DD}" ma:internalName="LastPublishAttemptDateLookup" ma:readOnly="true" ma:showField="LastPublishAttemptDate"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6590705F-21A0-4623-848A-26DAA44BB8DD}" ma:internalName="LastPublishedByLookup" ma:readOnly="true" ma:showField="LastPublishedBy"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6590705F-21A0-4623-848A-26DAA44BB8DD}" ma:internalName="LastPublishTimeLookup" ma:readOnly="true" ma:showField="LastPublishTime"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6590705F-21A0-4623-848A-26DAA44BB8DD}" ma:internalName="LastPublishVersionLookup" ma:readOnly="true" ma:showField="LastPublishVersion"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DD77005E-2908-4F20-AEB4-EDFE452D28B2}" ma:internalName="LocLastLocAttemptVersionLookup" ma:readOnly="false" ma:showField="LastLocAttemptVersion" ma:web="cf237c1f-e9f7-4812-a5e3-e7fff9ac6432">
      <xsd:simpleType>
        <xsd:restriction base="dms:Lookup"/>
      </xsd:simpleType>
    </xsd:element>
    <xsd:element name="LocLastLocAttemptVersionTypeLookup" ma:index="71" nillable="true" ma:displayName="Loc Last Loc Attempt Version Type" ma:default="" ma:list="{DD77005E-2908-4F20-AEB4-EDFE452D28B2}" ma:internalName="LocLastLocAttemptVersionTypeLookup" ma:readOnly="true" ma:showField="LastLocAttemptVersionType" ma:web="cf237c1f-e9f7-4812-a5e3-e7fff9ac6432">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DD77005E-2908-4F20-AEB4-EDFE452D28B2}" ma:internalName="LocNewPublishedVersionLookup" ma:readOnly="true" ma:showField="NewPublishedVersion" ma:web="cf237c1f-e9f7-4812-a5e3-e7fff9ac6432">
      <xsd:simpleType>
        <xsd:restriction base="dms:Lookup"/>
      </xsd:simpleType>
    </xsd:element>
    <xsd:element name="LocOverallHandbackStatusLookup" ma:index="75" nillable="true" ma:displayName="Loc Overall Handback Status" ma:default="" ma:list="{DD77005E-2908-4F20-AEB4-EDFE452D28B2}" ma:internalName="LocOverallHandbackStatusLookup" ma:readOnly="true" ma:showField="OverallHandbackStatus" ma:web="cf237c1f-e9f7-4812-a5e3-e7fff9ac6432">
      <xsd:simpleType>
        <xsd:restriction base="dms:Lookup"/>
      </xsd:simpleType>
    </xsd:element>
    <xsd:element name="LocOverallLocStatusLookup" ma:index="76" nillable="true" ma:displayName="Loc Overall Localize Status" ma:default="" ma:list="{DD77005E-2908-4F20-AEB4-EDFE452D28B2}" ma:internalName="LocOverallLocStatusLookup" ma:readOnly="true" ma:showField="OverallLocStatus" ma:web="cf237c1f-e9f7-4812-a5e3-e7fff9ac6432">
      <xsd:simpleType>
        <xsd:restriction base="dms:Lookup"/>
      </xsd:simpleType>
    </xsd:element>
    <xsd:element name="LocOverallPreviewStatusLookup" ma:index="77" nillable="true" ma:displayName="Loc Overall Preview Status" ma:default="" ma:list="{DD77005E-2908-4F20-AEB4-EDFE452D28B2}" ma:internalName="LocOverallPreviewStatusLookup" ma:readOnly="true" ma:showField="OverallPreviewStatus" ma:web="cf237c1f-e9f7-4812-a5e3-e7fff9ac6432">
      <xsd:simpleType>
        <xsd:restriction base="dms:Lookup"/>
      </xsd:simpleType>
    </xsd:element>
    <xsd:element name="LocOverallPublishStatusLookup" ma:index="78" nillable="true" ma:displayName="Loc Overall Publish Status" ma:default="" ma:list="{DD77005E-2908-4F20-AEB4-EDFE452D28B2}" ma:internalName="LocOverallPublishStatusLookup" ma:readOnly="true" ma:showField="OverallPublishStatus" ma:web="cf237c1f-e9f7-4812-a5e3-e7fff9ac6432">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DD77005E-2908-4F20-AEB4-EDFE452D28B2}" ma:internalName="LocProcessedForHandoffsLookup" ma:readOnly="true" ma:showField="ProcessedForHandoffs" ma:web="cf237c1f-e9f7-4812-a5e3-e7fff9ac6432">
      <xsd:simpleType>
        <xsd:restriction base="dms:Lookup"/>
      </xsd:simpleType>
    </xsd:element>
    <xsd:element name="LocProcessedForMarketsLookup" ma:index="81" nillable="true" ma:displayName="Loc Processed For Markets" ma:default="" ma:list="{DD77005E-2908-4F20-AEB4-EDFE452D28B2}" ma:internalName="LocProcessedForMarketsLookup" ma:readOnly="true" ma:showField="ProcessedForMarkets" ma:web="cf237c1f-e9f7-4812-a5e3-e7fff9ac6432">
      <xsd:simpleType>
        <xsd:restriction base="dms:Lookup"/>
      </xsd:simpleType>
    </xsd:element>
    <xsd:element name="LocPublishedDependentAssetsLookup" ma:index="82" nillable="true" ma:displayName="Loc Published Dependent Assets" ma:default="" ma:list="{DD77005E-2908-4F20-AEB4-EDFE452D28B2}" ma:internalName="LocPublishedDependentAssetsLookup" ma:readOnly="true" ma:showField="PublishedDependentAssets" ma:web="cf237c1f-e9f7-4812-a5e3-e7fff9ac6432">
      <xsd:simpleType>
        <xsd:restriction base="dms:Lookup"/>
      </xsd:simpleType>
    </xsd:element>
    <xsd:element name="LocPublishedLinkedAssetsLookup" ma:index="83" nillable="true" ma:displayName="Loc Published Linked Assets" ma:default="" ma:list="{DD77005E-2908-4F20-AEB4-EDFE452D28B2}" ma:internalName="LocPublishedLinkedAssetsLookup" ma:readOnly="true" ma:showField="PublishedLinkedAssets" ma:web="cf237c1f-e9f7-4812-a5e3-e7fff9ac6432">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118dabe8-75e0-44e4-8e6c-0926da0565da}"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0A42D78D-BDC9-4EE6-A28E-1806D230ABE7}" ma:internalName="Markets" ma:readOnly="false" ma:showField="MarketName"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6590705F-21A0-4623-848A-26DAA44BB8DD}" ma:internalName="NumOfRatingsLookup" ma:readOnly="true" ma:showField="NumOfRatings"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6590705F-21A0-4623-848A-26DAA44BB8DD}" ma:internalName="PublishStatusLookup" ma:readOnly="false" ma:showField="PublishStatus"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0d03ae78-f3d4-4211-ad85-ebe003ca2577}"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89bb0031-9912-47a1-9dea-bc59bbf519e5}" ma:internalName="TaxCatchAll" ma:showField="CatchAllData"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89bb0031-9912-47a1-9dea-bc59bbf519e5}" ma:internalName="TaxCatchAllLabel" ma:readOnly="true" ma:showField="CatchAllDataLabel"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668261-D5CD-49C3-914E-FF5912B4E0EE}"/>
</file>

<file path=customXml/itemProps2.xml><?xml version="1.0" encoding="utf-8"?>
<ds:datastoreItem xmlns:ds="http://schemas.openxmlformats.org/officeDocument/2006/customXml" ds:itemID="{60323040-7464-4273-8E1A-5630A6A4A10B}"/>
</file>

<file path=customXml/itemProps3.xml><?xml version="1.0" encoding="utf-8"?>
<ds:datastoreItem xmlns:ds="http://schemas.openxmlformats.org/officeDocument/2006/customXml" ds:itemID="{10E56665-140F-45CA-A4A7-848E7453CE6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2</vt:i4>
      </vt:variant>
      <vt:variant>
        <vt:lpstr>Imenovani opsezi</vt:lpstr>
      </vt:variant>
      <vt:variant>
        <vt:i4>8</vt:i4>
      </vt:variant>
    </vt:vector>
  </HeadingPairs>
  <TitlesOfParts>
    <vt:vector size="10" baseType="lpstr">
      <vt:lpstr>Flux numerar pe 12 luni</vt:lpstr>
      <vt:lpstr>Rezumat flux numerar</vt:lpstr>
      <vt:lpstr>AnFiscal</vt:lpstr>
      <vt:lpstr>ÎnceputEticheteDate</vt:lpstr>
      <vt:lpstr>ÎnceputIeșiriNumerar</vt:lpstr>
      <vt:lpstr>ÎnceputIntrăriNumerar</vt:lpstr>
      <vt:lpstr>ÎnceputSoldCasă</vt:lpstr>
      <vt:lpstr>'Flux numerar pe 12 luni'!Naslovi_štampanja</vt:lpstr>
      <vt:lpstr>'Rezumat flux numerar'!Oblast_štampanja</vt:lpstr>
      <vt:lpstr>TotalPuncteDate</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2012-09-17T22:24:11Z</dcterms:created>
  <dcterms:modified xsi:type="dcterms:W3CDTF">2012-11-19T08:30:32Z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0x0101000FFA72057F0EFC429FF335CB9960E2CA0400A26729C09131F943A3C8875F9AFFF790</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