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id-ID/"/>
    </mc:Choice>
  </mc:AlternateContent>
  <xr:revisionPtr revIDLastSave="0" documentId="13_ncr:3_{35E2592F-8F24-4662-AC88-D931F78EC242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Kalender Tahunan" sheetId="1" r:id="rId1"/>
  </sheets>
  <definedNames>
    <definedName name="MinAgu1">DATE(TahunKalender,8,1)-WEEKDAY(DATE(TahunKalender,8,1))+1</definedName>
    <definedName name="MinApr1">DATE(TahunKalender,4,1)-WEEKDAY(DATE(TahunKalender,4,1))+1</definedName>
    <definedName name="MinDes1">DATE(TahunKalender,12,1)-WEEKDAY(DATE(TahunKalender,12,1))+1</definedName>
    <definedName name="MinFeb1">DATE(TahunKalender,2,1)-WEEKDAY(DATE(TahunKalender,2,1))+1</definedName>
    <definedName name="MinJan1">DATE(TahunKalender,1,1)-WEEKDAY(DATE(TahunKalender,1,1))+1</definedName>
    <definedName name="MinJul1">DATE(TahunKalender,7,1)-WEEKDAY(DATE(TahunKalender,7,1))+1</definedName>
    <definedName name="MinJun1">DATE(TahunKalender,6,1)-WEEKDAY(DATE(TahunKalender,6,1))+1</definedName>
    <definedName name="MinMar1">DATE(TahunKalender,3,1)-WEEKDAY(DATE(TahunKalender,3,1))+1</definedName>
    <definedName name="MinMei1">DATE(TahunKalender,5,1)-WEEKDAY(DATE(TahunKalender,5,1))+1</definedName>
    <definedName name="MinNov1">DATE(TahunKalender,11,1)-WEEKDAY(DATE(TahunKalender,11,1))+1</definedName>
    <definedName name="MinOkt1">DATE(TahunKalender,10,1)-WEEKDAY(DATE(TahunKalender,10,1))+1</definedName>
    <definedName name="MinSep1">DATE(TahunKalender,9,1)-WEEKDAY(DATE(TahunKalender,9,1))+1</definedName>
    <definedName name="_xlnm.Print_Area" localSheetId="0">'Kalender Tahunan'!$B$1:$W$55</definedName>
    <definedName name="TahunKalender">'Kalender Tahunan'!$C$1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<sst xmlns="http://schemas.openxmlformats.org/spreadsheetml/2006/main" count="108" uniqueCount="29">
  <si>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JANUARI</t>
  </si>
  <si>
    <t>S</t>
  </si>
  <si>
    <t>MARET</t>
  </si>
  <si>
    <t>MEI</t>
  </si>
  <si>
    <t>JULI</t>
  </si>
  <si>
    <t>SEPTEMBER</t>
  </si>
  <si>
    <t>NOVEMBER</t>
  </si>
  <si>
    <t>K</t>
  </si>
  <si>
    <t>R</t>
  </si>
  <si>
    <t>J</t>
  </si>
  <si>
    <t>M</t>
  </si>
  <si>
    <t>FEBRUARI</t>
  </si>
  <si>
    <t>APRIL</t>
  </si>
  <si>
    <t>JUNI</t>
  </si>
  <si>
    <t>AGUSTUS</t>
  </si>
  <si>
    <t>OKTOBER</t>
  </si>
  <si>
    <t>DESEMBER</t>
  </si>
  <si>
    <t>TANGGAL PENTING</t>
  </si>
  <si>
    <t>1 JANUARI</t>
  </si>
  <si>
    <t>TAHUN BARU</t>
  </si>
  <si>
    <t>14 FEBRUARI</t>
  </si>
  <si>
    <t>HARI VALENTINE</t>
  </si>
  <si>
    <t>22 FEBRUARI</t>
  </si>
  <si>
    <t>PESTA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</si>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</sst>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/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1" builtinId="26" customBuiltin="1"/>
    <cellStyle name="Buruk" xfId="12" builtinId="27" customBuiltin="1"/>
    <cellStyle name="Catatan" xfId="20" builtinId="10" customBuiltin="1"/>
    <cellStyle name="Judul" xfId="6" builtinId="15" customBuiltin="1"/>
    <cellStyle name="Judul 1" xfId="7" builtinId="16" customBuiltin="1"/>
    <cellStyle name="Judul 2" xfId="8" builtinId="17" customBuiltin="1"/>
    <cellStyle name="Judul 3" xfId="9" builtinId="18" customBuiltin="1"/>
    <cellStyle name="Judul 4" xfId="10" builtinId="19" customBuiltin="1"/>
    <cellStyle name="Keluaran" xfId="15" builtinId="21" customBuiltin="1"/>
    <cellStyle name="Koma" xfId="1" builtinId="3" customBuiltin="1"/>
    <cellStyle name="Koma [0]" xfId="2" builtinId="6" customBuiltin="1"/>
    <cellStyle name="Masukan" xfId="14" builtinId="20" customBuiltin="1"/>
    <cellStyle name="Mata Uang" xfId="3" builtinId="4" customBuiltin="1"/>
    <cellStyle name="Mata Uang [0]" xfId="4" builtinId="7" customBuiltin="1"/>
    <cellStyle name="Netral" xfId="13" builtinId="28" customBuiltin="1"/>
    <cellStyle name="Normal" xfId="0" builtinId="0" customBuiltin="1"/>
    <cellStyle name="Perhitungan" xfId="16" builtinId="22" customBuiltin="1"/>
    <cellStyle name="Persen" xfId="5" builtinId="5" customBuiltin="1"/>
    <cellStyle name="Sel Periksa" xfId="18" builtinId="23" customBuiltin="1"/>
    <cellStyle name="Sel Tertaut" xfId="17" builtinId="24" customBuiltin="1"/>
    <cellStyle name="Teks Penjelasan" xfId="21" builtinId="53" customBuiltin="1"/>
    <cellStyle name="Teks Peringatan" xfId="19" builtinId="11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Dedaunan" descr="Enam dedaunan disesuaikan dengan ukuran kalender, diletakkan dengan jarak dan sudut yang berbeda." title="Seni kalen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Pemutar" descr="Gunakan tombol pemutar untuk mengubah tahun kalender atau masukkan tahun dalam se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ks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id-id" sz="1000" b="0" i="1">
              <a:solidFill>
                <a:schemeClr val="accent5"/>
              </a:solidFill>
              <a:latin typeface="Calibri" panose="020F0502020204030204" pitchFamily="34" charset="0"/>
            </a:rPr>
            <a:t>Untuk mengubah tahun kalender</a:t>
          </a:r>
          <a:r>
            <a:rPr lang="id-id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, klik pemutar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Untuk mengubah logo ini, klik kanan gambar, lalu pilih Ubah Gambar" title="Logo perusaha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28">
        <f ca="1">YEAR(TODAY())</f>
        <v>2019</v>
      </c>
      <c r="D1" s="28"/>
      <c r="E1" s="28"/>
      <c r="F1" s="28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4"/>
      <c r="U1" s="8" t="s">
        <v>17</v>
      </c>
      <c r="V1" s="5"/>
      <c r="W1" s="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42" ht="15" customHeight="1" x14ac:dyDescent="0.25">
      <c r="B3" s="2"/>
      <c r="C3" s="16" t="s">
        <v>0</v>
      </c>
      <c r="D3" s="3"/>
      <c r="E3" s="3"/>
      <c r="F3" s="3"/>
      <c r="G3" s="3"/>
      <c r="H3" s="3"/>
      <c r="I3" s="3"/>
      <c r="J3" s="19"/>
      <c r="K3" s="4" t="s">
        <v>11</v>
      </c>
      <c r="L3" s="3"/>
      <c r="M3" s="3"/>
      <c r="N3" s="3"/>
      <c r="O3" s="3"/>
      <c r="P3" s="3"/>
      <c r="Q3" s="3"/>
      <c r="R3" s="2"/>
      <c r="S3" s="7"/>
      <c r="U3" s="12" t="s">
        <v>18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4" t="s">
        <v>1</v>
      </c>
      <c r="D4" s="24" t="s">
        <v>1</v>
      </c>
      <c r="E4" s="24" t="s">
        <v>8</v>
      </c>
      <c r="F4" s="24" t="s">
        <v>7</v>
      </c>
      <c r="G4" s="24" t="s">
        <v>9</v>
      </c>
      <c r="H4" s="24" t="s">
        <v>1</v>
      </c>
      <c r="I4" s="24" t="s">
        <v>10</v>
      </c>
      <c r="J4" s="20"/>
      <c r="K4" s="25" t="s">
        <v>1</v>
      </c>
      <c r="L4" s="25" t="s">
        <v>1</v>
      </c>
      <c r="M4" s="25" t="s">
        <v>8</v>
      </c>
      <c r="N4" s="25" t="s">
        <v>7</v>
      </c>
      <c r="O4" s="25" t="s">
        <v>9</v>
      </c>
      <c r="P4" s="25" t="s">
        <v>1</v>
      </c>
      <c r="Q4" s="25" t="s">
        <v>10</v>
      </c>
      <c r="R4" s="2"/>
      <c r="S4" s="5"/>
      <c r="U4" s="18" t="s">
        <v>19</v>
      </c>
      <c r="Z4" s="2"/>
      <c r="AH4" s="2"/>
      <c r="AP4" s="2"/>
    </row>
    <row r="5" spans="1:42" ht="15" customHeight="1" x14ac:dyDescent="0.2">
      <c r="B5" s="2"/>
      <c r="C5" s="27" t="str">
        <f ca="1">IF(DAY(MinJan1)=1,"",IF(AND(YEAR(MinJan1+1)=TahunKalender,MONTH(MinJan1+1)=1),MinJan1+1,""))</f>
        <v/>
      </c>
      <c r="D5" s="27">
        <f ca="1">IF(DAY(MinJan1)=1,"",IF(AND(YEAR(MinJan1+2)=TahunKalender,MONTH(MinJan1+2)=1),MinJan1+2,""))</f>
        <v>43466</v>
      </c>
      <c r="E5" s="27">
        <f ca="1">IF(DAY(MinJan1)=1,"",IF(AND(YEAR(MinJan1+3)=TahunKalender,MONTH(MinJan1+3)=1),MinJan1+3,""))</f>
        <v>43467</v>
      </c>
      <c r="F5" s="27">
        <f ca="1">IF(DAY(MinJan1)=1,"",IF(AND(YEAR(MinJan1+4)=TahunKalender,MONTH(MinJan1+4)=1),MinJan1+4,""))</f>
        <v>43468</v>
      </c>
      <c r="G5" s="27">
        <f ca="1">IF(DAY(MinJan1)=1,"",IF(AND(YEAR(MinJan1+5)=TahunKalender,MONTH(MinJan1+5)=1),MinJan1+5,""))</f>
        <v>43469</v>
      </c>
      <c r="H5" s="27">
        <f ca="1">IF(DAY(MinJan1)=1,"",IF(AND(YEAR(MinJan1+6)=TahunKalender,MONTH(MinJan1+6)=1),MinJan1+6,""))</f>
        <v>43470</v>
      </c>
      <c r="I5" s="27">
        <f ca="1">IF(DAY(MinJan1)=1,IF(AND(YEAR(MinJan1)=TahunKalender,MONTH(MinJan1)=1),MinJan1,""),IF(AND(YEAR(MinJan1+7)=TahunKalender,MONTH(MinJan1+7)=1),MinJan1+7,""))</f>
        <v>43471</v>
      </c>
      <c r="J5" s="20"/>
      <c r="K5" s="27" t="str">
        <f ca="1">IF(DAY(MinFeb1)=1,"",IF(AND(YEAR(MinFeb1+1)=TahunKalender,MONTH(MinFeb1+1)=2),MinFeb1+1,""))</f>
        <v/>
      </c>
      <c r="L5" s="27" t="str">
        <f ca="1">IF(DAY(MinFeb1)=1,"",IF(AND(YEAR(MinFeb1+2)=TahunKalender,MONTH(MinFeb1+2)=2),MinFeb1+2,""))</f>
        <v/>
      </c>
      <c r="M5" s="27" t="str">
        <f ca="1">IF(DAY(MinFeb1)=1,"",IF(AND(YEAR(MinFeb1+3)=TahunKalender,MONTH(MinFeb1+3)=2),MinFeb1+3,""))</f>
        <v/>
      </c>
      <c r="N5" s="27" t="str">
        <f ca="1">IF(DAY(MinFeb1)=1,"",IF(AND(YEAR(MinFeb1+4)=TahunKalender,MONTH(MinFeb1+4)=2),MinFeb1+4,""))</f>
        <v/>
      </c>
      <c r="O5" s="27">
        <f ca="1">IF(DAY(MinFeb1)=1,"",IF(AND(YEAR(MinFeb1+5)=TahunKalender,MONTH(MinFeb1+5)=2),MinFeb1+5,""))</f>
        <v>43497</v>
      </c>
      <c r="P5" s="27">
        <f ca="1">IF(DAY(MinFeb1)=1,"",IF(AND(YEAR(MinFeb1+6)=TahunKalender,MONTH(MinFeb1+6)=2),MinFeb1+6,""))</f>
        <v>43498</v>
      </c>
      <c r="Q5" s="27">
        <f ca="1">IF(DAY(MinFeb1)=1,IF(AND(YEAR(MinFeb1)=TahunKalender,MONTH(MinFeb1)=2),MinFeb1,""),IF(AND(YEAR(MinFeb1+7)=TahunKalender,MONTH(MinFeb1+7)=2),MinFeb1+7,""))</f>
        <v>43499</v>
      </c>
      <c r="R5" s="2"/>
      <c r="S5" s="5"/>
      <c r="U5" s="11"/>
      <c r="Z5" s="2"/>
      <c r="AH5" s="2"/>
      <c r="AP5" s="2"/>
    </row>
    <row r="6" spans="1:42" ht="15" customHeight="1" x14ac:dyDescent="0.2">
      <c r="B6" s="2"/>
      <c r="C6" s="27">
        <f ca="1">IF(DAY(MinJan1)=1,IF(AND(YEAR(MinJan1+1)=TahunKalender,MONTH(MinJan1+1)=1),MinJan1+1,""),IF(AND(YEAR(MinJan1+8)=TahunKalender,MONTH(MinJan1+8)=1),MinJan1+8,""))</f>
        <v>43472</v>
      </c>
      <c r="D6" s="27">
        <f ca="1">IF(DAY(MinJan1)=1,IF(AND(YEAR(MinJan1+2)=TahunKalender,MONTH(MinJan1+2)=1),MinJan1+2,""),IF(AND(YEAR(MinJan1+9)=TahunKalender,MONTH(MinJan1+9)=1),MinJan1+9,""))</f>
        <v>43473</v>
      </c>
      <c r="E6" s="27">
        <f ca="1">IF(DAY(MinJan1)=1,IF(AND(YEAR(MinJan1+3)=TahunKalender,MONTH(MinJan1+3)=1),MinJan1+3,""),IF(AND(YEAR(MinJan1+10)=TahunKalender,MONTH(MinJan1+10)=1),MinJan1+10,""))</f>
        <v>43474</v>
      </c>
      <c r="F6" s="27">
        <f ca="1">IF(DAY(MinJan1)=1,IF(AND(YEAR(MinJan1+4)=TahunKalender,MONTH(MinJan1+4)=1),MinJan1+4,""),IF(AND(YEAR(MinJan1+11)=TahunKalender,MONTH(MinJan1+11)=1),MinJan1+11,""))</f>
        <v>43475</v>
      </c>
      <c r="G6" s="27">
        <f ca="1">IF(DAY(MinJan1)=1,IF(AND(YEAR(MinJan1+5)=TahunKalender,MONTH(MinJan1+5)=1),MinJan1+5,""),IF(AND(YEAR(MinJan1+12)=TahunKalender,MONTH(MinJan1+12)=1),MinJan1+12,""))</f>
        <v>43476</v>
      </c>
      <c r="H6" s="27">
        <f ca="1">IF(DAY(MinJan1)=1,IF(AND(YEAR(MinJan1+6)=TahunKalender,MONTH(MinJan1+6)=1),MinJan1+6,""),IF(AND(YEAR(MinJan1+13)=TahunKalender,MONTH(MinJan1+13)=1),MinJan1+13,""))</f>
        <v>43477</v>
      </c>
      <c r="I6" s="27">
        <f ca="1">IF(DAY(MinJan1)=1,IF(AND(YEAR(MinJan1+7)=TahunKalender,MONTH(MinJan1+7)=1),MinJan1+7,""),IF(AND(YEAR(MinJan1+14)=TahunKalender,MONTH(MinJan1+14)=1),MinJan1+14,""))</f>
        <v>43478</v>
      </c>
      <c r="J6" s="20"/>
      <c r="K6" s="27">
        <f ca="1">IF(DAY(MinFeb1)=1,IF(AND(YEAR(MinFeb1+1)=TahunKalender,MONTH(MinFeb1+1)=2),MinFeb1+1,""),IF(AND(YEAR(MinFeb1+8)=TahunKalender,MONTH(MinFeb1+8)=2),MinFeb1+8,""))</f>
        <v>43500</v>
      </c>
      <c r="L6" s="27">
        <f ca="1">IF(DAY(MinFeb1)=1,IF(AND(YEAR(MinFeb1+2)=TahunKalender,MONTH(MinFeb1+2)=2),MinFeb1+2,""),IF(AND(YEAR(MinFeb1+9)=TahunKalender,MONTH(MinFeb1+9)=2),MinFeb1+9,""))</f>
        <v>43501</v>
      </c>
      <c r="M6" s="27">
        <f ca="1">IF(DAY(MinFeb1)=1,IF(AND(YEAR(MinFeb1+3)=TahunKalender,MONTH(MinFeb1+3)=2),MinFeb1+3,""),IF(AND(YEAR(MinFeb1+10)=TahunKalender,MONTH(MinFeb1+10)=2),MinFeb1+10,""))</f>
        <v>43502</v>
      </c>
      <c r="N6" s="27">
        <f ca="1">IF(DAY(MinFeb1)=1,IF(AND(YEAR(MinFeb1+4)=TahunKalender,MONTH(MinFeb1+4)=2),MinFeb1+4,""),IF(AND(YEAR(MinFeb1+11)=TahunKalender,MONTH(MinFeb1+11)=2),MinFeb1+11,""))</f>
        <v>43503</v>
      </c>
      <c r="O6" s="27">
        <f ca="1">IF(DAY(MinFeb1)=1,IF(AND(YEAR(MinFeb1+5)=TahunKalender,MONTH(MinFeb1+5)=2),MinFeb1+5,""),IF(AND(YEAR(MinFeb1+12)=TahunKalender,MONTH(MinFeb1+12)=2),MinFeb1+12,""))</f>
        <v>43504</v>
      </c>
      <c r="P6" s="27">
        <f ca="1">IF(DAY(MinFeb1)=1,IF(AND(YEAR(MinFeb1+6)=TahunKalender,MONTH(MinFeb1+6)=2),MinFeb1+6,""),IF(AND(YEAR(MinFeb1+13)=TahunKalender,MONTH(MinFeb1+13)=2),MinFeb1+13,""))</f>
        <v>43505</v>
      </c>
      <c r="Q6" s="27">
        <f ca="1">IF(DAY(MinFeb1)=1,IF(AND(YEAR(MinFeb1+7)=TahunKalender,MONTH(MinFeb1+7)=2),MinFeb1+7,""),IF(AND(YEAR(MinFeb1+14)=TahunKalender,MONTH(MinFeb1+14)=2),MinFeb1+14,""))</f>
        <v>43506</v>
      </c>
      <c r="R6" s="2"/>
      <c r="S6" s="5"/>
      <c r="U6" s="13" t="s">
        <v>20</v>
      </c>
      <c r="Z6" s="2"/>
      <c r="AH6" s="2"/>
      <c r="AP6" s="2"/>
    </row>
    <row r="7" spans="1:42" ht="15" customHeight="1" x14ac:dyDescent="0.2">
      <c r="B7" s="2"/>
      <c r="C7" s="27">
        <f ca="1">IF(DAY(MinJan1)=1,IF(AND(YEAR(MinJan1+8)=TahunKalender,MONTH(MinJan1+8)=1),MinJan1+8,""),IF(AND(YEAR(MinJan1+15)=TahunKalender,MONTH(MinJan1+15)=1),MinJan1+15,""))</f>
        <v>43479</v>
      </c>
      <c r="D7" s="27">
        <f ca="1">IF(DAY(MinJan1)=1,IF(AND(YEAR(MinJan1+9)=TahunKalender,MONTH(MinJan1+9)=1),MinJan1+9,""),IF(AND(YEAR(MinJan1+16)=TahunKalender,MONTH(MinJan1+16)=1),MinJan1+16,""))</f>
        <v>43480</v>
      </c>
      <c r="E7" s="27">
        <f ca="1">IF(DAY(MinJan1)=1,IF(AND(YEAR(MinJan1+10)=TahunKalender,MONTH(MinJan1+10)=1),MinJan1+10,""),IF(AND(YEAR(MinJan1+17)=TahunKalender,MONTH(MinJan1+17)=1),MinJan1+17,""))</f>
        <v>43481</v>
      </c>
      <c r="F7" s="27">
        <f ca="1">IF(DAY(MinJan1)=1,IF(AND(YEAR(MinJan1+11)=TahunKalender,MONTH(MinJan1+11)=1),MinJan1+11,""),IF(AND(YEAR(MinJan1+18)=TahunKalender,MONTH(MinJan1+18)=1),MinJan1+18,""))</f>
        <v>43482</v>
      </c>
      <c r="G7" s="27">
        <f ca="1">IF(DAY(MinJan1)=1,IF(AND(YEAR(MinJan1+12)=TahunKalender,MONTH(MinJan1+12)=1),MinJan1+12,""),IF(AND(YEAR(MinJan1+19)=TahunKalender,MONTH(MinJan1+19)=1),MinJan1+19,""))</f>
        <v>43483</v>
      </c>
      <c r="H7" s="27">
        <f ca="1">IF(DAY(MinJan1)=1,IF(AND(YEAR(MinJan1+13)=TahunKalender,MONTH(MinJan1+13)=1),MinJan1+13,""),IF(AND(YEAR(MinJan1+20)=TahunKalender,MONTH(MinJan1+20)=1),MinJan1+20,""))</f>
        <v>43484</v>
      </c>
      <c r="I7" s="27">
        <f ca="1">IF(DAY(MinJan1)=1,IF(AND(YEAR(MinJan1+14)=TahunKalender,MONTH(MinJan1+14)=1),MinJan1+14,""),IF(AND(YEAR(MinJan1+21)=TahunKalender,MONTH(MinJan1+21)=1),MinJan1+21,""))</f>
        <v>43485</v>
      </c>
      <c r="J7" s="20"/>
      <c r="K7" s="27">
        <f ca="1">IF(DAY(MinFeb1)=1,IF(AND(YEAR(MinFeb1+8)=TahunKalender,MONTH(MinFeb1+8)=2),MinFeb1+8,""),IF(AND(YEAR(MinFeb1+15)=TahunKalender,MONTH(MinFeb1+15)=2),MinFeb1+15,""))</f>
        <v>43507</v>
      </c>
      <c r="L7" s="27">
        <f ca="1">IF(DAY(MinFeb1)=1,IF(AND(YEAR(MinFeb1+9)=TahunKalender,MONTH(MinFeb1+9)=2),MinFeb1+9,""),IF(AND(YEAR(MinFeb1+16)=TahunKalender,MONTH(MinFeb1+16)=2),MinFeb1+16,""))</f>
        <v>43508</v>
      </c>
      <c r="M7" s="27">
        <f ca="1">IF(DAY(MinFeb1)=1,IF(AND(YEAR(MinFeb1+10)=TahunKalender,MONTH(MinFeb1+10)=2),MinFeb1+10,""),IF(AND(YEAR(MinFeb1+17)=TahunKalender,MONTH(MinFeb1+17)=2),MinFeb1+17,""))</f>
        <v>43509</v>
      </c>
      <c r="N7" s="27">
        <f ca="1">IF(DAY(MinFeb1)=1,IF(AND(YEAR(MinFeb1+11)=TahunKalender,MONTH(MinFeb1+11)=2),MinFeb1+11,""),IF(AND(YEAR(MinFeb1+18)=TahunKalender,MONTH(MinFeb1+18)=2),MinFeb1+18,""))</f>
        <v>43510</v>
      </c>
      <c r="O7" s="27">
        <f ca="1">IF(DAY(MinFeb1)=1,IF(AND(YEAR(MinFeb1+12)=TahunKalender,MONTH(MinFeb1+12)=2),MinFeb1+12,""),IF(AND(YEAR(MinFeb1+19)=TahunKalender,MONTH(MinFeb1+19)=2),MinFeb1+19,""))</f>
        <v>43511</v>
      </c>
      <c r="P7" s="27">
        <f ca="1">IF(DAY(MinFeb1)=1,IF(AND(YEAR(MinFeb1+13)=TahunKalender,MONTH(MinFeb1+13)=2),MinFeb1+13,""),IF(AND(YEAR(MinFeb1+20)=TahunKalender,MONTH(MinFeb1+20)=2),MinFeb1+20,""))</f>
        <v>43512</v>
      </c>
      <c r="Q7" s="27">
        <f ca="1">IF(DAY(MinFeb1)=1,IF(AND(YEAR(MinFeb1+14)=TahunKalender,MONTH(MinFeb1+14)=2),MinFeb1+14,""),IF(AND(YEAR(MinFeb1+21)=TahunKalender,MONTH(MinFeb1+21)=2),MinFeb1+21,""))</f>
        <v>43513</v>
      </c>
      <c r="R7" s="2"/>
      <c r="S7" s="5"/>
      <c r="U7" s="18" t="s">
        <v>21</v>
      </c>
      <c r="Z7" s="2"/>
      <c r="AH7" s="2"/>
      <c r="AP7" s="2"/>
    </row>
    <row r="8" spans="1:42" ht="15" customHeight="1" x14ac:dyDescent="0.2">
      <c r="B8" s="2"/>
      <c r="C8" s="27">
        <f ca="1">IF(DAY(MinJan1)=1,IF(AND(YEAR(MinJan1+15)=TahunKalender,MONTH(MinJan1+15)=1),MinJan1+15,""),IF(AND(YEAR(MinJan1+22)=TahunKalender,MONTH(MinJan1+22)=1),MinJan1+22,""))</f>
        <v>43486</v>
      </c>
      <c r="D8" s="27">
        <f ca="1">IF(DAY(MinJan1)=1,IF(AND(YEAR(MinJan1+16)=TahunKalender,MONTH(MinJan1+16)=1),MinJan1+16,""),IF(AND(YEAR(MinJan1+23)=TahunKalender,MONTH(MinJan1+23)=1),MinJan1+23,""))</f>
        <v>43487</v>
      </c>
      <c r="E8" s="27">
        <f ca="1">IF(DAY(MinJan1)=1,IF(AND(YEAR(MinJan1+17)=TahunKalender,MONTH(MinJan1+17)=1),MinJan1+17,""),IF(AND(YEAR(MinJan1+24)=TahunKalender,MONTH(MinJan1+24)=1),MinJan1+24,""))</f>
        <v>43488</v>
      </c>
      <c r="F8" s="27">
        <f ca="1">IF(DAY(MinJan1)=1,IF(AND(YEAR(MinJan1+18)=TahunKalender,MONTH(MinJan1+18)=1),MinJan1+18,""),IF(AND(YEAR(MinJan1+25)=TahunKalender,MONTH(MinJan1+25)=1),MinJan1+25,""))</f>
        <v>43489</v>
      </c>
      <c r="G8" s="27">
        <f ca="1">IF(DAY(MinJan1)=1,IF(AND(YEAR(MinJan1+19)=TahunKalender,MONTH(MinJan1+19)=1),MinJan1+19,""),IF(AND(YEAR(MinJan1+26)=TahunKalender,MONTH(MinJan1+26)=1),MinJan1+26,""))</f>
        <v>43490</v>
      </c>
      <c r="H8" s="27">
        <f ca="1">IF(DAY(MinJan1)=1,IF(AND(YEAR(MinJan1+20)=TahunKalender,MONTH(MinJan1+20)=1),MinJan1+20,""),IF(AND(YEAR(MinJan1+27)=TahunKalender,MONTH(MinJan1+27)=1),MinJan1+27,""))</f>
        <v>43491</v>
      </c>
      <c r="I8" s="27">
        <f ca="1">IF(DAY(MinJan1)=1,IF(AND(YEAR(MinJan1+21)=TahunKalender,MONTH(MinJan1+21)=1),MinJan1+21,""),IF(AND(YEAR(MinJan1+28)=TahunKalender,MONTH(MinJan1+28)=1),MinJan1+28,""))</f>
        <v>43492</v>
      </c>
      <c r="J8" s="20"/>
      <c r="K8" s="27">
        <f ca="1">IF(DAY(MinFeb1)=1,IF(AND(YEAR(MinFeb1+15)=TahunKalender,MONTH(MinFeb1+15)=2),MinFeb1+15,""),IF(AND(YEAR(MinFeb1+22)=TahunKalender,MONTH(MinFeb1+22)=2),MinFeb1+22,""))</f>
        <v>43514</v>
      </c>
      <c r="L8" s="27">
        <f ca="1">IF(DAY(MinFeb1)=1,IF(AND(YEAR(MinFeb1+16)=TahunKalender,MONTH(MinFeb1+16)=2),MinFeb1+16,""),IF(AND(YEAR(MinFeb1+23)=TahunKalender,MONTH(MinFeb1+23)=2),MinFeb1+23,""))</f>
        <v>43515</v>
      </c>
      <c r="M8" s="27">
        <f ca="1">IF(DAY(MinFeb1)=1,IF(AND(YEAR(MinFeb1+17)=TahunKalender,MONTH(MinFeb1+17)=2),MinFeb1+17,""),IF(AND(YEAR(MinFeb1+24)=TahunKalender,MONTH(MinFeb1+24)=2),MinFeb1+24,""))</f>
        <v>43516</v>
      </c>
      <c r="N8" s="27">
        <f ca="1">IF(DAY(MinFeb1)=1,IF(AND(YEAR(MinFeb1+18)=TahunKalender,MONTH(MinFeb1+18)=2),MinFeb1+18,""),IF(AND(YEAR(MinFeb1+25)=TahunKalender,MONTH(MinFeb1+25)=2),MinFeb1+25,""))</f>
        <v>43517</v>
      </c>
      <c r="O8" s="27">
        <f ca="1">IF(DAY(MinFeb1)=1,IF(AND(YEAR(MinFeb1+19)=TahunKalender,MONTH(MinFeb1+19)=2),MinFeb1+19,""),IF(AND(YEAR(MinFeb1+26)=TahunKalender,MONTH(MinFeb1+26)=2),MinFeb1+26,""))</f>
        <v>43518</v>
      </c>
      <c r="P8" s="27">
        <f ca="1">IF(DAY(MinFeb1)=1,IF(AND(YEAR(MinFeb1+20)=TahunKalender,MONTH(MinFeb1+20)=2),MinFeb1+20,""),IF(AND(YEAR(MinFeb1+27)=TahunKalender,MONTH(MinFeb1+27)=2),MinFeb1+27,""))</f>
        <v>43519</v>
      </c>
      <c r="Q8" s="27">
        <f ca="1">IF(DAY(MinFeb1)=1,IF(AND(YEAR(MinFeb1+21)=TahunKalender,MONTH(MinFeb1+21)=2),MinFeb1+21,""),IF(AND(YEAR(MinFeb1+28)=TahunKalender,MONTH(MinFeb1+28)=2),MinFeb1+28,""))</f>
        <v>43520</v>
      </c>
      <c r="R8" s="2"/>
      <c r="S8" s="5"/>
      <c r="U8" s="11"/>
      <c r="Z8" s="2"/>
      <c r="AH8" s="2"/>
      <c r="AP8" s="2"/>
    </row>
    <row r="9" spans="1:42" ht="15" customHeight="1" x14ac:dyDescent="0.2">
      <c r="B9" s="2"/>
      <c r="C9" s="27">
        <f ca="1">IF(DAY(MinJan1)=1,IF(AND(YEAR(MinJan1+22)=TahunKalender,MONTH(MinJan1+22)=1),MinJan1+22,""),IF(AND(YEAR(MinJan1+29)=TahunKalender,MONTH(MinJan1+29)=1),MinJan1+29,""))</f>
        <v>43493</v>
      </c>
      <c r="D9" s="27">
        <f ca="1">IF(DAY(MinJan1)=1,IF(AND(YEAR(MinJan1+23)=TahunKalender,MONTH(MinJan1+23)=1),MinJan1+23,""),IF(AND(YEAR(MinJan1+30)=TahunKalender,MONTH(MinJan1+30)=1),MinJan1+30,""))</f>
        <v>43494</v>
      </c>
      <c r="E9" s="27">
        <f ca="1">IF(DAY(MinJan1)=1,IF(AND(YEAR(MinJan1+24)=TahunKalender,MONTH(MinJan1+24)=1),MinJan1+24,""),IF(AND(YEAR(MinJan1+31)=TahunKalender,MONTH(MinJan1+31)=1),MinJan1+31,""))</f>
        <v>43495</v>
      </c>
      <c r="F9" s="27">
        <f ca="1">IF(DAY(MinJan1)=1,IF(AND(YEAR(MinJan1+25)=TahunKalender,MONTH(MinJan1+25)=1),MinJan1+25,""),IF(AND(YEAR(MinJan1+32)=TahunKalender,MONTH(MinJan1+32)=1),MinJan1+32,""))</f>
        <v>43496</v>
      </c>
      <c r="G9" s="27" t="str">
        <f ca="1">IF(DAY(MinJan1)=1,IF(AND(YEAR(MinJan1+26)=TahunKalender,MONTH(MinJan1+26)=1),MinJan1+26,""),IF(AND(YEAR(MinJan1+33)=TahunKalender,MONTH(MinJan1+33)=1),MinJan1+33,""))</f>
        <v/>
      </c>
      <c r="H9" s="27" t="str">
        <f ca="1">IF(DAY(MinJan1)=1,IF(AND(YEAR(MinJan1+27)=TahunKalender,MONTH(MinJan1+27)=1),MinJan1+27,""),IF(AND(YEAR(MinJan1+34)=TahunKalender,MONTH(MinJan1+34)=1),MinJan1+34,""))</f>
        <v/>
      </c>
      <c r="I9" s="27" t="str">
        <f ca="1">IF(DAY(MinJan1)=1,IF(AND(YEAR(MinJan1+28)=TahunKalender,MONTH(MinJan1+28)=1),MinJan1+28,""),IF(AND(YEAR(MinJan1+35)=TahunKalender,MONTH(MinJan1+35)=1),MinJan1+35,""))</f>
        <v/>
      </c>
      <c r="J9" s="20"/>
      <c r="K9" s="27">
        <f ca="1">IF(DAY(MinFeb1)=1,IF(AND(YEAR(MinFeb1+22)=TahunKalender,MONTH(MinFeb1+22)=2),MinFeb1+22,""),IF(AND(YEAR(MinFeb1+29)=TahunKalender,MONTH(MinFeb1+29)=2),MinFeb1+29,""))</f>
        <v>43521</v>
      </c>
      <c r="L9" s="27">
        <f ca="1">IF(DAY(MinFeb1)=1,IF(AND(YEAR(MinFeb1+23)=TahunKalender,MONTH(MinFeb1+23)=2),MinFeb1+23,""),IF(AND(YEAR(MinFeb1+30)=TahunKalender,MONTH(MinFeb1+30)=2),MinFeb1+30,""))</f>
        <v>43522</v>
      </c>
      <c r="M9" s="27">
        <f ca="1">IF(DAY(MinFeb1)=1,IF(AND(YEAR(MinFeb1+24)=TahunKalender,MONTH(MinFeb1+24)=2),MinFeb1+24,""),IF(AND(YEAR(MinFeb1+31)=TahunKalender,MONTH(MinFeb1+31)=2),MinFeb1+31,""))</f>
        <v>43523</v>
      </c>
      <c r="N9" s="27">
        <f ca="1">IF(DAY(MinFeb1)=1,IF(AND(YEAR(MinFeb1+25)=TahunKalender,MONTH(MinFeb1+25)=2),MinFeb1+25,""),IF(AND(YEAR(MinFeb1+32)=TahunKalender,MONTH(MinFeb1+32)=2),MinFeb1+32,""))</f>
        <v>43524</v>
      </c>
      <c r="O9" s="27" t="str">
        <f ca="1">IF(DAY(MinFeb1)=1,IF(AND(YEAR(MinFeb1+26)=TahunKalender,MONTH(MinFeb1+26)=2),MinFeb1+26,""),IF(AND(YEAR(MinFeb1+33)=TahunKalender,MONTH(MinFeb1+33)=2),MinFeb1+33,""))</f>
        <v/>
      </c>
      <c r="P9" s="27" t="str">
        <f ca="1">IF(DAY(MinFeb1)=1,IF(AND(YEAR(MinFeb1+27)=TahunKalender,MONTH(MinFeb1+27)=2),MinFeb1+27,""),IF(AND(YEAR(MinFeb1+34)=TahunKalender,MONTH(MinFeb1+34)=2),MinFeb1+34,""))</f>
        <v/>
      </c>
      <c r="Q9" s="27" t="str">
        <f ca="1">IF(DAY(MinFeb1)=1,IF(AND(YEAR(MinFeb1+28)=TahunKalender,MONTH(MinFeb1+28)=2),MinFeb1+28,""),IF(AND(YEAR(MinFeb1+35)=TahunKalender,MONTH(MinFeb1+35)=2),MinFeb1+35,""))</f>
        <v/>
      </c>
      <c r="R9" s="2"/>
      <c r="S9" s="5"/>
      <c r="U9" s="12" t="s">
        <v>22</v>
      </c>
      <c r="Z9" s="2"/>
      <c r="AH9" s="2"/>
      <c r="AP9" s="2"/>
    </row>
    <row r="10" spans="1:42" ht="15" customHeight="1" x14ac:dyDescent="0.2">
      <c r="B10" s="2"/>
      <c r="C10" s="27" t="str">
        <f ca="1">IF(DAY(MinJan1)=1,IF(AND(YEAR(MinJan1+29)=TahunKalender,MONTH(MinJan1+29)=1),MinJan1+29,""),IF(AND(YEAR(MinJan1+36)=TahunKalender,MONTH(MinJan1+36)=1),MinJan1+36,""))</f>
        <v/>
      </c>
      <c r="D10" s="27" t="str">
        <f ca="1">IF(DAY(MinJan1)=1,IF(AND(YEAR(MinJan1+30)=TahunKalender,MONTH(MinJan1+30)=1),MinJan1+30,""),IF(AND(YEAR(MinJan1+37)=TahunKalender,MONTH(MinJan1+37)=1),MinJan1+37,""))</f>
        <v/>
      </c>
      <c r="E10" s="27" t="str">
        <f ca="1">IF(DAY(MinJan1)=1,IF(AND(YEAR(MinJan1+31)=TahunKalender,MONTH(MinJan1+31)=1),MinJan1+31,""),IF(AND(YEAR(MinJan1+38)=TahunKalender,MONTH(MinJan1+38)=1),MinJan1+38,""))</f>
        <v/>
      </c>
      <c r="F10" s="27" t="str">
        <f ca="1">IF(DAY(MinJan1)=1,IF(AND(YEAR(MinJan1+32)=TahunKalender,MONTH(MinJan1+32)=1),MinJan1+32,""),IF(AND(YEAR(MinJan1+39)=TahunKalender,MONTH(MinJan1+39)=1),MinJan1+39,""))</f>
        <v/>
      </c>
      <c r="G10" s="27" t="str">
        <f ca="1">IF(DAY(MinJan1)=1,IF(AND(YEAR(MinJan1+33)=TahunKalender,MONTH(MinJan1+33)=1),MinJan1+33,""),IF(AND(YEAR(MinJan1+40)=TahunKalender,MONTH(MinJan1+40)=1),MinJan1+40,""))</f>
        <v/>
      </c>
      <c r="H10" s="27" t="str">
        <f ca="1">IF(DAY(MinJan1)=1,IF(AND(YEAR(MinJan1+34)=TahunKalender,MONTH(MinJan1+34)=1),MinJan1+34,""),IF(AND(YEAR(MinJan1+41)=TahunKalender,MONTH(MinJan1+41)=1),MinJan1+41,""))</f>
        <v/>
      </c>
      <c r="I10" s="27" t="str">
        <f ca="1">IF(DAY(MinJan1)=1,IF(AND(YEAR(MinJan1+35)=TahunKalender,MONTH(MinJan1+35)=1),MinJan1+35,""),IF(AND(YEAR(MinJan1+42)=TahunKalender,MONTH(MinJan1+42)=1),MinJan1+42,""))</f>
        <v/>
      </c>
      <c r="J10" s="20"/>
      <c r="K10" s="27" t="str">
        <f ca="1">IF(DAY(MinFeb1)=1,IF(AND(YEAR(MinFeb1+29)=TahunKalender,MONTH(MinFeb1+29)=2),MinFeb1+29,""),IF(AND(YEAR(MinFeb1+36)=TahunKalender,MONTH(MinFeb1+36)=2),MinFeb1+36,""))</f>
        <v/>
      </c>
      <c r="L10" s="27" t="str">
        <f ca="1">IF(DAY(MinFeb1)=1,IF(AND(YEAR(MinFeb1+30)=TahunKalender,MONTH(MinFeb1+30)=2),MinFeb1+30,""),IF(AND(YEAR(MinFeb1+37)=TahunKalender,MONTH(MinFeb1+37)=2),MinFeb1+37,""))</f>
        <v/>
      </c>
      <c r="M10" s="27" t="str">
        <f ca="1">IF(DAY(MinFeb1)=1,IF(AND(YEAR(MinFeb1+31)=TahunKalender,MONTH(MinFeb1+31)=2),MinFeb1+31,""),IF(AND(YEAR(MinFeb1+38)=TahunKalender,MONTH(MinFeb1+38)=2),MinFeb1+38,""))</f>
        <v/>
      </c>
      <c r="N10" s="27" t="str">
        <f ca="1">IF(DAY(MinFeb1)=1,IF(AND(YEAR(MinFeb1+32)=TahunKalender,MONTH(MinFeb1+32)=2),MinFeb1+32,""),IF(AND(YEAR(MinFeb1+39)=TahunKalender,MONTH(MinFeb1+39)=2),MinFeb1+39,""))</f>
        <v/>
      </c>
      <c r="O10" s="27" t="str">
        <f ca="1">IF(DAY(MinFeb1)=1,IF(AND(YEAR(MinFeb1+33)=TahunKalender,MONTH(MinFeb1+33)=2),MinFeb1+33,""),IF(AND(YEAR(MinFeb1+40)=TahunKalender,MONTH(MinFeb1+40)=2),MinFeb1+40,""))</f>
        <v/>
      </c>
      <c r="P10" s="27" t="str">
        <f ca="1">IF(DAY(MinFeb1)=1,IF(AND(YEAR(MinFeb1+34)=TahunKalender,MONTH(MinFeb1+34)=2),MinFeb1+34,""),IF(AND(YEAR(MinFeb1+41)=TahunKalender,MONTH(MinFeb1+41)=2),MinFeb1+41,""))</f>
        <v/>
      </c>
      <c r="Q10" s="27" t="str">
        <f ca="1">IF(DAY(MinFeb1)=1,IF(AND(YEAR(MinFeb1+35)=TahunKalender,MONTH(MinFeb1+35)=2),MinFeb1+35,""),IF(AND(YEAR(MinFeb1+42)=TahunKalender,MONTH(MinFeb1+42)=2),MinFeb1+42,""))</f>
        <v/>
      </c>
      <c r="R10" s="2"/>
      <c r="S10" s="5"/>
      <c r="U10" s="18" t="s">
        <v>23</v>
      </c>
      <c r="Z10" s="2"/>
      <c r="AH10" s="2"/>
      <c r="AP10" s="2"/>
    </row>
    <row r="11" spans="1:42" ht="15" customHeight="1" x14ac:dyDescent="0.2"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5"/>
      <c r="U11" s="11"/>
      <c r="Z11" s="2"/>
      <c r="AH11" s="2"/>
      <c r="AP11" s="2"/>
    </row>
    <row r="12" spans="1:42" s="22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1"/>
      <c r="K12" s="4" t="s">
        <v>12</v>
      </c>
      <c r="L12" s="3"/>
      <c r="M12" s="3"/>
      <c r="N12" s="3"/>
      <c r="O12" s="3"/>
      <c r="P12" s="3"/>
      <c r="Q12" s="3"/>
      <c r="R12" s="2"/>
      <c r="S12" s="29"/>
      <c r="T12"/>
      <c r="U12" s="1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" customHeight="1" x14ac:dyDescent="0.25">
      <c r="B13" s="2"/>
      <c r="C13" s="26" t="s">
        <v>1</v>
      </c>
      <c r="D13" s="26" t="s">
        <v>1</v>
      </c>
      <c r="E13" s="26" t="s">
        <v>8</v>
      </c>
      <c r="F13" s="26" t="s">
        <v>7</v>
      </c>
      <c r="G13" s="26" t="s">
        <v>9</v>
      </c>
      <c r="H13" s="26" t="s">
        <v>1</v>
      </c>
      <c r="I13" s="26" t="s">
        <v>10</v>
      </c>
      <c r="J13" s="19"/>
      <c r="K13" s="26" t="s">
        <v>1</v>
      </c>
      <c r="L13" s="26" t="s">
        <v>1</v>
      </c>
      <c r="M13" s="26" t="s">
        <v>8</v>
      </c>
      <c r="N13" s="26" t="s">
        <v>7</v>
      </c>
      <c r="O13" s="26" t="s">
        <v>9</v>
      </c>
      <c r="P13" s="26" t="s">
        <v>1</v>
      </c>
      <c r="Q13" s="26" t="s">
        <v>10</v>
      </c>
      <c r="R13" s="2"/>
      <c r="S13" s="5"/>
      <c r="U13" s="18"/>
      <c r="Z13" s="2"/>
      <c r="AH13" s="2"/>
      <c r="AP13" s="2"/>
    </row>
    <row r="14" spans="1:42" ht="15" customHeight="1" x14ac:dyDescent="0.2">
      <c r="B14" s="2"/>
      <c r="C14" s="27" t="str">
        <f ca="1">IF(DAY(MinMar1)=1,"",IF(AND(YEAR(MinMar1+1)=TahunKalender,MONTH(MinMar1+1)=3),MinMar1+1,""))</f>
        <v/>
      </c>
      <c r="D14" s="27" t="str">
        <f ca="1">IF(DAY(MinMar1)=1,"",IF(AND(YEAR(MinMar1+2)=TahunKalender,MONTH(MinMar1+2)=3),MinMar1+2,""))</f>
        <v/>
      </c>
      <c r="E14" s="27" t="str">
        <f ca="1">IF(DAY(MinMar1)=1,"",IF(AND(YEAR(MinMar1+3)=TahunKalender,MONTH(MinMar1+3)=3),MinMar1+3,""))</f>
        <v/>
      </c>
      <c r="F14" s="27" t="str">
        <f ca="1">IF(DAY(MinMar1)=1,"",IF(AND(YEAR(MinMar1+4)=TahunKalender,MONTH(MinMar1+4)=3),MinMar1+4,""))</f>
        <v/>
      </c>
      <c r="G14" s="27">
        <f ca="1">IF(DAY(MinMar1)=1,"",IF(AND(YEAR(MinMar1+5)=TahunKalender,MONTH(MinMar1+5)=3),MinMar1+5,""))</f>
        <v>43525</v>
      </c>
      <c r="H14" s="27">
        <f ca="1">IF(DAY(MinMar1)=1,"",IF(AND(YEAR(MinMar1+6)=TahunKalender,MONTH(MinMar1+6)=3),MinMar1+6,""))</f>
        <v>43526</v>
      </c>
      <c r="I14" s="27">
        <f ca="1">IF(DAY(MinMar1)=1,IF(AND(YEAR(MinMar1)=TahunKalender,MONTH(MinMar1)=3),MinMar1,""),IF(AND(YEAR(MinMar1+7)=TahunKalender,MONTH(MinMar1+7)=3),MinMar1+7,""))</f>
        <v>43527</v>
      </c>
      <c r="J14" s="20"/>
      <c r="K14" s="27">
        <f ca="1">IF(DAY(MinApr1)=1,"",IF(AND(YEAR(MinApr1+1)=TahunKalender,MONTH(MinApr1+1)=4),MinApr1+1,""))</f>
        <v>43556</v>
      </c>
      <c r="L14" s="27">
        <f ca="1">IF(DAY(MinApr1)=1,"",IF(AND(YEAR(MinApr1+2)=TahunKalender,MONTH(MinApr1+2)=4),MinApr1+2,""))</f>
        <v>43557</v>
      </c>
      <c r="M14" s="27">
        <f ca="1">IF(DAY(MinApr1)=1,"",IF(AND(YEAR(MinApr1+3)=TahunKalender,MONTH(MinApr1+3)=4),MinApr1+3,""))</f>
        <v>43558</v>
      </c>
      <c r="N14" s="27">
        <f ca="1">IF(DAY(MinApr1)=1,"",IF(AND(YEAR(MinApr1+4)=TahunKalender,MONTH(MinApr1+4)=4),MinApr1+4,""))</f>
        <v>43559</v>
      </c>
      <c r="O14" s="27">
        <f ca="1">IF(DAY(MinApr1)=1,"",IF(AND(YEAR(MinApr1+5)=TahunKalender,MONTH(MinApr1+5)=4),MinApr1+5,""))</f>
        <v>43560</v>
      </c>
      <c r="P14" s="27">
        <f ca="1">IF(DAY(MinApr1)=1,"",IF(AND(YEAR(MinApr1+6)=TahunKalender,MONTH(MinApr1+6)=4),MinApr1+6,""))</f>
        <v>43561</v>
      </c>
      <c r="Q14" s="27">
        <f ca="1">IF(DAY(MinApr1)=1,IF(AND(YEAR(MinApr1)=TahunKalender,MONTH(MinApr1)=4),MinApr1,""),IF(AND(YEAR(MinApr1+7)=TahunKalender,MONTH(MinApr1+7)=4),MinApr1+7,""))</f>
        <v>43562</v>
      </c>
      <c r="R14" s="2"/>
      <c r="S14" s="5"/>
      <c r="U14" s="11"/>
      <c r="Z14" s="2"/>
      <c r="AH14" s="2"/>
      <c r="AP14" s="2"/>
    </row>
    <row r="15" spans="1:42" ht="15" customHeight="1" x14ac:dyDescent="0.2">
      <c r="B15" s="2"/>
      <c r="C15" s="27">
        <f ca="1">IF(DAY(MinMar1)=1,IF(AND(YEAR(MinMar1+1)=TahunKalender,MONTH(MinMar1+1)=3),MinMar1+1,""),IF(AND(YEAR(MinMar1+8)=TahunKalender,MONTH(MinMar1+8)=3),MinMar1+8,""))</f>
        <v>43528</v>
      </c>
      <c r="D15" s="27">
        <f ca="1">IF(DAY(MinMar1)=1,IF(AND(YEAR(MinMar1+2)=TahunKalender,MONTH(MinMar1+2)=3),MinMar1+2,""),IF(AND(YEAR(MinMar1+9)=TahunKalender,MONTH(MinMar1+9)=3),MinMar1+9,""))</f>
        <v>43529</v>
      </c>
      <c r="E15" s="27">
        <f ca="1">IF(DAY(MinMar1)=1,IF(AND(YEAR(MinMar1+3)=TahunKalender,MONTH(MinMar1+3)=3),MinMar1+3,""),IF(AND(YEAR(MinMar1+10)=TahunKalender,MONTH(MinMar1+10)=3),MinMar1+10,""))</f>
        <v>43530</v>
      </c>
      <c r="F15" s="27">
        <f ca="1">IF(DAY(MinMar1)=1,IF(AND(YEAR(MinMar1+4)=TahunKalender,MONTH(MinMar1+4)=3),MinMar1+4,""),IF(AND(YEAR(MinMar1+11)=TahunKalender,MONTH(MinMar1+11)=3),MinMar1+11,""))</f>
        <v>43531</v>
      </c>
      <c r="G15" s="27">
        <f ca="1">IF(DAY(MinMar1)=1,IF(AND(YEAR(MinMar1+5)=TahunKalender,MONTH(MinMar1+5)=3),MinMar1+5,""),IF(AND(YEAR(MinMar1+12)=TahunKalender,MONTH(MinMar1+12)=3),MinMar1+12,""))</f>
        <v>43532</v>
      </c>
      <c r="H15" s="27">
        <f ca="1">IF(DAY(MinMar1)=1,IF(AND(YEAR(MinMar1+6)=TahunKalender,MONTH(MinMar1+6)=3),MinMar1+6,""),IF(AND(YEAR(MinMar1+13)=TahunKalender,MONTH(MinMar1+13)=3),MinMar1+13,""))</f>
        <v>43533</v>
      </c>
      <c r="I15" s="27">
        <f ca="1">IF(DAY(MinMar1)=1,IF(AND(YEAR(MinMar1+7)=TahunKalender,MONTH(MinMar1+7)=3),MinMar1+7,""),IF(AND(YEAR(MinMar1+14)=TahunKalender,MONTH(MinMar1+14)=3),MinMar1+14,""))</f>
        <v>43534</v>
      </c>
      <c r="J15" s="20"/>
      <c r="K15" s="27">
        <f ca="1">IF(DAY(MinApr1)=1,IF(AND(YEAR(MinApr1+1)=TahunKalender,MONTH(MinApr1+1)=4),MinApr1+1,""),IF(AND(YEAR(MinApr1+8)=TahunKalender,MONTH(MinApr1+8)=4),MinApr1+8,""))</f>
        <v>43563</v>
      </c>
      <c r="L15" s="27">
        <f ca="1">IF(DAY(MinApr1)=1,IF(AND(YEAR(MinApr1+2)=TahunKalender,MONTH(MinApr1+2)=4),MinApr1+2,""),IF(AND(YEAR(MinApr1+9)=TahunKalender,MONTH(MinApr1+9)=4),MinApr1+9,""))</f>
        <v>43564</v>
      </c>
      <c r="M15" s="27">
        <f ca="1">IF(DAY(MinApr1)=1,IF(AND(YEAR(MinApr1+3)=TahunKalender,MONTH(MinApr1+3)=4),MinApr1+3,""),IF(AND(YEAR(MinApr1+10)=TahunKalender,MONTH(MinApr1+10)=4),MinApr1+10,""))</f>
        <v>43565</v>
      </c>
      <c r="N15" s="27">
        <f ca="1">IF(DAY(MinApr1)=1,IF(AND(YEAR(MinApr1+4)=TahunKalender,MONTH(MinApr1+4)=4),MinApr1+4,""),IF(AND(YEAR(MinApr1+11)=TahunKalender,MONTH(MinApr1+11)=4),MinApr1+11,""))</f>
        <v>43566</v>
      </c>
      <c r="O15" s="27">
        <f ca="1">IF(DAY(MinApr1)=1,IF(AND(YEAR(MinApr1+5)=TahunKalender,MONTH(MinApr1+5)=4),MinApr1+5,""),IF(AND(YEAR(MinApr1+12)=TahunKalender,MONTH(MinApr1+12)=4),MinApr1+12,""))</f>
        <v>43567</v>
      </c>
      <c r="P15" s="27">
        <f ca="1">IF(DAY(MinApr1)=1,IF(AND(YEAR(MinApr1+6)=TahunKalender,MONTH(MinApr1+6)=4),MinApr1+6,""),IF(AND(YEAR(MinApr1+13)=TahunKalender,MONTH(MinApr1+13)=4),MinApr1+13,""))</f>
        <v>43568</v>
      </c>
      <c r="Q15" s="27">
        <f ca="1">IF(DAY(MinApr1)=1,IF(AND(YEAR(MinApr1+7)=TahunKalender,MONTH(MinApr1+7)=4),MinApr1+7,""),IF(AND(YEAR(MinApr1+14)=TahunKalender,MONTH(MinApr1+14)=4),MinApr1+14,""))</f>
        <v>43569</v>
      </c>
      <c r="R15" s="2"/>
      <c r="S15" s="5"/>
      <c r="U15" s="12"/>
      <c r="Z15" s="2"/>
      <c r="AH15" s="2"/>
      <c r="AP15" s="2"/>
    </row>
    <row r="16" spans="1:42" ht="15" customHeight="1" x14ac:dyDescent="0.2">
      <c r="B16" s="2"/>
      <c r="C16" s="27">
        <f ca="1">IF(DAY(MinMar1)=1,IF(AND(YEAR(MinMar1+8)=TahunKalender,MONTH(MinMar1+8)=3),MinMar1+8,""),IF(AND(YEAR(MinMar1+15)=TahunKalender,MONTH(MinMar1+15)=3),MinMar1+15,""))</f>
        <v>43535</v>
      </c>
      <c r="D16" s="27">
        <f ca="1">IF(DAY(MinMar1)=1,IF(AND(YEAR(MinMar1+9)=TahunKalender,MONTH(MinMar1+9)=3),MinMar1+9,""),IF(AND(YEAR(MinMar1+16)=TahunKalender,MONTH(MinMar1+16)=3),MinMar1+16,""))</f>
        <v>43536</v>
      </c>
      <c r="E16" s="27">
        <f ca="1">IF(DAY(MinMar1)=1,IF(AND(YEAR(MinMar1+10)=TahunKalender,MONTH(MinMar1+10)=3),MinMar1+10,""),IF(AND(YEAR(MinMar1+17)=TahunKalender,MONTH(MinMar1+17)=3),MinMar1+17,""))</f>
        <v>43537</v>
      </c>
      <c r="F16" s="27">
        <f ca="1">IF(DAY(MinMar1)=1,IF(AND(YEAR(MinMar1+11)=TahunKalender,MONTH(MinMar1+11)=3),MinMar1+11,""),IF(AND(YEAR(MinMar1+18)=TahunKalender,MONTH(MinMar1+18)=3),MinMar1+18,""))</f>
        <v>43538</v>
      </c>
      <c r="G16" s="27">
        <f ca="1">IF(DAY(MinMar1)=1,IF(AND(YEAR(MinMar1+12)=TahunKalender,MONTH(MinMar1+12)=3),MinMar1+12,""),IF(AND(YEAR(MinMar1+19)=TahunKalender,MONTH(MinMar1+19)=3),MinMar1+19,""))</f>
        <v>43539</v>
      </c>
      <c r="H16" s="27">
        <f ca="1">IF(DAY(MinMar1)=1,IF(AND(YEAR(MinMar1+13)=TahunKalender,MONTH(MinMar1+13)=3),MinMar1+13,""),IF(AND(YEAR(MinMar1+20)=TahunKalender,MONTH(MinMar1+20)=3),MinMar1+20,""))</f>
        <v>43540</v>
      </c>
      <c r="I16" s="27">
        <f ca="1">IF(DAY(MinMar1)=1,IF(AND(YEAR(MinMar1+14)=TahunKalender,MONTH(MinMar1+14)=3),MinMar1+14,""),IF(AND(YEAR(MinMar1+21)=TahunKalender,MONTH(MinMar1+21)=3),MinMar1+21,""))</f>
        <v>43541</v>
      </c>
      <c r="J16" s="20"/>
      <c r="K16" s="27">
        <f ca="1">IF(DAY(MinApr1)=1,IF(AND(YEAR(MinApr1+8)=TahunKalender,MONTH(MinApr1+8)=4),MinApr1+8,""),IF(AND(YEAR(MinApr1+15)=TahunKalender,MONTH(MinApr1+15)=4),MinApr1+15,""))</f>
        <v>43570</v>
      </c>
      <c r="L16" s="27">
        <f ca="1">IF(DAY(MinApr1)=1,IF(AND(YEAR(MinApr1+9)=TahunKalender,MONTH(MinApr1+9)=4),MinApr1+9,""),IF(AND(YEAR(MinApr1+16)=TahunKalender,MONTH(MinApr1+16)=4),MinApr1+16,""))</f>
        <v>43571</v>
      </c>
      <c r="M16" s="27">
        <f ca="1">IF(DAY(MinApr1)=1,IF(AND(YEAR(MinApr1+10)=TahunKalender,MONTH(MinApr1+10)=4),MinApr1+10,""),IF(AND(YEAR(MinApr1+17)=TahunKalender,MONTH(MinApr1+17)=4),MinApr1+17,""))</f>
        <v>43572</v>
      </c>
      <c r="N16" s="27">
        <f ca="1">IF(DAY(MinApr1)=1,IF(AND(YEAR(MinApr1+11)=TahunKalender,MONTH(MinApr1+11)=4),MinApr1+11,""),IF(AND(YEAR(MinApr1+18)=TahunKalender,MONTH(MinApr1+18)=4),MinApr1+18,""))</f>
        <v>43573</v>
      </c>
      <c r="O16" s="27">
        <f ca="1">IF(DAY(MinApr1)=1,IF(AND(YEAR(MinApr1+12)=TahunKalender,MONTH(MinApr1+12)=4),MinApr1+12,""),IF(AND(YEAR(MinApr1+19)=TahunKalender,MONTH(MinApr1+19)=4),MinApr1+19,""))</f>
        <v>43574</v>
      </c>
      <c r="P16" s="27">
        <f ca="1">IF(DAY(MinApr1)=1,IF(AND(YEAR(MinApr1+13)=TahunKalender,MONTH(MinApr1+13)=4),MinApr1+13,""),IF(AND(YEAR(MinApr1+20)=TahunKalender,MONTH(MinApr1+20)=4),MinApr1+20,""))</f>
        <v>43575</v>
      </c>
      <c r="Q16" s="27">
        <f ca="1">IF(DAY(MinApr1)=1,IF(AND(YEAR(MinApr1+14)=TahunKalender,MONTH(MinApr1+14)=4),MinApr1+14,""),IF(AND(YEAR(MinApr1+21)=TahunKalender,MONTH(MinApr1+21)=4),MinApr1+21,""))</f>
        <v>43576</v>
      </c>
      <c r="R16" s="2"/>
      <c r="S16" s="5"/>
      <c r="U16" s="18"/>
      <c r="Z16" s="2"/>
      <c r="AH16" s="2"/>
      <c r="AP16" s="2"/>
    </row>
    <row r="17" spans="1:42" ht="15" customHeight="1" x14ac:dyDescent="0.2">
      <c r="B17" s="2"/>
      <c r="C17" s="27">
        <f ca="1">IF(DAY(MinMar1)=1,IF(AND(YEAR(MinMar1+15)=TahunKalender,MONTH(MinMar1+15)=3),MinMar1+15,""),IF(AND(YEAR(MinMar1+22)=TahunKalender,MONTH(MinMar1+22)=3),MinMar1+22,""))</f>
        <v>43542</v>
      </c>
      <c r="D17" s="27">
        <f ca="1">IF(DAY(MinMar1)=1,IF(AND(YEAR(MinMar1+16)=TahunKalender,MONTH(MinMar1+16)=3),MinMar1+16,""),IF(AND(YEAR(MinMar1+23)=TahunKalender,MONTH(MinMar1+23)=3),MinMar1+23,""))</f>
        <v>43543</v>
      </c>
      <c r="E17" s="27">
        <f ca="1">IF(DAY(MinMar1)=1,IF(AND(YEAR(MinMar1+17)=TahunKalender,MONTH(MinMar1+17)=3),MinMar1+17,""),IF(AND(YEAR(MinMar1+24)=TahunKalender,MONTH(MinMar1+24)=3),MinMar1+24,""))</f>
        <v>43544</v>
      </c>
      <c r="F17" s="27">
        <f ca="1">IF(DAY(MinMar1)=1,IF(AND(YEAR(MinMar1+18)=TahunKalender,MONTH(MinMar1+18)=3),MinMar1+18,""),IF(AND(YEAR(MinMar1+25)=TahunKalender,MONTH(MinMar1+25)=3),MinMar1+25,""))</f>
        <v>43545</v>
      </c>
      <c r="G17" s="27">
        <f ca="1">IF(DAY(MinMar1)=1,IF(AND(YEAR(MinMar1+19)=TahunKalender,MONTH(MinMar1+19)=3),MinMar1+19,""),IF(AND(YEAR(MinMar1+26)=TahunKalender,MONTH(MinMar1+26)=3),MinMar1+26,""))</f>
        <v>43546</v>
      </c>
      <c r="H17" s="27">
        <f ca="1">IF(DAY(MinMar1)=1,IF(AND(YEAR(MinMar1+20)=TahunKalender,MONTH(MinMar1+20)=3),MinMar1+20,""),IF(AND(YEAR(MinMar1+27)=TahunKalender,MONTH(MinMar1+27)=3),MinMar1+27,""))</f>
        <v>43547</v>
      </c>
      <c r="I17" s="27">
        <f ca="1">IF(DAY(MinMar1)=1,IF(AND(YEAR(MinMar1+21)=TahunKalender,MONTH(MinMar1+21)=3),MinMar1+21,""),IF(AND(YEAR(MinMar1+28)=TahunKalender,MONTH(MinMar1+28)=3),MinMar1+28,""))</f>
        <v>43548</v>
      </c>
      <c r="J17" s="20"/>
      <c r="K17" s="27">
        <f ca="1">IF(DAY(MinApr1)=1,IF(AND(YEAR(MinApr1+15)=TahunKalender,MONTH(MinApr1+15)=4),MinApr1+15,""),IF(AND(YEAR(MinApr1+22)=TahunKalender,MONTH(MinApr1+22)=4),MinApr1+22,""))</f>
        <v>43577</v>
      </c>
      <c r="L17" s="27">
        <f ca="1">IF(DAY(MinApr1)=1,IF(AND(YEAR(MinApr1+16)=TahunKalender,MONTH(MinApr1+16)=4),MinApr1+16,""),IF(AND(YEAR(MinApr1+23)=TahunKalender,MONTH(MinApr1+23)=4),MinApr1+23,""))</f>
        <v>43578</v>
      </c>
      <c r="M17" s="27">
        <f ca="1">IF(DAY(MinApr1)=1,IF(AND(YEAR(MinApr1+17)=TahunKalender,MONTH(MinApr1+17)=4),MinApr1+17,""),IF(AND(YEAR(MinApr1+24)=TahunKalender,MONTH(MinApr1+24)=4),MinApr1+24,""))</f>
        <v>43579</v>
      </c>
      <c r="N17" s="27">
        <f ca="1">IF(DAY(MinApr1)=1,IF(AND(YEAR(MinApr1+18)=TahunKalender,MONTH(MinApr1+18)=4),MinApr1+18,""),IF(AND(YEAR(MinApr1+25)=TahunKalender,MONTH(MinApr1+25)=4),MinApr1+25,""))</f>
        <v>43580</v>
      </c>
      <c r="O17" s="27">
        <f ca="1">IF(DAY(MinApr1)=1,IF(AND(YEAR(MinApr1+19)=TahunKalender,MONTH(MinApr1+19)=4),MinApr1+19,""),IF(AND(YEAR(MinApr1+26)=TahunKalender,MONTH(MinApr1+26)=4),MinApr1+26,""))</f>
        <v>43581</v>
      </c>
      <c r="P17" s="27">
        <f ca="1">IF(DAY(MinApr1)=1,IF(AND(YEAR(MinApr1+20)=TahunKalender,MONTH(MinApr1+20)=4),MinApr1+20,""),IF(AND(YEAR(MinApr1+27)=TahunKalender,MONTH(MinApr1+27)=4),MinApr1+27,""))</f>
        <v>43582</v>
      </c>
      <c r="Q17" s="27">
        <f ca="1">IF(DAY(MinApr1)=1,IF(AND(YEAR(MinApr1+21)=TahunKalender,MONTH(MinApr1+21)=4),MinApr1+21,""),IF(AND(YEAR(MinApr1+28)=TahunKalender,MONTH(MinApr1+28)=4),MinApr1+28,""))</f>
        <v>43583</v>
      </c>
      <c r="R17" s="2"/>
      <c r="S17" s="5"/>
      <c r="U17" s="11"/>
      <c r="Z17" s="2"/>
      <c r="AH17" s="2"/>
      <c r="AP17" s="2"/>
    </row>
    <row r="18" spans="1:42" ht="15" customHeight="1" x14ac:dyDescent="0.2">
      <c r="B18" s="2"/>
      <c r="C18" s="27">
        <f ca="1">IF(DAY(MinMar1)=1,IF(AND(YEAR(MinMar1+22)=TahunKalender,MONTH(MinMar1+22)=3),MinMar1+22,""),IF(AND(YEAR(MinMar1+29)=TahunKalender,MONTH(MinMar1+29)=3),MinMar1+29,""))</f>
        <v>43549</v>
      </c>
      <c r="D18" s="27">
        <f ca="1">IF(DAY(MinMar1)=1,IF(AND(YEAR(MinMar1+23)=TahunKalender,MONTH(MinMar1+23)=3),MinMar1+23,""),IF(AND(YEAR(MinMar1+30)=TahunKalender,MONTH(MinMar1+30)=3),MinMar1+30,""))</f>
        <v>43550</v>
      </c>
      <c r="E18" s="27">
        <f ca="1">IF(DAY(MinMar1)=1,IF(AND(YEAR(MinMar1+24)=TahunKalender,MONTH(MinMar1+24)=3),MinMar1+24,""),IF(AND(YEAR(MinMar1+31)=TahunKalender,MONTH(MinMar1+31)=3),MinMar1+31,""))</f>
        <v>43551</v>
      </c>
      <c r="F18" s="27">
        <f ca="1">IF(DAY(MinMar1)=1,IF(AND(YEAR(MinMar1+25)=TahunKalender,MONTH(MinMar1+25)=3),MinMar1+25,""),IF(AND(YEAR(MinMar1+32)=TahunKalender,MONTH(MinMar1+32)=3),MinMar1+32,""))</f>
        <v>43552</v>
      </c>
      <c r="G18" s="27">
        <f ca="1">IF(DAY(MinMar1)=1,IF(AND(YEAR(MinMar1+26)=TahunKalender,MONTH(MinMar1+26)=3),MinMar1+26,""),IF(AND(YEAR(MinMar1+33)=TahunKalender,MONTH(MinMar1+33)=3),MinMar1+33,""))</f>
        <v>43553</v>
      </c>
      <c r="H18" s="27">
        <f ca="1">IF(DAY(MinMar1)=1,IF(AND(YEAR(MinMar1+27)=TahunKalender,MONTH(MinMar1+27)=3),MinMar1+27,""),IF(AND(YEAR(MinMar1+34)=TahunKalender,MONTH(MinMar1+34)=3),MinMar1+34,""))</f>
        <v>43554</v>
      </c>
      <c r="I18" s="27">
        <f ca="1">IF(DAY(MinMar1)=1,IF(AND(YEAR(MinMar1+28)=TahunKalender,MONTH(MinMar1+28)=3),MinMar1+28,""),IF(AND(YEAR(MinMar1+35)=TahunKalender,MONTH(MinMar1+35)=3),MinMar1+35,""))</f>
        <v>43555</v>
      </c>
      <c r="J18" s="20"/>
      <c r="K18" s="27">
        <f ca="1">IF(DAY(MinApr1)=1,IF(AND(YEAR(MinApr1+22)=TahunKalender,MONTH(MinApr1+22)=4),MinApr1+22,""),IF(AND(YEAR(MinApr1+29)=TahunKalender,MONTH(MinApr1+29)=4),MinApr1+29,""))</f>
        <v>43584</v>
      </c>
      <c r="L18" s="27">
        <f ca="1">IF(DAY(MinApr1)=1,IF(AND(YEAR(MinApr1+23)=TahunKalender,MONTH(MinApr1+23)=4),MinApr1+23,""),IF(AND(YEAR(MinApr1+30)=TahunKalender,MONTH(MinApr1+30)=4),MinApr1+30,""))</f>
        <v>43585</v>
      </c>
      <c r="M18" s="27" t="str">
        <f ca="1">IF(DAY(MinApr1)=1,IF(AND(YEAR(MinApr1+24)=TahunKalender,MONTH(MinApr1+24)=4),MinApr1+24,""),IF(AND(YEAR(MinApr1+31)=TahunKalender,MONTH(MinApr1+31)=4),MinApr1+31,""))</f>
        <v/>
      </c>
      <c r="N18" s="27" t="str">
        <f ca="1">IF(DAY(MinApr1)=1,IF(AND(YEAR(MinApr1+25)=TahunKalender,MONTH(MinApr1+25)=4),MinApr1+25,""),IF(AND(YEAR(MinApr1+32)=TahunKalender,MONTH(MinApr1+32)=4),MinApr1+32,""))</f>
        <v/>
      </c>
      <c r="O18" s="27" t="str">
        <f ca="1">IF(DAY(MinApr1)=1,IF(AND(YEAR(MinApr1+26)=TahunKalender,MONTH(MinApr1+26)=4),MinApr1+26,""),IF(AND(YEAR(MinApr1+33)=TahunKalender,MONTH(MinApr1+33)=4),MinApr1+33,""))</f>
        <v/>
      </c>
      <c r="P18" s="27" t="str">
        <f ca="1">IF(DAY(MinApr1)=1,IF(AND(YEAR(MinApr1+27)=TahunKalender,MONTH(MinApr1+27)=4),MinApr1+27,""),IF(AND(YEAR(MinApr1+34)=TahunKalender,MONTH(MinApr1+34)=4),MinApr1+34,""))</f>
        <v/>
      </c>
      <c r="Q18" s="27" t="str">
        <f ca="1">IF(DAY(MinApr1)=1,IF(AND(YEAR(MinApr1+28)=TahunKalender,MONTH(MinApr1+28)=4),MinApr1+28,""),IF(AND(YEAR(MinApr1+35)=TahunKalender,MONTH(MinApr1+35)=4),MinApr1+35,""))</f>
        <v/>
      </c>
      <c r="R18" s="2"/>
      <c r="S18" s="5"/>
      <c r="U18" s="12"/>
      <c r="Z18" s="2"/>
      <c r="AH18" s="2"/>
      <c r="AP18" s="2"/>
    </row>
    <row r="19" spans="1:42" ht="15" customHeight="1" x14ac:dyDescent="0.2">
      <c r="B19" s="2"/>
      <c r="C19" s="27" t="str">
        <f ca="1">IF(DAY(MinMar1)=1,IF(AND(YEAR(MinMar1+29)=TahunKalender,MONTH(MinMar1+29)=3),MinMar1+29,""),IF(AND(YEAR(MinMar1+36)=TahunKalender,MONTH(MinMar1+36)=3),MinMar1+36,""))</f>
        <v/>
      </c>
      <c r="D19" s="27" t="str">
        <f ca="1">IF(DAY(MinMar1)=1,IF(AND(YEAR(MinMar1+30)=TahunKalender,MONTH(MinMar1+30)=3),MinMar1+30,""),IF(AND(YEAR(MinMar1+37)=TahunKalender,MONTH(MinMar1+37)=3),MinMar1+37,""))</f>
        <v/>
      </c>
      <c r="E19" s="27" t="str">
        <f ca="1">IF(DAY(MinMar1)=1,IF(AND(YEAR(MinMar1+31)=TahunKalender,MONTH(MinMar1+31)=3),MinMar1+31,""),IF(AND(YEAR(MinMar1+38)=TahunKalender,MONTH(MinMar1+38)=3),MinMar1+38,""))</f>
        <v/>
      </c>
      <c r="F19" s="27" t="str">
        <f ca="1">IF(DAY(MinMar1)=1,IF(AND(YEAR(MinMar1+32)=TahunKalender,MONTH(MinMar1+32)=3),MinMar1+32,""),IF(AND(YEAR(MinMar1+39)=TahunKalender,MONTH(MinMar1+39)=3),MinMar1+39,""))</f>
        <v/>
      </c>
      <c r="G19" s="27" t="str">
        <f ca="1">IF(DAY(MinMar1)=1,IF(AND(YEAR(MinMar1+33)=TahunKalender,MONTH(MinMar1+33)=3),MinMar1+33,""),IF(AND(YEAR(MinMar1+40)=TahunKalender,MONTH(MinMar1+40)=3),MinMar1+40,""))</f>
        <v/>
      </c>
      <c r="H19" s="27" t="str">
        <f ca="1">IF(DAY(MinMar1)=1,IF(AND(YEAR(MinMar1+34)=TahunKalender,MONTH(MinMar1+34)=3),MinMar1+34,""),IF(AND(YEAR(MinMar1+41)=TahunKalender,MONTH(MinMar1+41)=3),MinMar1+41,""))</f>
        <v/>
      </c>
      <c r="I19" s="27" t="str">
        <f ca="1">IF(DAY(MinMar1)=1,IF(AND(YEAR(MinMar1+35)=TahunKalender,MONTH(MinMar1+35)=3),MinMar1+35,""),IF(AND(YEAR(MinMar1+42)=TahunKalender,MONTH(MinMar1+42)=3),MinMar1+42,""))</f>
        <v/>
      </c>
      <c r="J19" s="20"/>
      <c r="K19" s="27" t="str">
        <f ca="1">IF(DAY(MinApr1)=1,IF(AND(YEAR(MinApr1+29)=TahunKalender,MONTH(MinApr1+29)=4),MinApr1+29,""),IF(AND(YEAR(MinApr1+36)=TahunKalender,MONTH(MinApr1+36)=4),MinApr1+36,""))</f>
        <v/>
      </c>
      <c r="L19" s="27" t="str">
        <f ca="1">IF(DAY(MinApr1)=1,IF(AND(YEAR(MinApr1+30)=TahunKalender,MONTH(MinApr1+30)=4),MinApr1+30,""),IF(AND(YEAR(MinApr1+37)=TahunKalender,MONTH(MinApr1+37)=4),MinApr1+37,""))</f>
        <v/>
      </c>
      <c r="M19" s="27" t="str">
        <f ca="1">IF(DAY(MinApr1)=1,IF(AND(YEAR(MinApr1+31)=TahunKalender,MONTH(MinApr1+31)=4),MinApr1+31,""),IF(AND(YEAR(MinApr1+38)=TahunKalender,MONTH(MinApr1+38)=4),MinApr1+38,""))</f>
        <v/>
      </c>
      <c r="N19" s="27" t="str">
        <f ca="1">IF(DAY(MinApr1)=1,IF(AND(YEAR(MinApr1+32)=TahunKalender,MONTH(MinApr1+32)=4),MinApr1+32,""),IF(AND(YEAR(MinApr1+39)=TahunKalender,MONTH(MinApr1+39)=4),MinApr1+39,""))</f>
        <v/>
      </c>
      <c r="O19" s="27" t="str">
        <f ca="1">IF(DAY(MinApr1)=1,IF(AND(YEAR(MinApr1+33)=TahunKalender,MONTH(MinApr1+33)=4),MinApr1+33,""),IF(AND(YEAR(MinApr1+40)=TahunKalender,MONTH(MinApr1+40)=4),MinApr1+40,""))</f>
        <v/>
      </c>
      <c r="P19" s="27" t="str">
        <f ca="1">IF(DAY(MinApr1)=1,IF(AND(YEAR(MinApr1+34)=TahunKalender,MONTH(MinApr1+34)=4),MinApr1+34,""),IF(AND(YEAR(MinApr1+41)=TahunKalender,MONTH(MinApr1+41)=4),MinApr1+41,""))</f>
        <v/>
      </c>
      <c r="Q19" s="27" t="str">
        <f ca="1">IF(DAY(MinApr1)=1,IF(AND(YEAR(MinApr1+35)=TahunKalender,MONTH(MinApr1+35)=4),MinApr1+35,""),IF(AND(YEAR(MinApr1+42)=TahunKalender,MONTH(MinApr1+42)=4),MinApr1+42,""))</f>
        <v/>
      </c>
      <c r="R19" s="2"/>
      <c r="S19" s="5"/>
      <c r="U19" s="18"/>
      <c r="Z19" s="2"/>
      <c r="AH19" s="2"/>
      <c r="AP19" s="2"/>
    </row>
    <row r="20" spans="1:42" ht="15" customHeight="1" x14ac:dyDescent="0.2">
      <c r="B20" s="2"/>
      <c r="J20" s="20"/>
      <c r="R20" s="2"/>
      <c r="S20" s="5"/>
      <c r="U20" s="11"/>
      <c r="Z20" s="2"/>
      <c r="AH20" s="2"/>
      <c r="AP20" s="2"/>
    </row>
    <row r="21" spans="1:42" s="22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20"/>
      <c r="K21" s="4" t="s">
        <v>13</v>
      </c>
      <c r="L21" s="3"/>
      <c r="M21" s="3"/>
      <c r="N21" s="3"/>
      <c r="O21" s="3"/>
      <c r="P21" s="3"/>
      <c r="Q21" s="3"/>
      <c r="R21" s="2"/>
      <c r="S21" s="29"/>
      <c r="T21"/>
      <c r="U21" s="1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 x14ac:dyDescent="0.2">
      <c r="B22" s="2"/>
      <c r="C22" s="26" t="s">
        <v>1</v>
      </c>
      <c r="D22" s="26" t="s">
        <v>1</v>
      </c>
      <c r="E22" s="26" t="s">
        <v>8</v>
      </c>
      <c r="F22" s="26" t="s">
        <v>7</v>
      </c>
      <c r="G22" s="26" t="s">
        <v>9</v>
      </c>
      <c r="H22" s="26" t="s">
        <v>1</v>
      </c>
      <c r="I22" s="26" t="s">
        <v>10</v>
      </c>
      <c r="J22" s="21"/>
      <c r="K22" s="26" t="s">
        <v>1</v>
      </c>
      <c r="L22" s="26" t="s">
        <v>1</v>
      </c>
      <c r="M22" s="26" t="s">
        <v>8</v>
      </c>
      <c r="N22" s="26" t="s">
        <v>7</v>
      </c>
      <c r="O22" s="26" t="s">
        <v>9</v>
      </c>
      <c r="P22" s="26" t="s">
        <v>1</v>
      </c>
      <c r="Q22" s="26" t="s">
        <v>10</v>
      </c>
      <c r="R22" s="2"/>
      <c r="S22" s="5"/>
      <c r="U22" s="18"/>
      <c r="Z22" s="2"/>
      <c r="AH22" s="2"/>
      <c r="AP22" s="2"/>
    </row>
    <row r="23" spans="1:42" ht="15" customHeight="1" x14ac:dyDescent="0.25">
      <c r="B23" s="2"/>
      <c r="C23" s="27" t="str">
        <f ca="1">IF(DAY(MinMei1)=1,"",IF(AND(YEAR(MinMei1+1)=TahunKalender,MONTH(MinMei1+1)=5),MinMei1+1,""))</f>
        <v/>
      </c>
      <c r="D23" s="27" t="str">
        <f ca="1">IF(DAY(MinMei1)=1,"",IF(AND(YEAR(MinMei1+2)=TahunKalender,MONTH(MinMei1+2)=5),MinMei1+2,""))</f>
        <v/>
      </c>
      <c r="E23" s="27">
        <f ca="1">IF(DAY(MinMei1)=1,"",IF(AND(YEAR(MinMei1+3)=TahunKalender,MONTH(MinMei1+3)=5),MinMei1+3,""))</f>
        <v>43586</v>
      </c>
      <c r="F23" s="27">
        <f ca="1">IF(DAY(MinMei1)=1,"",IF(AND(YEAR(MinMei1+4)=TahunKalender,MONTH(MinMei1+4)=5),MinMei1+4,""))</f>
        <v>43587</v>
      </c>
      <c r="G23" s="27">
        <f ca="1">IF(DAY(MinMei1)=1,"",IF(AND(YEAR(MinMei1+5)=TahunKalender,MONTH(MinMei1+5)=5),MinMei1+5,""))</f>
        <v>43588</v>
      </c>
      <c r="H23" s="27">
        <f ca="1">IF(DAY(MinMei1)=1,"",IF(AND(YEAR(MinMei1+6)=TahunKalender,MONTH(MinMei1+6)=5),MinMei1+6,""))</f>
        <v>43589</v>
      </c>
      <c r="I23" s="27">
        <f ca="1">IF(DAY(MinMei1)=1,IF(AND(YEAR(MinMei1)=TahunKalender,MONTH(MinMei1)=5),MinMei1,""),IF(AND(YEAR(MinMei1+7)=TahunKalender,MONTH(MinMei1+7)=5),MinMei1+7,""))</f>
        <v>43590</v>
      </c>
      <c r="J23" s="19"/>
      <c r="K23" s="27" t="str">
        <f ca="1">IF(DAY(MinJun1)=1,"",IF(AND(YEAR(MinJun1+1)=TahunKalender,MONTH(MinJun1+1)=6),MinJun1+1,""))</f>
        <v/>
      </c>
      <c r="L23" s="27" t="str">
        <f ca="1">IF(DAY(MinJun1)=1,"",IF(AND(YEAR(MinJun1+2)=TahunKalender,MONTH(MinJun1+2)=6),MinJun1+2,""))</f>
        <v/>
      </c>
      <c r="M23" s="27" t="str">
        <f ca="1">IF(DAY(MinJun1)=1,"",IF(AND(YEAR(MinJun1+3)=TahunKalender,MONTH(MinJun1+3)=6),MinJun1+3,""))</f>
        <v/>
      </c>
      <c r="N23" s="27" t="str">
        <f ca="1">IF(DAY(MinJun1)=1,"",IF(AND(YEAR(MinJun1+4)=TahunKalender,MONTH(MinJun1+4)=6),MinJun1+4,""))</f>
        <v/>
      </c>
      <c r="O23" s="27" t="str">
        <f ca="1">IF(DAY(MinJun1)=1,"",IF(AND(YEAR(MinJun1+5)=TahunKalender,MONTH(MinJun1+5)=6),MinJun1+5,""))</f>
        <v/>
      </c>
      <c r="P23" s="27">
        <f ca="1">IF(DAY(MinJun1)=1,"",IF(AND(YEAR(MinJun1+6)=TahunKalender,MONTH(MinJun1+6)=6),MinJun1+6,""))</f>
        <v>43617</v>
      </c>
      <c r="Q23" s="27">
        <f ca="1">IF(DAY(MinJun1)=1,IF(AND(YEAR(MinJun1)=TahunKalender,MONTH(MinJun1)=6),MinJun1,""),IF(AND(YEAR(MinJun1+7)=TahunKalender,MONTH(MinJun1+7)=6),MinJun1+7,""))</f>
        <v>43618</v>
      </c>
      <c r="R23" s="2"/>
      <c r="S23" s="5"/>
      <c r="U23" s="11"/>
      <c r="Z23" s="2"/>
      <c r="AH23" s="2"/>
      <c r="AP23" s="2"/>
    </row>
    <row r="24" spans="1:42" ht="15" customHeight="1" x14ac:dyDescent="0.2">
      <c r="B24" s="2"/>
      <c r="C24" s="27">
        <f ca="1">IF(DAY(MinMei1)=1,IF(AND(YEAR(MinMei1+1)=TahunKalender,MONTH(MinMei1+1)=5),MinMei1+1,""),IF(AND(YEAR(MinMei1+8)=TahunKalender,MONTH(MinMei1+8)=5),MinMei1+8,""))</f>
        <v>43591</v>
      </c>
      <c r="D24" s="27">
        <f ca="1">IF(DAY(MinMei1)=1,IF(AND(YEAR(MinMei1+2)=TahunKalender,MONTH(MinMei1+2)=5),MinMei1+2,""),IF(AND(YEAR(MinMei1+9)=TahunKalender,MONTH(MinMei1+9)=5),MinMei1+9,""))</f>
        <v>43592</v>
      </c>
      <c r="E24" s="27">
        <f ca="1">IF(DAY(MinMei1)=1,IF(AND(YEAR(MinMei1+3)=TahunKalender,MONTH(MinMei1+3)=5),MinMei1+3,""),IF(AND(YEAR(MinMei1+10)=TahunKalender,MONTH(MinMei1+10)=5),MinMei1+10,""))</f>
        <v>43593</v>
      </c>
      <c r="F24" s="27">
        <f ca="1">IF(DAY(MinMei1)=1,IF(AND(YEAR(MinMei1+4)=TahunKalender,MONTH(MinMei1+4)=5),MinMei1+4,""),IF(AND(YEAR(MinMei1+11)=TahunKalender,MONTH(MinMei1+11)=5),MinMei1+11,""))</f>
        <v>43594</v>
      </c>
      <c r="G24" s="27">
        <f ca="1">IF(DAY(MinMei1)=1,IF(AND(YEAR(MinMei1+5)=TahunKalender,MONTH(MinMei1+5)=5),MinMei1+5,""),IF(AND(YEAR(MinMei1+12)=TahunKalender,MONTH(MinMei1+12)=5),MinMei1+12,""))</f>
        <v>43595</v>
      </c>
      <c r="H24" s="27">
        <f ca="1">IF(DAY(MinMei1)=1,IF(AND(YEAR(MinMei1+6)=TahunKalender,MONTH(MinMei1+6)=5),MinMei1+6,""),IF(AND(YEAR(MinMei1+13)=TahunKalender,MONTH(MinMei1+13)=5),MinMei1+13,""))</f>
        <v>43596</v>
      </c>
      <c r="I24" s="27">
        <f ca="1">IF(DAY(MinMei1)=1,IF(AND(YEAR(MinMei1+7)=TahunKalender,MONTH(MinMei1+7)=5),MinMei1+7,""),IF(AND(YEAR(MinMei1+14)=TahunKalender,MONTH(MinMei1+14)=5),MinMei1+14,""))</f>
        <v>43597</v>
      </c>
      <c r="J24" s="20"/>
      <c r="K24" s="27">
        <f ca="1">IF(DAY(MinJun1)=1,IF(AND(YEAR(MinJun1+1)=TahunKalender,MONTH(MinJun1+1)=6),MinJun1+1,""),IF(AND(YEAR(MinJun1+8)=TahunKalender,MONTH(MinJun1+8)=6),MinJun1+8,""))</f>
        <v>43619</v>
      </c>
      <c r="L24" s="27">
        <f ca="1">IF(DAY(MinJun1)=1,IF(AND(YEAR(MinJun1+2)=TahunKalender,MONTH(MinJun1+2)=6),MinJun1+2,""),IF(AND(YEAR(MinJun1+9)=TahunKalender,MONTH(MinJun1+9)=6),MinJun1+9,""))</f>
        <v>43620</v>
      </c>
      <c r="M24" s="27">
        <f ca="1">IF(DAY(MinJun1)=1,IF(AND(YEAR(MinJun1+3)=TahunKalender,MONTH(MinJun1+3)=6),MinJun1+3,""),IF(AND(YEAR(MinJun1+10)=TahunKalender,MONTH(MinJun1+10)=6),MinJun1+10,""))</f>
        <v>43621</v>
      </c>
      <c r="N24" s="27">
        <f ca="1">IF(DAY(MinJun1)=1,IF(AND(YEAR(MinJun1+4)=TahunKalender,MONTH(MinJun1+4)=6),MinJun1+4,""),IF(AND(YEAR(MinJun1+11)=TahunKalender,MONTH(MinJun1+11)=6),MinJun1+11,""))</f>
        <v>43622</v>
      </c>
      <c r="O24" s="27">
        <f ca="1">IF(DAY(MinJun1)=1,IF(AND(YEAR(MinJun1+5)=TahunKalender,MONTH(MinJun1+5)=6),MinJun1+5,""),IF(AND(YEAR(MinJun1+12)=TahunKalender,MONTH(MinJun1+12)=6),MinJun1+12,""))</f>
        <v>43623</v>
      </c>
      <c r="P24" s="27">
        <f ca="1">IF(DAY(MinJun1)=1,IF(AND(YEAR(MinJun1+6)=TahunKalender,MONTH(MinJun1+6)=6),MinJun1+6,""),IF(AND(YEAR(MinJun1+13)=TahunKalender,MONTH(MinJun1+13)=6),MinJun1+13,""))</f>
        <v>43624</v>
      </c>
      <c r="Q24" s="27">
        <f ca="1">IF(DAY(MinJun1)=1,IF(AND(YEAR(MinJun1+7)=TahunKalender,MONTH(MinJun1+7)=6),MinJun1+7,""),IF(AND(YEAR(MinJun1+14)=TahunKalender,MONTH(MinJun1+14)=6),MinJun1+14,""))</f>
        <v>43625</v>
      </c>
      <c r="R24" s="2"/>
      <c r="S24" s="5"/>
      <c r="U24" s="12"/>
      <c r="Z24" s="2"/>
      <c r="AH24" s="2"/>
      <c r="AP24" s="2"/>
    </row>
    <row r="25" spans="1:42" ht="15" customHeight="1" x14ac:dyDescent="0.2">
      <c r="B25" s="2"/>
      <c r="C25" s="27">
        <f ca="1">IF(DAY(MinMei1)=1,IF(AND(YEAR(MinMei1+8)=TahunKalender,MONTH(MinMei1+8)=5),MinMei1+8,""),IF(AND(YEAR(MinMei1+15)=TahunKalender,MONTH(MinMei1+15)=5),MinMei1+15,""))</f>
        <v>43598</v>
      </c>
      <c r="D25" s="27">
        <f ca="1">IF(DAY(MinMei1)=1,IF(AND(YEAR(MinMei1+9)=TahunKalender,MONTH(MinMei1+9)=5),MinMei1+9,""),IF(AND(YEAR(MinMei1+16)=TahunKalender,MONTH(MinMei1+16)=5),MinMei1+16,""))</f>
        <v>43599</v>
      </c>
      <c r="E25" s="27">
        <f ca="1">IF(DAY(MinMei1)=1,IF(AND(YEAR(MinMei1+10)=TahunKalender,MONTH(MinMei1+10)=5),MinMei1+10,""),IF(AND(YEAR(MinMei1+17)=TahunKalender,MONTH(MinMei1+17)=5),MinMei1+17,""))</f>
        <v>43600</v>
      </c>
      <c r="F25" s="27">
        <f ca="1">IF(DAY(MinMei1)=1,IF(AND(YEAR(MinMei1+11)=TahunKalender,MONTH(MinMei1+11)=5),MinMei1+11,""),IF(AND(YEAR(MinMei1+18)=TahunKalender,MONTH(MinMei1+18)=5),MinMei1+18,""))</f>
        <v>43601</v>
      </c>
      <c r="G25" s="27">
        <f ca="1">IF(DAY(MinMei1)=1,IF(AND(YEAR(MinMei1+12)=TahunKalender,MONTH(MinMei1+12)=5),MinMei1+12,""),IF(AND(YEAR(MinMei1+19)=TahunKalender,MONTH(MinMei1+19)=5),MinMei1+19,""))</f>
        <v>43602</v>
      </c>
      <c r="H25" s="27">
        <f ca="1">IF(DAY(MinMei1)=1,IF(AND(YEAR(MinMei1+13)=TahunKalender,MONTH(MinMei1+13)=5),MinMei1+13,""),IF(AND(YEAR(MinMei1+20)=TahunKalender,MONTH(MinMei1+20)=5),MinMei1+20,""))</f>
        <v>43603</v>
      </c>
      <c r="I25" s="27">
        <f ca="1">IF(DAY(MinMei1)=1,IF(AND(YEAR(MinMei1+14)=TahunKalender,MONTH(MinMei1+14)=5),MinMei1+14,""),IF(AND(YEAR(MinMei1+21)=TahunKalender,MONTH(MinMei1+21)=5),MinMei1+21,""))</f>
        <v>43604</v>
      </c>
      <c r="J25" s="20"/>
      <c r="K25" s="27">
        <f ca="1">IF(DAY(MinJun1)=1,IF(AND(YEAR(MinJun1+8)=TahunKalender,MONTH(MinJun1+8)=6),MinJun1+8,""),IF(AND(YEAR(MinJun1+15)=TahunKalender,MONTH(MinJun1+15)=6),MinJun1+15,""))</f>
        <v>43626</v>
      </c>
      <c r="L25" s="27">
        <f ca="1">IF(DAY(MinJun1)=1,IF(AND(YEAR(MinJun1+9)=TahunKalender,MONTH(MinJun1+9)=6),MinJun1+9,""),IF(AND(YEAR(MinJun1+16)=TahunKalender,MONTH(MinJun1+16)=6),MinJun1+16,""))</f>
        <v>43627</v>
      </c>
      <c r="M25" s="27">
        <f ca="1">IF(DAY(MinJun1)=1,IF(AND(YEAR(MinJun1+10)=TahunKalender,MONTH(MinJun1+10)=6),MinJun1+10,""),IF(AND(YEAR(MinJun1+17)=TahunKalender,MONTH(MinJun1+17)=6),MinJun1+17,""))</f>
        <v>43628</v>
      </c>
      <c r="N25" s="27">
        <f ca="1">IF(DAY(MinJun1)=1,IF(AND(YEAR(MinJun1+11)=TahunKalender,MONTH(MinJun1+11)=6),MinJun1+11,""),IF(AND(YEAR(MinJun1+18)=TahunKalender,MONTH(MinJun1+18)=6),MinJun1+18,""))</f>
        <v>43629</v>
      </c>
      <c r="O25" s="27">
        <f ca="1">IF(DAY(MinJun1)=1,IF(AND(YEAR(MinJun1+12)=TahunKalender,MONTH(MinJun1+12)=6),MinJun1+12,""),IF(AND(YEAR(MinJun1+19)=TahunKalender,MONTH(MinJun1+19)=6),MinJun1+19,""))</f>
        <v>43630</v>
      </c>
      <c r="P25" s="27">
        <f ca="1">IF(DAY(MinJun1)=1,IF(AND(YEAR(MinJun1+13)=TahunKalender,MONTH(MinJun1+13)=6),MinJun1+13,""),IF(AND(YEAR(MinJun1+20)=TahunKalender,MONTH(MinJun1+20)=6),MinJun1+20,""))</f>
        <v>43631</v>
      </c>
      <c r="Q25" s="27">
        <f ca="1">IF(DAY(MinJun1)=1,IF(AND(YEAR(MinJun1+14)=TahunKalender,MONTH(MinJun1+14)=6),MinJun1+14,""),IF(AND(YEAR(MinJun1+21)=TahunKalender,MONTH(MinJun1+21)=6),MinJun1+21,""))</f>
        <v>43632</v>
      </c>
      <c r="R25" s="2"/>
      <c r="S25" s="5"/>
      <c r="U25" s="18"/>
      <c r="Z25" s="2"/>
      <c r="AH25" s="2"/>
      <c r="AP25" s="2"/>
    </row>
    <row r="26" spans="1:42" ht="15" customHeight="1" x14ac:dyDescent="0.2">
      <c r="B26" s="2"/>
      <c r="C26" s="27">
        <f ca="1">IF(DAY(MinMei1)=1,IF(AND(YEAR(MinMei1+15)=TahunKalender,MONTH(MinMei1+15)=5),MinMei1+15,""),IF(AND(YEAR(MinMei1+22)=TahunKalender,MONTH(MinMei1+22)=5),MinMei1+22,""))</f>
        <v>43605</v>
      </c>
      <c r="D26" s="27">
        <f ca="1">IF(DAY(MinMei1)=1,IF(AND(YEAR(MinMei1+16)=TahunKalender,MONTH(MinMei1+16)=5),MinMei1+16,""),IF(AND(YEAR(MinMei1+23)=TahunKalender,MONTH(MinMei1+23)=5),MinMei1+23,""))</f>
        <v>43606</v>
      </c>
      <c r="E26" s="27">
        <f ca="1">IF(DAY(MinMei1)=1,IF(AND(YEAR(MinMei1+17)=TahunKalender,MONTH(MinMei1+17)=5),MinMei1+17,""),IF(AND(YEAR(MinMei1+24)=TahunKalender,MONTH(MinMei1+24)=5),MinMei1+24,""))</f>
        <v>43607</v>
      </c>
      <c r="F26" s="27">
        <f ca="1">IF(DAY(MinMei1)=1,IF(AND(YEAR(MinMei1+18)=TahunKalender,MONTH(MinMei1+18)=5),MinMei1+18,""),IF(AND(YEAR(MinMei1+25)=TahunKalender,MONTH(MinMei1+25)=5),MinMei1+25,""))</f>
        <v>43608</v>
      </c>
      <c r="G26" s="27">
        <f ca="1">IF(DAY(MinMei1)=1,IF(AND(YEAR(MinMei1+19)=TahunKalender,MONTH(MinMei1+19)=5),MinMei1+19,""),IF(AND(YEAR(MinMei1+26)=TahunKalender,MONTH(MinMei1+26)=5),MinMei1+26,""))</f>
        <v>43609</v>
      </c>
      <c r="H26" s="27">
        <f ca="1">IF(DAY(MinMei1)=1,IF(AND(YEAR(MinMei1+20)=TahunKalender,MONTH(MinMei1+20)=5),MinMei1+20,""),IF(AND(YEAR(MinMei1+27)=TahunKalender,MONTH(MinMei1+27)=5),MinMei1+27,""))</f>
        <v>43610</v>
      </c>
      <c r="I26" s="27">
        <f ca="1">IF(DAY(MinMei1)=1,IF(AND(YEAR(MinMei1+21)=TahunKalender,MONTH(MinMei1+21)=5),MinMei1+21,""),IF(AND(YEAR(MinMei1+28)=TahunKalender,MONTH(MinMei1+28)=5),MinMei1+28,""))</f>
        <v>43611</v>
      </c>
      <c r="J26" s="20"/>
      <c r="K26" s="27">
        <f ca="1">IF(DAY(MinJun1)=1,IF(AND(YEAR(MinJun1+15)=TahunKalender,MONTH(MinJun1+15)=6),MinJun1+15,""),IF(AND(YEAR(MinJun1+22)=TahunKalender,MONTH(MinJun1+22)=6),MinJun1+22,""))</f>
        <v>43633</v>
      </c>
      <c r="L26" s="27">
        <f ca="1">IF(DAY(MinJun1)=1,IF(AND(YEAR(MinJun1+16)=TahunKalender,MONTH(MinJun1+16)=6),MinJun1+16,""),IF(AND(YEAR(MinJun1+23)=TahunKalender,MONTH(MinJun1+23)=6),MinJun1+23,""))</f>
        <v>43634</v>
      </c>
      <c r="M26" s="27">
        <f ca="1">IF(DAY(MinJun1)=1,IF(AND(YEAR(MinJun1+17)=TahunKalender,MONTH(MinJun1+17)=6),MinJun1+17,""),IF(AND(YEAR(MinJun1+24)=TahunKalender,MONTH(MinJun1+24)=6),MinJun1+24,""))</f>
        <v>43635</v>
      </c>
      <c r="N26" s="27">
        <f ca="1">IF(DAY(MinJun1)=1,IF(AND(YEAR(MinJun1+18)=TahunKalender,MONTH(MinJun1+18)=6),MinJun1+18,""),IF(AND(YEAR(MinJun1+25)=TahunKalender,MONTH(MinJun1+25)=6),MinJun1+25,""))</f>
        <v>43636</v>
      </c>
      <c r="O26" s="27">
        <f ca="1">IF(DAY(MinJun1)=1,IF(AND(YEAR(MinJun1+19)=TahunKalender,MONTH(MinJun1+19)=6),MinJun1+19,""),IF(AND(YEAR(MinJun1+26)=TahunKalender,MONTH(MinJun1+26)=6),MinJun1+26,""))</f>
        <v>43637</v>
      </c>
      <c r="P26" s="27">
        <f ca="1">IF(DAY(MinJun1)=1,IF(AND(YEAR(MinJun1+20)=TahunKalender,MONTH(MinJun1+20)=6),MinJun1+20,""),IF(AND(YEAR(MinJun1+27)=TahunKalender,MONTH(MinJun1+27)=6),MinJun1+27,""))</f>
        <v>43638</v>
      </c>
      <c r="Q26" s="27">
        <f ca="1">IF(DAY(MinJun1)=1,IF(AND(YEAR(MinJun1+21)=TahunKalender,MONTH(MinJun1+21)=6),MinJun1+21,""),IF(AND(YEAR(MinJun1+28)=TahunKalender,MONTH(MinJun1+28)=6),MinJun1+28,""))</f>
        <v>43639</v>
      </c>
      <c r="R26" s="2"/>
      <c r="S26" s="5"/>
      <c r="U26" s="11"/>
      <c r="Z26" s="2"/>
      <c r="AH26" s="2"/>
      <c r="AP26" s="2"/>
    </row>
    <row r="27" spans="1:42" ht="15" customHeight="1" x14ac:dyDescent="0.2">
      <c r="B27" s="2"/>
      <c r="C27" s="27">
        <f ca="1">IF(DAY(MinMei1)=1,IF(AND(YEAR(MinMei1+22)=TahunKalender,MONTH(MinMei1+22)=5),MinMei1+22,""),IF(AND(YEAR(MinMei1+29)=TahunKalender,MONTH(MinMei1+29)=5),MinMei1+29,""))</f>
        <v>43612</v>
      </c>
      <c r="D27" s="27">
        <f ca="1">IF(DAY(MinMei1)=1,IF(AND(YEAR(MinMei1+23)=TahunKalender,MONTH(MinMei1+23)=5),MinMei1+23,""),IF(AND(YEAR(MinMei1+30)=TahunKalender,MONTH(MinMei1+30)=5),MinMei1+30,""))</f>
        <v>43613</v>
      </c>
      <c r="E27" s="27">
        <f ca="1">IF(DAY(MinMei1)=1,IF(AND(YEAR(MinMei1+24)=TahunKalender,MONTH(MinMei1+24)=5),MinMei1+24,""),IF(AND(YEAR(MinMei1+31)=TahunKalender,MONTH(MinMei1+31)=5),MinMei1+31,""))</f>
        <v>43614</v>
      </c>
      <c r="F27" s="27">
        <f ca="1">IF(DAY(MinMei1)=1,IF(AND(YEAR(MinMei1+25)=TahunKalender,MONTH(MinMei1+25)=5),MinMei1+25,""),IF(AND(YEAR(MinMei1+32)=TahunKalender,MONTH(MinMei1+32)=5),MinMei1+32,""))</f>
        <v>43615</v>
      </c>
      <c r="G27" s="27">
        <f ca="1">IF(DAY(MinMei1)=1,IF(AND(YEAR(MinMei1+26)=TahunKalender,MONTH(MinMei1+26)=5),MinMei1+26,""),IF(AND(YEAR(MinMei1+33)=TahunKalender,MONTH(MinMei1+33)=5),MinMei1+33,""))</f>
        <v>43616</v>
      </c>
      <c r="H27" s="27" t="str">
        <f ca="1">IF(DAY(MinMei1)=1,IF(AND(YEAR(MinMei1+27)=TahunKalender,MONTH(MinMei1+27)=5),MinMei1+27,""),IF(AND(YEAR(MinMei1+34)=TahunKalender,MONTH(MinMei1+34)=5),MinMei1+34,""))</f>
        <v/>
      </c>
      <c r="I27" s="27" t="str">
        <f ca="1">IF(DAY(MinMei1)=1,IF(AND(YEAR(MinMei1+28)=TahunKalender,MONTH(MinMei1+28)=5),MinMei1+28,""),IF(AND(YEAR(MinMei1+35)=TahunKalender,MONTH(MinMei1+35)=5),MinMei1+35,""))</f>
        <v/>
      </c>
      <c r="J27" s="20"/>
      <c r="K27" s="27">
        <f ca="1">IF(DAY(MinJun1)=1,IF(AND(YEAR(MinJun1+22)=TahunKalender,MONTH(MinJun1+22)=6),MinJun1+22,""),IF(AND(YEAR(MinJun1+29)=TahunKalender,MONTH(MinJun1+29)=6),MinJun1+29,""))</f>
        <v>43640</v>
      </c>
      <c r="L27" s="27">
        <f ca="1">IF(DAY(MinJun1)=1,IF(AND(YEAR(MinJun1+23)=TahunKalender,MONTH(MinJun1+23)=6),MinJun1+23,""),IF(AND(YEAR(MinJun1+30)=TahunKalender,MONTH(MinJun1+30)=6),MinJun1+30,""))</f>
        <v>43641</v>
      </c>
      <c r="M27" s="27">
        <f ca="1">IF(DAY(MinJun1)=1,IF(AND(YEAR(MinJun1+24)=TahunKalender,MONTH(MinJun1+24)=6),MinJun1+24,""),IF(AND(YEAR(MinJun1+31)=TahunKalender,MONTH(MinJun1+31)=6),MinJun1+31,""))</f>
        <v>43642</v>
      </c>
      <c r="N27" s="27">
        <f ca="1">IF(DAY(MinJun1)=1,IF(AND(YEAR(MinJun1+25)=TahunKalender,MONTH(MinJun1+25)=6),MinJun1+25,""),IF(AND(YEAR(MinJun1+32)=TahunKalender,MONTH(MinJun1+32)=6),MinJun1+32,""))</f>
        <v>43643</v>
      </c>
      <c r="O27" s="27">
        <f ca="1">IF(DAY(MinJun1)=1,IF(AND(YEAR(MinJun1+26)=TahunKalender,MONTH(MinJun1+26)=6),MinJun1+26,""),IF(AND(YEAR(MinJun1+33)=TahunKalender,MONTH(MinJun1+33)=6),MinJun1+33,""))</f>
        <v>43644</v>
      </c>
      <c r="P27" s="27">
        <f ca="1">IF(DAY(MinJun1)=1,IF(AND(YEAR(MinJun1+27)=TahunKalender,MONTH(MinJun1+27)=6),MinJun1+27,""),IF(AND(YEAR(MinJun1+34)=TahunKalender,MONTH(MinJun1+34)=6),MinJun1+34,""))</f>
        <v>43645</v>
      </c>
      <c r="Q27" s="27">
        <f ca="1">IF(DAY(MinJun1)=1,IF(AND(YEAR(MinJun1+28)=TahunKalender,MONTH(MinJun1+28)=6),MinJun1+28,""),IF(AND(YEAR(MinJun1+35)=TahunKalender,MONTH(MinJun1+35)=6),MinJun1+35,""))</f>
        <v>43646</v>
      </c>
      <c r="R27" s="2"/>
      <c r="S27" s="5"/>
      <c r="U27" s="12"/>
      <c r="Z27" s="2"/>
      <c r="AH27" s="2"/>
      <c r="AP27" s="2"/>
    </row>
    <row r="28" spans="1:42" ht="15" customHeight="1" x14ac:dyDescent="0.2">
      <c r="B28" s="2"/>
      <c r="C28" s="27" t="str">
        <f ca="1">IF(DAY(MinMei1)=1,IF(AND(YEAR(MinMei1+29)=TahunKalender,MONTH(MinMei1+29)=5),MinMei1+29,""),IF(AND(YEAR(MinMei1+36)=TahunKalender,MONTH(MinMei1+36)=5),MinMei1+36,""))</f>
        <v/>
      </c>
      <c r="D28" s="27" t="str">
        <f ca="1">IF(DAY(MinMei1)=1,IF(AND(YEAR(MinMei1+30)=TahunKalender,MONTH(MinMei1+30)=5),MinMei1+30,""),IF(AND(YEAR(MinMei1+37)=TahunKalender,MONTH(MinMei1+37)=5),MinMei1+37,""))</f>
        <v/>
      </c>
      <c r="E28" s="27" t="str">
        <f ca="1">IF(DAY(MinMei1)=1,IF(AND(YEAR(MinMei1+31)=TahunKalender,MONTH(MinMei1+31)=5),MinMei1+31,""),IF(AND(YEAR(MinMei1+38)=TahunKalender,MONTH(MinMei1+38)=5),MinMei1+38,""))</f>
        <v/>
      </c>
      <c r="F28" s="27" t="str">
        <f ca="1">IF(DAY(MinMei1)=1,IF(AND(YEAR(MinMei1+32)=TahunKalender,MONTH(MinMei1+32)=5),MinMei1+32,""),IF(AND(YEAR(MinMei1+39)=TahunKalender,MONTH(MinMei1+39)=5),MinMei1+39,""))</f>
        <v/>
      </c>
      <c r="G28" s="27" t="str">
        <f ca="1">IF(DAY(MinMei1)=1,IF(AND(YEAR(MinMei1+33)=TahunKalender,MONTH(MinMei1+33)=5),MinMei1+33,""),IF(AND(YEAR(MinMei1+40)=TahunKalender,MONTH(MinMei1+40)=5),MinMei1+40,""))</f>
        <v/>
      </c>
      <c r="H28" s="27" t="str">
        <f ca="1">IF(DAY(MinMei1)=1,IF(AND(YEAR(MinMei1+34)=TahunKalender,MONTH(MinMei1+34)=5),MinMei1+34,""),IF(AND(YEAR(MinMei1+41)=TahunKalender,MONTH(MinMei1+41)=5),MinMei1+41,""))</f>
        <v/>
      </c>
      <c r="I28" s="27" t="str">
        <f ca="1">IF(DAY(MinMei1)=1,IF(AND(YEAR(MinMei1+35)=TahunKalender,MONTH(MinMei1+35)=5),MinMei1+35,""),IF(AND(YEAR(MinMei1+42)=TahunKalender,MONTH(MinMei1+42)=5),MinMei1+42,""))</f>
        <v/>
      </c>
      <c r="J28" s="20"/>
      <c r="K28" s="27" t="str">
        <f ca="1">IF(DAY(MinJun1)=1,IF(AND(YEAR(MinJun1+29)=TahunKalender,MONTH(MinJun1+29)=6),MinJun1+29,""),IF(AND(YEAR(MinJun1+36)=TahunKalender,MONTH(MinJun1+36)=6),MinJun1+36,""))</f>
        <v/>
      </c>
      <c r="L28" s="27" t="str">
        <f ca="1">IF(DAY(MinJun1)=1,IF(AND(YEAR(MinJun1+30)=TahunKalender,MONTH(MinJun1+30)=6),MinJun1+30,""),IF(AND(YEAR(MinJun1+37)=TahunKalender,MONTH(MinJun1+37)=6),MinJun1+37,""))</f>
        <v/>
      </c>
      <c r="M28" s="27" t="str">
        <f ca="1">IF(DAY(MinJun1)=1,IF(AND(YEAR(MinJun1+31)=TahunKalender,MONTH(MinJun1+31)=6),MinJun1+31,""),IF(AND(YEAR(MinJun1+38)=TahunKalender,MONTH(MinJun1+38)=6),MinJun1+38,""))</f>
        <v/>
      </c>
      <c r="N28" s="27" t="str">
        <f ca="1">IF(DAY(MinJun1)=1,IF(AND(YEAR(MinJun1+32)=TahunKalender,MONTH(MinJun1+32)=6),MinJun1+32,""),IF(AND(YEAR(MinJun1+39)=TahunKalender,MONTH(MinJun1+39)=6),MinJun1+39,""))</f>
        <v/>
      </c>
      <c r="O28" s="27" t="str">
        <f ca="1">IF(DAY(MinJun1)=1,IF(AND(YEAR(MinJun1+33)=TahunKalender,MONTH(MinJun1+33)=6),MinJun1+33,""),IF(AND(YEAR(MinJun1+40)=TahunKalender,MONTH(MinJun1+40)=6),MinJun1+40,""))</f>
        <v/>
      </c>
      <c r="P28" s="27" t="str">
        <f ca="1">IF(DAY(MinJun1)=1,IF(AND(YEAR(MinJun1+34)=TahunKalender,MONTH(MinJun1+34)=6),MinJun1+34,""),IF(AND(YEAR(MinJun1+41)=TahunKalender,MONTH(MinJun1+41)=6),MinJun1+41,""))</f>
        <v/>
      </c>
      <c r="Q28" s="27" t="str">
        <f ca="1">IF(DAY(MinJun1)=1,IF(AND(YEAR(MinJun1+35)=TahunKalender,MONTH(MinJun1+35)=6),MinJun1+35,""),IF(AND(YEAR(MinJun1+42)=TahunKalender,MONTH(MinJun1+42)=6),MinJun1+42,""))</f>
        <v/>
      </c>
      <c r="R28" s="2"/>
      <c r="S28" s="5"/>
      <c r="U28" s="18"/>
      <c r="Z28" s="2"/>
      <c r="AH28" s="2"/>
      <c r="AP28" s="2"/>
    </row>
    <row r="29" spans="1:42" ht="15" customHeight="1" x14ac:dyDescent="0.2">
      <c r="B29" s="2"/>
      <c r="J29" s="20"/>
      <c r="R29" s="2"/>
      <c r="S29" s="5"/>
      <c r="U29" s="11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20"/>
      <c r="K30" s="4" t="s">
        <v>14</v>
      </c>
      <c r="L30" s="3"/>
      <c r="M30" s="3"/>
      <c r="N30" s="3"/>
      <c r="O30" s="3"/>
      <c r="P30" s="3"/>
      <c r="Q30" s="3"/>
      <c r="S30" s="7"/>
      <c r="U30" s="12"/>
      <c r="V30" s="2"/>
      <c r="W30" s="2"/>
      <c r="X30" s="2"/>
      <c r="Y30" s="2"/>
      <c r="Z30" s="2"/>
      <c r="AH30" s="2"/>
      <c r="AP30" s="2"/>
    </row>
    <row r="31" spans="1:42" ht="15" customHeight="1" x14ac:dyDescent="0.2">
      <c r="C31" s="26" t="s">
        <v>1</v>
      </c>
      <c r="D31" s="26" t="s">
        <v>1</v>
      </c>
      <c r="E31" s="26" t="s">
        <v>8</v>
      </c>
      <c r="F31" s="26" t="s">
        <v>7</v>
      </c>
      <c r="G31" s="26" t="s">
        <v>9</v>
      </c>
      <c r="H31" s="26" t="s">
        <v>1</v>
      </c>
      <c r="I31" s="26" t="s">
        <v>10</v>
      </c>
      <c r="J31" s="20"/>
      <c r="K31" s="26" t="s">
        <v>1</v>
      </c>
      <c r="L31" s="26" t="s">
        <v>1</v>
      </c>
      <c r="M31" s="26" t="s">
        <v>8</v>
      </c>
      <c r="N31" s="26" t="s">
        <v>7</v>
      </c>
      <c r="O31" s="26" t="s">
        <v>9</v>
      </c>
      <c r="P31" s="26" t="s">
        <v>1</v>
      </c>
      <c r="Q31" s="26" t="s">
        <v>10</v>
      </c>
      <c r="S31" s="5"/>
      <c r="U31" s="18"/>
    </row>
    <row r="32" spans="1:42" ht="15" customHeight="1" x14ac:dyDescent="0.2">
      <c r="C32" s="27">
        <f ca="1">IF(DAY(MinJul1)=1,"",IF(AND(YEAR(MinJul1+1)=TahunKalender,MONTH(MinJul1+1)=7),MinJul1+1,""))</f>
        <v>43647</v>
      </c>
      <c r="D32" s="27">
        <f ca="1">IF(DAY(MinJul1)=1,"",IF(AND(YEAR(MinJul1+2)=TahunKalender,MONTH(MinJul1+2)=7),MinJul1+2,""))</f>
        <v>43648</v>
      </c>
      <c r="E32" s="27">
        <f ca="1">IF(DAY(MinJul1)=1,"",IF(AND(YEAR(MinJul1+3)=TahunKalender,MONTH(MinJul1+3)=7),MinJul1+3,""))</f>
        <v>43649</v>
      </c>
      <c r="F32" s="27">
        <f ca="1">IF(DAY(MinJul1)=1,"",IF(AND(YEAR(MinJul1+4)=TahunKalender,MONTH(MinJul1+4)=7),MinJul1+4,""))</f>
        <v>43650</v>
      </c>
      <c r="G32" s="27">
        <f ca="1">IF(DAY(MinJul1)=1,"",IF(AND(YEAR(MinJul1+5)=TahunKalender,MONTH(MinJul1+5)=7),MinJul1+5,""))</f>
        <v>43651</v>
      </c>
      <c r="H32" s="27">
        <f ca="1">IF(DAY(MinJul1)=1,"",IF(AND(YEAR(MinJul1+6)=TahunKalender,MONTH(MinJul1+6)=7),MinJul1+6,""))</f>
        <v>43652</v>
      </c>
      <c r="I32" s="27">
        <f ca="1">IF(DAY(MinJul1)=1,IF(AND(YEAR(MinJul1)=TahunKalender,MONTH(MinJul1)=7),MinJul1,""),IF(AND(YEAR(MinJul1+7)=TahunKalender,MONTH(MinJul1+7)=7),MinJul1+7,""))</f>
        <v>43653</v>
      </c>
      <c r="J32" s="21"/>
      <c r="K32" s="27" t="str">
        <f ca="1">IF(DAY(MinAgu1)=1,"",IF(AND(YEAR(MinAgu1+1)=TahunKalender,MONTH(MinAgu1+1)=8),MinAgu1+1,""))</f>
        <v/>
      </c>
      <c r="L32" s="27" t="str">
        <f ca="1">IF(DAY(MinAgu1)=1,"",IF(AND(YEAR(MinAgu1+2)=TahunKalender,MONTH(MinAgu1+2)=8),MinAgu1+2,""))</f>
        <v/>
      </c>
      <c r="M32" s="27" t="str">
        <f ca="1">IF(DAY(MinAgu1)=1,"",IF(AND(YEAR(MinAgu1+3)=TahunKalender,MONTH(MinAgu1+3)=8),MinAgu1+3,""))</f>
        <v/>
      </c>
      <c r="N32" s="27">
        <f ca="1">IF(DAY(MinAgu1)=1,"",IF(AND(YEAR(MinAgu1+4)=TahunKalender,MONTH(MinAgu1+4)=8),MinAgu1+4,""))</f>
        <v>43678</v>
      </c>
      <c r="O32" s="27">
        <f ca="1">IF(DAY(MinAgu1)=1,"",IF(AND(YEAR(MinAgu1+5)=TahunKalender,MONTH(MinAgu1+5)=8),MinAgu1+5,""))</f>
        <v>43679</v>
      </c>
      <c r="P32" s="27">
        <f ca="1">IF(DAY(MinAgu1)=1,"",IF(AND(YEAR(MinAgu1+6)=TahunKalender,MONTH(MinAgu1+6)=8),MinAgu1+6,""))</f>
        <v>43680</v>
      </c>
      <c r="Q32" s="27">
        <f ca="1">IF(DAY(MinAgu1)=1,IF(AND(YEAR(MinAgu1)=TahunKalender,MONTH(MinAgu1)=8),MinAgu1,""),IF(AND(YEAR(MinAgu1+7)=TahunKalender,MONTH(MinAgu1+7)=8),MinAgu1+7,""))</f>
        <v>43681</v>
      </c>
      <c r="S32" s="5"/>
      <c r="U32" s="11"/>
    </row>
    <row r="33" spans="3:21" ht="15" customHeight="1" x14ac:dyDescent="0.2">
      <c r="C33" s="27">
        <f ca="1">IF(DAY(MinJul1)=1,IF(AND(YEAR(MinJul1+1)=TahunKalender,MONTH(MinJul1+1)=7),MinJul1+1,""),IF(AND(YEAR(MinJul1+8)=TahunKalender,MONTH(MinJul1+8)=7),MinJul1+8,""))</f>
        <v>43654</v>
      </c>
      <c r="D33" s="27">
        <f ca="1">IF(DAY(MinJul1)=1,IF(AND(YEAR(MinJul1+2)=TahunKalender,MONTH(MinJul1+2)=7),MinJul1+2,""),IF(AND(YEAR(MinJul1+9)=TahunKalender,MONTH(MinJul1+9)=7),MinJul1+9,""))</f>
        <v>43655</v>
      </c>
      <c r="E33" s="27">
        <f ca="1">IF(DAY(MinJul1)=1,IF(AND(YEAR(MinJul1+3)=TahunKalender,MONTH(MinJul1+3)=7),MinJul1+3,""),IF(AND(YEAR(MinJul1+10)=TahunKalender,MONTH(MinJul1+10)=7),MinJul1+10,""))</f>
        <v>43656</v>
      </c>
      <c r="F33" s="27">
        <f ca="1">IF(DAY(MinJul1)=1,IF(AND(YEAR(MinJul1+4)=TahunKalender,MONTH(MinJul1+4)=7),MinJul1+4,""),IF(AND(YEAR(MinJul1+11)=TahunKalender,MONTH(MinJul1+11)=7),MinJul1+11,""))</f>
        <v>43657</v>
      </c>
      <c r="G33" s="27">
        <f ca="1">IF(DAY(MinJul1)=1,IF(AND(YEAR(MinJul1+5)=TahunKalender,MONTH(MinJul1+5)=7),MinJul1+5,""),IF(AND(YEAR(MinJul1+12)=TahunKalender,MONTH(MinJul1+12)=7),MinJul1+12,""))</f>
        <v>43658</v>
      </c>
      <c r="H33" s="27">
        <f ca="1">IF(DAY(MinJul1)=1,IF(AND(YEAR(MinJul1+6)=TahunKalender,MONTH(MinJul1+6)=7),MinJul1+6,""),IF(AND(YEAR(MinJul1+13)=TahunKalender,MONTH(MinJul1+13)=7),MinJul1+13,""))</f>
        <v>43659</v>
      </c>
      <c r="I33" s="27">
        <f ca="1">IF(DAY(MinJul1)=1,IF(AND(YEAR(MinJul1+7)=TahunKalender,MONTH(MinJul1+7)=7),MinJul1+7,""),IF(AND(YEAR(MinJul1+14)=TahunKalender,MONTH(MinJul1+14)=7),MinJul1+14,""))</f>
        <v>43660</v>
      </c>
      <c r="J33" s="22"/>
      <c r="K33" s="27">
        <f ca="1">IF(DAY(MinAgu1)=1,IF(AND(YEAR(MinAgu1+1)=TahunKalender,MONTH(MinAgu1+1)=8),MinAgu1+1,""),IF(AND(YEAR(MinAgu1+8)=TahunKalender,MONTH(MinAgu1+8)=8),MinAgu1+8,""))</f>
        <v>43682</v>
      </c>
      <c r="L33" s="27">
        <f ca="1">IF(DAY(MinAgu1)=1,IF(AND(YEAR(MinAgu1+2)=TahunKalender,MONTH(MinAgu1+2)=8),MinAgu1+2,""),IF(AND(YEAR(MinAgu1+9)=TahunKalender,MONTH(MinAgu1+9)=8),MinAgu1+9,""))</f>
        <v>43683</v>
      </c>
      <c r="M33" s="27">
        <f ca="1">IF(DAY(MinAgu1)=1,IF(AND(YEAR(MinAgu1+3)=TahunKalender,MONTH(MinAgu1+3)=8),MinAgu1+3,""),IF(AND(YEAR(MinAgu1+10)=TahunKalender,MONTH(MinAgu1+10)=8),MinAgu1+10,""))</f>
        <v>43684</v>
      </c>
      <c r="N33" s="27">
        <f ca="1">IF(DAY(MinAgu1)=1,IF(AND(YEAR(MinAgu1+4)=TahunKalender,MONTH(MinAgu1+4)=8),MinAgu1+4,""),IF(AND(YEAR(MinAgu1+11)=TahunKalender,MONTH(MinAgu1+11)=8),MinAgu1+11,""))</f>
        <v>43685</v>
      </c>
      <c r="O33" s="27">
        <f ca="1">IF(DAY(MinAgu1)=1,IF(AND(YEAR(MinAgu1+5)=TahunKalender,MONTH(MinAgu1+5)=8),MinAgu1+5,""),IF(AND(YEAR(MinAgu1+12)=TahunKalender,MONTH(MinAgu1+12)=8),MinAgu1+12,""))</f>
        <v>43686</v>
      </c>
      <c r="P33" s="27">
        <f ca="1">IF(DAY(MinAgu1)=1,IF(AND(YEAR(MinAgu1+6)=TahunKalender,MONTH(MinAgu1+6)=8),MinAgu1+6,""),IF(AND(YEAR(MinAgu1+13)=TahunKalender,MONTH(MinAgu1+13)=8),MinAgu1+13,""))</f>
        <v>43687</v>
      </c>
      <c r="Q33" s="27">
        <f ca="1">IF(DAY(MinAgu1)=1,IF(AND(YEAR(MinAgu1+7)=TahunKalender,MONTH(MinAgu1+7)=8),MinAgu1+7,""),IF(AND(YEAR(MinAgu1+14)=TahunKalender,MONTH(MinAgu1+14)=8),MinAgu1+14,""))</f>
        <v>43688</v>
      </c>
      <c r="S33" s="5"/>
      <c r="U33" s="12"/>
    </row>
    <row r="34" spans="3:21" ht="15" customHeight="1" x14ac:dyDescent="0.2">
      <c r="C34" s="27">
        <f ca="1">IF(DAY(MinJul1)=1,IF(AND(YEAR(MinJul1+8)=TahunKalender,MONTH(MinJul1+8)=7),MinJul1+8,""),IF(AND(YEAR(MinJul1+15)=TahunKalender,MONTH(MinJul1+15)=7),MinJul1+15,""))</f>
        <v>43661</v>
      </c>
      <c r="D34" s="27">
        <f ca="1">IF(DAY(MinJul1)=1,IF(AND(YEAR(MinJul1+9)=TahunKalender,MONTH(MinJul1+9)=7),MinJul1+9,""),IF(AND(YEAR(MinJul1+16)=TahunKalender,MONTH(MinJul1+16)=7),MinJul1+16,""))</f>
        <v>43662</v>
      </c>
      <c r="E34" s="27">
        <f ca="1">IF(DAY(MinJul1)=1,IF(AND(YEAR(MinJul1+10)=TahunKalender,MONTH(MinJul1+10)=7),MinJul1+10,""),IF(AND(YEAR(MinJul1+17)=TahunKalender,MONTH(MinJul1+17)=7),MinJul1+17,""))</f>
        <v>43663</v>
      </c>
      <c r="F34" s="27">
        <f ca="1">IF(DAY(MinJul1)=1,IF(AND(YEAR(MinJul1+11)=TahunKalender,MONTH(MinJul1+11)=7),MinJul1+11,""),IF(AND(YEAR(MinJul1+18)=TahunKalender,MONTH(MinJul1+18)=7),MinJul1+18,""))</f>
        <v>43664</v>
      </c>
      <c r="G34" s="27">
        <f ca="1">IF(DAY(MinJul1)=1,IF(AND(YEAR(MinJul1+12)=TahunKalender,MONTH(MinJul1+12)=7),MinJul1+12,""),IF(AND(YEAR(MinJul1+19)=TahunKalender,MONTH(MinJul1+19)=7),MinJul1+19,""))</f>
        <v>43665</v>
      </c>
      <c r="H34" s="27">
        <f ca="1">IF(DAY(MinJul1)=1,IF(AND(YEAR(MinJul1+13)=TahunKalender,MONTH(MinJul1+13)=7),MinJul1+13,""),IF(AND(YEAR(MinJul1+20)=TahunKalender,MONTH(MinJul1+20)=7),MinJul1+20,""))</f>
        <v>43666</v>
      </c>
      <c r="I34" s="27">
        <f ca="1">IF(DAY(MinJul1)=1,IF(AND(YEAR(MinJul1+14)=TahunKalender,MONTH(MinJul1+14)=7),MinJul1+14,""),IF(AND(YEAR(MinJul1+21)=TahunKalender,MONTH(MinJul1+21)=7),MinJul1+21,""))</f>
        <v>43667</v>
      </c>
      <c r="J34" s="22"/>
      <c r="K34" s="27">
        <f ca="1">IF(DAY(MinAgu1)=1,IF(AND(YEAR(MinAgu1+8)=TahunKalender,MONTH(MinAgu1+8)=8),MinAgu1+8,""),IF(AND(YEAR(MinAgu1+15)=TahunKalender,MONTH(MinAgu1+15)=8),MinAgu1+15,""))</f>
        <v>43689</v>
      </c>
      <c r="L34" s="27">
        <f ca="1">IF(DAY(MinAgu1)=1,IF(AND(YEAR(MinAgu1+9)=TahunKalender,MONTH(MinAgu1+9)=8),MinAgu1+9,""),IF(AND(YEAR(MinAgu1+16)=TahunKalender,MONTH(MinAgu1+16)=8),MinAgu1+16,""))</f>
        <v>43690</v>
      </c>
      <c r="M34" s="27">
        <f ca="1">IF(DAY(MinAgu1)=1,IF(AND(YEAR(MinAgu1+10)=TahunKalender,MONTH(MinAgu1+10)=8),MinAgu1+10,""),IF(AND(YEAR(MinAgu1+17)=TahunKalender,MONTH(MinAgu1+17)=8),MinAgu1+17,""))</f>
        <v>43691</v>
      </c>
      <c r="N34" s="27">
        <f ca="1">IF(DAY(MinAgu1)=1,IF(AND(YEAR(MinAgu1+11)=TahunKalender,MONTH(MinAgu1+11)=8),MinAgu1+11,""),IF(AND(YEAR(MinAgu1+18)=TahunKalender,MONTH(MinAgu1+18)=8),MinAgu1+18,""))</f>
        <v>43692</v>
      </c>
      <c r="O34" s="27">
        <f ca="1">IF(DAY(MinAgu1)=1,IF(AND(YEAR(MinAgu1+12)=TahunKalender,MONTH(MinAgu1+12)=8),MinAgu1+12,""),IF(AND(YEAR(MinAgu1+19)=TahunKalender,MONTH(MinAgu1+19)=8),MinAgu1+19,""))</f>
        <v>43693</v>
      </c>
      <c r="P34" s="27">
        <f ca="1">IF(DAY(MinAgu1)=1,IF(AND(YEAR(MinAgu1+13)=TahunKalender,MONTH(MinAgu1+13)=8),MinAgu1+13,""),IF(AND(YEAR(MinAgu1+20)=TahunKalender,MONTH(MinAgu1+20)=8),MinAgu1+20,""))</f>
        <v>43694</v>
      </c>
      <c r="Q34" s="27">
        <f ca="1">IF(DAY(MinAgu1)=1,IF(AND(YEAR(MinAgu1+14)=TahunKalender,MONTH(MinAgu1+14)=8),MinAgu1+14,""),IF(AND(YEAR(MinAgu1+21)=TahunKalender,MONTH(MinAgu1+21)=8),MinAgu1+21,""))</f>
        <v>43695</v>
      </c>
      <c r="S34" s="5"/>
      <c r="U34" s="18"/>
    </row>
    <row r="35" spans="3:21" ht="15" customHeight="1" x14ac:dyDescent="0.2">
      <c r="C35" s="27">
        <f ca="1">IF(DAY(MinJul1)=1,IF(AND(YEAR(MinJul1+15)=TahunKalender,MONTH(MinJul1+15)=7),MinJul1+15,""),IF(AND(YEAR(MinJul1+22)=TahunKalender,MONTH(MinJul1+22)=7),MinJul1+22,""))</f>
        <v>43668</v>
      </c>
      <c r="D35" s="27">
        <f ca="1">IF(DAY(MinJul1)=1,IF(AND(YEAR(MinJul1+16)=TahunKalender,MONTH(MinJul1+16)=7),MinJul1+16,""),IF(AND(YEAR(MinJul1+23)=TahunKalender,MONTH(MinJul1+23)=7),MinJul1+23,""))</f>
        <v>43669</v>
      </c>
      <c r="E35" s="27">
        <f ca="1">IF(DAY(MinJul1)=1,IF(AND(YEAR(MinJul1+17)=TahunKalender,MONTH(MinJul1+17)=7),MinJul1+17,""),IF(AND(YEAR(MinJul1+24)=TahunKalender,MONTH(MinJul1+24)=7),MinJul1+24,""))</f>
        <v>43670</v>
      </c>
      <c r="F35" s="27">
        <f ca="1">IF(DAY(MinJul1)=1,IF(AND(YEAR(MinJul1+18)=TahunKalender,MONTH(MinJul1+18)=7),MinJul1+18,""),IF(AND(YEAR(MinJul1+25)=TahunKalender,MONTH(MinJul1+25)=7),MinJul1+25,""))</f>
        <v>43671</v>
      </c>
      <c r="G35" s="27">
        <f ca="1">IF(DAY(MinJul1)=1,IF(AND(YEAR(MinJul1+19)=TahunKalender,MONTH(MinJul1+19)=7),MinJul1+19,""),IF(AND(YEAR(MinJul1+26)=TahunKalender,MONTH(MinJul1+26)=7),MinJul1+26,""))</f>
        <v>43672</v>
      </c>
      <c r="H35" s="27">
        <f ca="1">IF(DAY(MinJul1)=1,IF(AND(YEAR(MinJul1+20)=TahunKalender,MONTH(MinJul1+20)=7),MinJul1+20,""),IF(AND(YEAR(MinJul1+27)=TahunKalender,MONTH(MinJul1+27)=7),MinJul1+27,""))</f>
        <v>43673</v>
      </c>
      <c r="I35" s="27">
        <f ca="1">IF(DAY(MinJul1)=1,IF(AND(YEAR(MinJul1+21)=TahunKalender,MONTH(MinJul1+21)=7),MinJul1+21,""),IF(AND(YEAR(MinJul1+28)=TahunKalender,MONTH(MinJul1+28)=7),MinJul1+28,""))</f>
        <v>43674</v>
      </c>
      <c r="J35" s="22"/>
      <c r="K35" s="27">
        <f ca="1">IF(DAY(MinAgu1)=1,IF(AND(YEAR(MinAgu1+15)=TahunKalender,MONTH(MinAgu1+15)=8),MinAgu1+15,""),IF(AND(YEAR(MinAgu1+22)=TahunKalender,MONTH(MinAgu1+22)=8),MinAgu1+22,""))</f>
        <v>43696</v>
      </c>
      <c r="L35" s="27">
        <f ca="1">IF(DAY(MinAgu1)=1,IF(AND(YEAR(MinAgu1+16)=TahunKalender,MONTH(MinAgu1+16)=8),MinAgu1+16,""),IF(AND(YEAR(MinAgu1+23)=TahunKalender,MONTH(MinAgu1+23)=8),MinAgu1+23,""))</f>
        <v>43697</v>
      </c>
      <c r="M35" s="27">
        <f ca="1">IF(DAY(MinAgu1)=1,IF(AND(YEAR(MinAgu1+17)=TahunKalender,MONTH(MinAgu1+17)=8),MinAgu1+17,""),IF(AND(YEAR(MinAgu1+24)=TahunKalender,MONTH(MinAgu1+24)=8),MinAgu1+24,""))</f>
        <v>43698</v>
      </c>
      <c r="N35" s="27">
        <f ca="1">IF(DAY(MinAgu1)=1,IF(AND(YEAR(MinAgu1+18)=TahunKalender,MONTH(MinAgu1+18)=8),MinAgu1+18,""),IF(AND(YEAR(MinAgu1+25)=TahunKalender,MONTH(MinAgu1+25)=8),MinAgu1+25,""))</f>
        <v>43699</v>
      </c>
      <c r="O35" s="27">
        <f ca="1">IF(DAY(MinAgu1)=1,IF(AND(YEAR(MinAgu1+19)=TahunKalender,MONTH(MinAgu1+19)=8),MinAgu1+19,""),IF(AND(YEAR(MinAgu1+26)=TahunKalender,MONTH(MinAgu1+26)=8),MinAgu1+26,""))</f>
        <v>43700</v>
      </c>
      <c r="P35" s="27">
        <f ca="1">IF(DAY(MinAgu1)=1,IF(AND(YEAR(MinAgu1+20)=TahunKalender,MONTH(MinAgu1+20)=8),MinAgu1+20,""),IF(AND(YEAR(MinAgu1+27)=TahunKalender,MONTH(MinAgu1+27)=8),MinAgu1+27,""))</f>
        <v>43701</v>
      </c>
      <c r="Q35" s="27">
        <f ca="1">IF(DAY(MinAgu1)=1,IF(AND(YEAR(MinAgu1+21)=TahunKalender,MONTH(MinAgu1+21)=8),MinAgu1+21,""),IF(AND(YEAR(MinAgu1+28)=TahunKalender,MONTH(MinAgu1+28)=8),MinAgu1+28,""))</f>
        <v>43702</v>
      </c>
      <c r="S35" s="5"/>
      <c r="U35" s="11"/>
    </row>
    <row r="36" spans="3:21" ht="15" customHeight="1" x14ac:dyDescent="0.2">
      <c r="C36" s="27">
        <f ca="1">IF(DAY(MinJul1)=1,IF(AND(YEAR(MinJul1+22)=TahunKalender,MONTH(MinJul1+22)=7),MinJul1+22,""),IF(AND(YEAR(MinJul1+29)=TahunKalender,MONTH(MinJul1+29)=7),MinJul1+29,""))</f>
        <v>43675</v>
      </c>
      <c r="D36" s="27">
        <f ca="1">IF(DAY(MinJul1)=1,IF(AND(YEAR(MinJul1+23)=TahunKalender,MONTH(MinJul1+23)=7),MinJul1+23,""),IF(AND(YEAR(MinJul1+30)=TahunKalender,MONTH(MinJul1+30)=7),MinJul1+30,""))</f>
        <v>43676</v>
      </c>
      <c r="E36" s="27">
        <f ca="1">IF(DAY(MinJul1)=1,IF(AND(YEAR(MinJul1+24)=TahunKalender,MONTH(MinJul1+24)=7),MinJul1+24,""),IF(AND(YEAR(MinJul1+31)=TahunKalender,MONTH(MinJul1+31)=7),MinJul1+31,""))</f>
        <v>43677</v>
      </c>
      <c r="F36" s="27" t="str">
        <f ca="1">IF(DAY(MinJul1)=1,IF(AND(YEAR(MinJul1+25)=TahunKalender,MONTH(MinJul1+25)=7),MinJul1+25,""),IF(AND(YEAR(MinJul1+32)=TahunKalender,MONTH(MinJul1+32)=7),MinJul1+32,""))</f>
        <v/>
      </c>
      <c r="G36" s="27" t="str">
        <f ca="1">IF(DAY(MinJul1)=1,IF(AND(YEAR(MinJul1+26)=TahunKalender,MONTH(MinJul1+26)=7),MinJul1+26,""),IF(AND(YEAR(MinJul1+33)=TahunKalender,MONTH(MinJul1+33)=7),MinJul1+33,""))</f>
        <v/>
      </c>
      <c r="H36" s="27" t="str">
        <f ca="1">IF(DAY(MinJul1)=1,IF(AND(YEAR(MinJul1+27)=TahunKalender,MONTH(MinJul1+27)=7),MinJul1+27,""),IF(AND(YEAR(MinJul1+34)=TahunKalender,MONTH(MinJul1+34)=7),MinJul1+34,""))</f>
        <v/>
      </c>
      <c r="I36" s="27" t="str">
        <f ca="1">IF(DAY(MinJul1)=1,IF(AND(YEAR(MinJul1+28)=TahunKalender,MONTH(MinJul1+28)=7),MinJul1+28,""),IF(AND(YEAR(MinJul1+35)=TahunKalender,MONTH(MinJul1+35)=7),MinJul1+35,""))</f>
        <v/>
      </c>
      <c r="J36" s="22"/>
      <c r="K36" s="27">
        <f ca="1">IF(DAY(MinAgu1)=1,IF(AND(YEAR(MinAgu1+22)=TahunKalender,MONTH(MinAgu1+22)=8),MinAgu1+22,""),IF(AND(YEAR(MinAgu1+29)=TahunKalender,MONTH(MinAgu1+29)=8),MinAgu1+29,""))</f>
        <v>43703</v>
      </c>
      <c r="L36" s="27">
        <f ca="1">IF(DAY(MinAgu1)=1,IF(AND(YEAR(MinAgu1+23)=TahunKalender,MONTH(MinAgu1+23)=8),MinAgu1+23,""),IF(AND(YEAR(MinAgu1+30)=TahunKalender,MONTH(MinAgu1+30)=8),MinAgu1+30,""))</f>
        <v>43704</v>
      </c>
      <c r="M36" s="27">
        <f ca="1">IF(DAY(MinAgu1)=1,IF(AND(YEAR(MinAgu1+24)=TahunKalender,MONTH(MinAgu1+24)=8),MinAgu1+24,""),IF(AND(YEAR(MinAgu1+31)=TahunKalender,MONTH(MinAgu1+31)=8),MinAgu1+31,""))</f>
        <v>43705</v>
      </c>
      <c r="N36" s="27">
        <f ca="1">IF(DAY(MinAgu1)=1,IF(AND(YEAR(MinAgu1+25)=TahunKalender,MONTH(MinAgu1+25)=8),MinAgu1+25,""),IF(AND(YEAR(MinAgu1+32)=TahunKalender,MONTH(MinAgu1+32)=8),MinAgu1+32,""))</f>
        <v>43706</v>
      </c>
      <c r="O36" s="27">
        <f ca="1">IF(DAY(MinAgu1)=1,IF(AND(YEAR(MinAgu1+26)=TahunKalender,MONTH(MinAgu1+26)=8),MinAgu1+26,""),IF(AND(YEAR(MinAgu1+33)=TahunKalender,MONTH(MinAgu1+33)=8),MinAgu1+33,""))</f>
        <v>43707</v>
      </c>
      <c r="P36" s="27">
        <f ca="1">IF(DAY(MinAgu1)=1,IF(AND(YEAR(MinAgu1+27)=TahunKalender,MONTH(MinAgu1+27)=8),MinAgu1+27,""),IF(AND(YEAR(MinAgu1+34)=TahunKalender,MONTH(MinAgu1+34)=8),MinAgu1+34,""))</f>
        <v>43708</v>
      </c>
      <c r="Q36" s="27" t="str">
        <f ca="1">IF(DAY(MinAgu1)=1,IF(AND(YEAR(MinAgu1+28)=TahunKalender,MONTH(MinAgu1+28)=8),MinAgu1+28,""),IF(AND(YEAR(MinAgu1+35)=TahunKalender,MONTH(MinAgu1+35)=8),MinAgu1+35,""))</f>
        <v/>
      </c>
      <c r="S36" s="5"/>
      <c r="U36" s="12"/>
    </row>
    <row r="37" spans="3:21" ht="15" customHeight="1" x14ac:dyDescent="0.2">
      <c r="C37" s="27" t="str">
        <f ca="1">IF(DAY(MinJul1)=1,IF(AND(YEAR(MinJul1+29)=TahunKalender,MONTH(MinJul1+29)=7),MinJul1+29,""),IF(AND(YEAR(MinJul1+36)=TahunKalender,MONTH(MinJul1+36)=7),MinJul1+36,""))</f>
        <v/>
      </c>
      <c r="D37" s="27" t="str">
        <f ca="1">IF(DAY(MinJul1)=1,IF(AND(YEAR(MinJul1+30)=TahunKalender,MONTH(MinJul1+30)=7),MinJul1+30,""),IF(AND(YEAR(MinJul1+37)=TahunKalender,MONTH(MinJul1+37)=7),MinJul1+37,""))</f>
        <v/>
      </c>
      <c r="E37" s="27" t="str">
        <f ca="1">IF(DAY(MinJul1)=1,IF(AND(YEAR(MinJul1+31)=TahunKalender,MONTH(MinJul1+31)=7),MinJul1+31,""),IF(AND(YEAR(MinJul1+38)=TahunKalender,MONTH(MinJul1+38)=7),MinJul1+38,""))</f>
        <v/>
      </c>
      <c r="F37" s="27" t="str">
        <f ca="1">IF(DAY(MinJul1)=1,IF(AND(YEAR(MinJul1+32)=TahunKalender,MONTH(MinJul1+32)=7),MinJul1+32,""),IF(AND(YEAR(MinJul1+39)=TahunKalender,MONTH(MinJul1+39)=7),MinJul1+39,""))</f>
        <v/>
      </c>
      <c r="G37" s="27" t="str">
        <f ca="1">IF(DAY(MinJul1)=1,IF(AND(YEAR(MinJul1+33)=TahunKalender,MONTH(MinJul1+33)=7),MinJul1+33,""),IF(AND(YEAR(MinJul1+40)=TahunKalender,MONTH(MinJul1+40)=7),MinJul1+40,""))</f>
        <v/>
      </c>
      <c r="H37" s="27" t="str">
        <f ca="1">IF(DAY(MinJul1)=1,IF(AND(YEAR(MinJul1+34)=TahunKalender,MONTH(MinJul1+34)=7),MinJul1+34,""),IF(AND(YEAR(MinJul1+41)=TahunKalender,MONTH(MinJul1+41)=7),MinJul1+41,""))</f>
        <v/>
      </c>
      <c r="I37" s="27" t="str">
        <f ca="1">IF(DAY(MinJul1)=1,IF(AND(YEAR(MinJul1+35)=TahunKalender,MONTH(MinJul1+35)=7),MinJul1+35,""),IF(AND(YEAR(MinJul1+42)=TahunKalender,MONTH(MinJul1+42)=7),MinJul1+42,""))</f>
        <v/>
      </c>
      <c r="J37" s="22"/>
      <c r="K37" s="27" t="str">
        <f ca="1">IF(DAY(MinAgu1)=1,IF(AND(YEAR(MinAgu1+29)=TahunKalender,MONTH(MinAgu1+29)=8),MinAgu1+29,""),IF(AND(YEAR(MinAgu1+36)=TahunKalender,MONTH(MinAgu1+36)=8),MinAgu1+36,""))</f>
        <v/>
      </c>
      <c r="L37" s="27" t="str">
        <f ca="1">IF(DAY(MinAgu1)=1,IF(AND(YEAR(MinAgu1+30)=TahunKalender,MONTH(MinAgu1+30)=8),MinAgu1+30,""),IF(AND(YEAR(MinAgu1+37)=TahunKalender,MONTH(MinAgu1+37)=8),MinAgu1+37,""))</f>
        <v/>
      </c>
      <c r="M37" s="27" t="str">
        <f ca="1">IF(DAY(MinAgu1)=1,IF(AND(YEAR(MinAgu1+31)=TahunKalender,MONTH(MinAgu1+31)=8),MinAgu1+31,""),IF(AND(YEAR(MinAgu1+38)=TahunKalender,MONTH(MinAgu1+38)=8),MinAgu1+38,""))</f>
        <v/>
      </c>
      <c r="N37" s="27" t="str">
        <f ca="1">IF(DAY(MinAgu1)=1,IF(AND(YEAR(MinAgu1+32)=TahunKalender,MONTH(MinAgu1+32)=8),MinAgu1+32,""),IF(AND(YEAR(MinAgu1+39)=TahunKalender,MONTH(MinAgu1+39)=8),MinAgu1+39,""))</f>
        <v/>
      </c>
      <c r="O37" s="27" t="str">
        <f ca="1">IF(DAY(MinAgu1)=1,IF(AND(YEAR(MinAgu1+33)=TahunKalender,MONTH(MinAgu1+33)=8),MinAgu1+33,""),IF(AND(YEAR(MinAgu1+40)=TahunKalender,MONTH(MinAgu1+40)=8),MinAgu1+40,""))</f>
        <v/>
      </c>
      <c r="P37" s="27" t="str">
        <f ca="1">IF(DAY(MinAgu1)=1,IF(AND(YEAR(MinAgu1+34)=TahunKalender,MONTH(MinAgu1+34)=8),MinAgu1+34,""),IF(AND(YEAR(MinAgu1+41)=TahunKalender,MONTH(MinAgu1+41)=8),MinAgu1+41,""))</f>
        <v/>
      </c>
      <c r="Q37" s="27" t="str">
        <f ca="1">IF(DAY(MinAgu1)=1,IF(AND(YEAR(MinAgu1+35)=TahunKalender,MONTH(MinAgu1+35)=8),MinAgu1+35,""),IF(AND(YEAR(MinAgu1+42)=TahunKalender,MONTH(MinAgu1+42)=8),MinAgu1+42,""))</f>
        <v/>
      </c>
      <c r="S37" s="5"/>
      <c r="U37" s="18"/>
    </row>
    <row r="38" spans="3:21" ht="15" customHeight="1" x14ac:dyDescent="0.2">
      <c r="C38" s="20"/>
      <c r="D38" s="20"/>
      <c r="E38" s="20"/>
      <c r="F38" s="20"/>
      <c r="G38" s="20"/>
      <c r="H38" s="20"/>
      <c r="I38" s="20"/>
      <c r="J38" s="22"/>
      <c r="K38" s="20"/>
      <c r="L38" s="20"/>
      <c r="M38" s="20"/>
      <c r="N38" s="20"/>
      <c r="O38" s="20"/>
      <c r="P38" s="20"/>
      <c r="Q38" s="20"/>
      <c r="R38" s="22"/>
      <c r="S38" s="5"/>
      <c r="U38" s="11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2"/>
      <c r="K39" s="4" t="s">
        <v>15</v>
      </c>
      <c r="L39" s="3"/>
      <c r="M39" s="3"/>
      <c r="N39" s="3"/>
      <c r="O39" s="3"/>
      <c r="P39" s="3"/>
      <c r="Q39" s="3"/>
      <c r="S39" s="5"/>
      <c r="U39" s="12"/>
    </row>
    <row r="40" spans="3:21" ht="15" customHeight="1" x14ac:dyDescent="0.2">
      <c r="C40" s="26" t="s">
        <v>1</v>
      </c>
      <c r="D40" s="26" t="s">
        <v>1</v>
      </c>
      <c r="E40" s="26" t="s">
        <v>8</v>
      </c>
      <c r="F40" s="26" t="s">
        <v>7</v>
      </c>
      <c r="G40" s="26" t="s">
        <v>9</v>
      </c>
      <c r="H40" s="26" t="s">
        <v>1</v>
      </c>
      <c r="I40" s="26" t="s">
        <v>10</v>
      </c>
      <c r="J40" s="22"/>
      <c r="K40" s="26" t="s">
        <v>1</v>
      </c>
      <c r="L40" s="26" t="s">
        <v>1</v>
      </c>
      <c r="M40" s="26" t="s">
        <v>8</v>
      </c>
      <c r="N40" s="26" t="s">
        <v>7</v>
      </c>
      <c r="O40" s="26" t="s">
        <v>9</v>
      </c>
      <c r="P40" s="26" t="s">
        <v>1</v>
      </c>
      <c r="Q40" s="26" t="s">
        <v>10</v>
      </c>
      <c r="S40" s="5"/>
      <c r="U40" s="18"/>
    </row>
    <row r="41" spans="3:21" ht="15" customHeight="1" x14ac:dyDescent="0.2">
      <c r="C41" s="27" t="str">
        <f ca="1">IF(DAY(MinSep1)=1,"",IF(AND(YEAR(MinSep1+1)=TahunKalender,MONTH(MinSep1+1)=9),MinSep1+1,""))</f>
        <v/>
      </c>
      <c r="D41" s="27" t="str">
        <f ca="1">IF(DAY(MinSep1)=1,"",IF(AND(YEAR(MinSep1+2)=TahunKalender,MONTH(MinSep1+2)=9),MinSep1+2,""))</f>
        <v/>
      </c>
      <c r="E41" s="27" t="str">
        <f ca="1">IF(DAY(MinSep1)=1,"",IF(AND(YEAR(MinSep1+3)=TahunKalender,MONTH(MinSep1+3)=9),MinSep1+3,""))</f>
        <v/>
      </c>
      <c r="F41" s="27" t="str">
        <f ca="1">IF(DAY(MinSep1)=1,"",IF(AND(YEAR(MinSep1+4)=TahunKalender,MONTH(MinSep1+4)=9),MinSep1+4,""))</f>
        <v/>
      </c>
      <c r="G41" s="27" t="str">
        <f ca="1">IF(DAY(MinSep1)=1,"",IF(AND(YEAR(MinSep1+5)=TahunKalender,MONTH(MinSep1+5)=9),MinSep1+5,""))</f>
        <v/>
      </c>
      <c r="H41" s="27" t="str">
        <f ca="1">IF(DAY(MinSep1)=1,"",IF(AND(YEAR(MinSep1+6)=TahunKalender,MONTH(MinSep1+6)=9),MinSep1+6,""))</f>
        <v/>
      </c>
      <c r="I41" s="27">
        <f ca="1">IF(DAY(MinSep1)=1,IF(AND(YEAR(MinSep1)=TahunKalender,MONTH(MinSep1)=9),MinSep1,""),IF(AND(YEAR(MinSep1+7)=TahunKalender,MONTH(MinSep1+7)=9),MinSep1+7,""))</f>
        <v>43709</v>
      </c>
      <c r="J41" s="22"/>
      <c r="K41" s="27" t="str">
        <f ca="1">IF(DAY(MinOkt1)=1,"",IF(AND(YEAR(MinOkt1+1)=TahunKalender,MONTH(MinOkt1+1)=10),MinOkt1+1,""))</f>
        <v/>
      </c>
      <c r="L41" s="27">
        <f ca="1">IF(DAY(MinOkt1)=1,"",IF(AND(YEAR(MinOkt1+2)=TahunKalender,MONTH(MinOkt1+2)=10),MinOkt1+2,""))</f>
        <v>43739</v>
      </c>
      <c r="M41" s="27">
        <f ca="1">IF(DAY(MinOkt1)=1,"",IF(AND(YEAR(MinOkt1+3)=TahunKalender,MONTH(MinOkt1+3)=10),MinOkt1+3,""))</f>
        <v>43740</v>
      </c>
      <c r="N41" s="27">
        <f ca="1">IF(DAY(MinOkt1)=1,"",IF(AND(YEAR(MinOkt1+4)=TahunKalender,MONTH(MinOkt1+4)=10),MinOkt1+4,""))</f>
        <v>43741</v>
      </c>
      <c r="O41" s="27">
        <f ca="1">IF(DAY(MinOkt1)=1,"",IF(AND(YEAR(MinOkt1+5)=TahunKalender,MONTH(MinOkt1+5)=10),MinOkt1+5,""))</f>
        <v>43742</v>
      </c>
      <c r="P41" s="27">
        <f ca="1">IF(DAY(MinOkt1)=1,"",IF(AND(YEAR(MinOkt1+6)=TahunKalender,MONTH(MinOkt1+6)=10),MinOkt1+6,""))</f>
        <v>43743</v>
      </c>
      <c r="Q41" s="27">
        <f ca="1">IF(DAY(MinOkt1)=1,IF(AND(YEAR(MinOkt1)=TahunKalender,MONTH(MinOkt1)=10),MinOkt1,""),IF(AND(YEAR(MinOkt1+7)=TahunKalender,MONTH(MinOkt1+7)=10),MinOkt1+7,""))</f>
        <v>43744</v>
      </c>
      <c r="S41" s="5"/>
      <c r="U41" s="11"/>
    </row>
    <row r="42" spans="3:21" ht="15" customHeight="1" x14ac:dyDescent="0.2">
      <c r="C42" s="27">
        <f ca="1">IF(DAY(MinSep1)=1,IF(AND(YEAR(MinSep1+1)=TahunKalender,MONTH(MinSep1+1)=9),MinSep1+1,""),IF(AND(YEAR(MinSep1+8)=TahunKalender,MONTH(MinSep1+8)=9),MinSep1+8,""))</f>
        <v>43710</v>
      </c>
      <c r="D42" s="27">
        <f ca="1">IF(DAY(MinSep1)=1,IF(AND(YEAR(MinSep1+2)=TahunKalender,MONTH(MinSep1+2)=9),MinSep1+2,""),IF(AND(YEAR(MinSep1+9)=TahunKalender,MONTH(MinSep1+9)=9),MinSep1+9,""))</f>
        <v>43711</v>
      </c>
      <c r="E42" s="27">
        <f ca="1">IF(DAY(MinSep1)=1,IF(AND(YEAR(MinSep1+3)=TahunKalender,MONTH(MinSep1+3)=9),MinSep1+3,""),IF(AND(YEAR(MinSep1+10)=TahunKalender,MONTH(MinSep1+10)=9),MinSep1+10,""))</f>
        <v>43712</v>
      </c>
      <c r="F42" s="27">
        <f ca="1">IF(DAY(MinSep1)=1,IF(AND(YEAR(MinSep1+4)=TahunKalender,MONTH(MinSep1+4)=9),MinSep1+4,""),IF(AND(YEAR(MinSep1+11)=TahunKalender,MONTH(MinSep1+11)=9),MinSep1+11,""))</f>
        <v>43713</v>
      </c>
      <c r="G42" s="27">
        <f ca="1">IF(DAY(MinSep1)=1,IF(AND(YEAR(MinSep1+5)=TahunKalender,MONTH(MinSep1+5)=9),MinSep1+5,""),IF(AND(YEAR(MinSep1+12)=TahunKalender,MONTH(MinSep1+12)=9),MinSep1+12,""))</f>
        <v>43714</v>
      </c>
      <c r="H42" s="27">
        <f ca="1">IF(DAY(MinSep1)=1,IF(AND(YEAR(MinSep1+6)=TahunKalender,MONTH(MinSep1+6)=9),MinSep1+6,""),IF(AND(YEAR(MinSep1+13)=TahunKalender,MONTH(MinSep1+13)=9),MinSep1+13,""))</f>
        <v>43715</v>
      </c>
      <c r="I42" s="27">
        <f ca="1">IF(DAY(MinSep1)=1,IF(AND(YEAR(MinSep1+7)=TahunKalender,MONTH(MinSep1+7)=9),MinSep1+7,""),IF(AND(YEAR(MinSep1+14)=TahunKalender,MONTH(MinSep1+14)=9),MinSep1+14,""))</f>
        <v>43716</v>
      </c>
      <c r="J42" s="22"/>
      <c r="K42" s="27">
        <f ca="1">IF(DAY(MinOkt1)=1,IF(AND(YEAR(MinOkt1+1)=TahunKalender,MONTH(MinOkt1+1)=10),MinOkt1+1,""),IF(AND(YEAR(MinOkt1+8)=TahunKalender,MONTH(MinOkt1+8)=10),MinOkt1+8,""))</f>
        <v>43745</v>
      </c>
      <c r="L42" s="27">
        <f ca="1">IF(DAY(MinOkt1)=1,IF(AND(YEAR(MinOkt1+2)=TahunKalender,MONTH(MinOkt1+2)=10),MinOkt1+2,""),IF(AND(YEAR(MinOkt1+9)=TahunKalender,MONTH(MinOkt1+9)=10),MinOkt1+9,""))</f>
        <v>43746</v>
      </c>
      <c r="M42" s="27">
        <f ca="1">IF(DAY(MinOkt1)=1,IF(AND(YEAR(MinOkt1+3)=TahunKalender,MONTH(MinOkt1+3)=10),MinOkt1+3,""),IF(AND(YEAR(MinOkt1+10)=TahunKalender,MONTH(MinOkt1+10)=10),MinOkt1+10,""))</f>
        <v>43747</v>
      </c>
      <c r="N42" s="27">
        <f ca="1">IF(DAY(MinOkt1)=1,IF(AND(YEAR(MinOkt1+4)=TahunKalender,MONTH(MinOkt1+4)=10),MinOkt1+4,""),IF(AND(YEAR(MinOkt1+11)=TahunKalender,MONTH(MinOkt1+11)=10),MinOkt1+11,""))</f>
        <v>43748</v>
      </c>
      <c r="O42" s="27">
        <f ca="1">IF(DAY(MinOkt1)=1,IF(AND(YEAR(MinOkt1+5)=TahunKalender,MONTH(MinOkt1+5)=10),MinOkt1+5,""),IF(AND(YEAR(MinOkt1+12)=TahunKalender,MONTH(MinOkt1+12)=10),MinOkt1+12,""))</f>
        <v>43749</v>
      </c>
      <c r="P42" s="27">
        <f ca="1">IF(DAY(MinOkt1)=1,IF(AND(YEAR(MinOkt1+6)=TahunKalender,MONTH(MinOkt1+6)=10),MinOkt1+6,""),IF(AND(YEAR(MinOkt1+13)=TahunKalender,MONTH(MinOkt1+13)=10),MinOkt1+13,""))</f>
        <v>43750</v>
      </c>
      <c r="Q42" s="27">
        <f ca="1">IF(DAY(MinOkt1)=1,IF(AND(YEAR(MinOkt1+7)=TahunKalender,MONTH(MinOkt1+7)=10),MinOkt1+7,""),IF(AND(YEAR(MinOkt1+14)=TahunKalender,MONTH(MinOkt1+14)=10),MinOkt1+14,""))</f>
        <v>43751</v>
      </c>
      <c r="S42" s="5"/>
      <c r="U42" s="11"/>
    </row>
    <row r="43" spans="3:21" ht="15" customHeight="1" x14ac:dyDescent="0.2">
      <c r="C43" s="27">
        <f ca="1">IF(DAY(MinSep1)=1,IF(AND(YEAR(MinSep1+8)=TahunKalender,MONTH(MinSep1+8)=9),MinSep1+8,""),IF(AND(YEAR(MinSep1+15)=TahunKalender,MONTH(MinSep1+15)=9),MinSep1+15,""))</f>
        <v>43717</v>
      </c>
      <c r="D43" s="27">
        <f ca="1">IF(DAY(MinSep1)=1,IF(AND(YEAR(MinSep1+9)=TahunKalender,MONTH(MinSep1+9)=9),MinSep1+9,""),IF(AND(YEAR(MinSep1+16)=TahunKalender,MONTH(MinSep1+16)=9),MinSep1+16,""))</f>
        <v>43718</v>
      </c>
      <c r="E43" s="27">
        <f ca="1">IF(DAY(MinSep1)=1,IF(AND(YEAR(MinSep1+10)=TahunKalender,MONTH(MinSep1+10)=9),MinSep1+10,""),IF(AND(YEAR(MinSep1+17)=TahunKalender,MONTH(MinSep1+17)=9),MinSep1+17,""))</f>
        <v>43719</v>
      </c>
      <c r="F43" s="27">
        <f ca="1">IF(DAY(MinSep1)=1,IF(AND(YEAR(MinSep1+11)=TahunKalender,MONTH(MinSep1+11)=9),MinSep1+11,""),IF(AND(YEAR(MinSep1+18)=TahunKalender,MONTH(MinSep1+18)=9),MinSep1+18,""))</f>
        <v>43720</v>
      </c>
      <c r="G43" s="27">
        <f ca="1">IF(DAY(MinSep1)=1,IF(AND(YEAR(MinSep1+12)=TahunKalender,MONTH(MinSep1+12)=9),MinSep1+12,""),IF(AND(YEAR(MinSep1+19)=TahunKalender,MONTH(MinSep1+19)=9),MinSep1+19,""))</f>
        <v>43721</v>
      </c>
      <c r="H43" s="27">
        <f ca="1">IF(DAY(MinSep1)=1,IF(AND(YEAR(MinSep1+13)=TahunKalender,MONTH(MinSep1+13)=9),MinSep1+13,""),IF(AND(YEAR(MinSep1+20)=TahunKalender,MONTH(MinSep1+20)=9),MinSep1+20,""))</f>
        <v>43722</v>
      </c>
      <c r="I43" s="27">
        <f ca="1">IF(DAY(MinSep1)=1,IF(AND(YEAR(MinSep1+14)=TahunKalender,MONTH(MinSep1+14)=9),MinSep1+14,""),IF(AND(YEAR(MinSep1+21)=TahunKalender,MONTH(MinSep1+21)=9),MinSep1+21,""))</f>
        <v>43723</v>
      </c>
      <c r="J43" s="22"/>
      <c r="K43" s="27">
        <f ca="1">IF(DAY(MinOkt1)=1,IF(AND(YEAR(MinOkt1+8)=TahunKalender,MONTH(MinOkt1+8)=10),MinOkt1+8,""),IF(AND(YEAR(MinOkt1+15)=TahunKalender,MONTH(MinOkt1+15)=10),MinOkt1+15,""))</f>
        <v>43752</v>
      </c>
      <c r="L43" s="27">
        <f ca="1">IF(DAY(MinOkt1)=1,IF(AND(YEAR(MinOkt1+9)=TahunKalender,MONTH(MinOkt1+9)=10),MinOkt1+9,""),IF(AND(YEAR(MinOkt1+16)=TahunKalender,MONTH(MinOkt1+16)=10),MinOkt1+16,""))</f>
        <v>43753</v>
      </c>
      <c r="M43" s="27">
        <f ca="1">IF(DAY(MinOkt1)=1,IF(AND(YEAR(MinOkt1+10)=TahunKalender,MONTH(MinOkt1+10)=10),MinOkt1+10,""),IF(AND(YEAR(MinOkt1+17)=TahunKalender,MONTH(MinOkt1+17)=10),MinOkt1+17,""))</f>
        <v>43754</v>
      </c>
      <c r="N43" s="27">
        <f ca="1">IF(DAY(MinOkt1)=1,IF(AND(YEAR(MinOkt1+11)=TahunKalender,MONTH(MinOkt1+11)=10),MinOkt1+11,""),IF(AND(YEAR(MinOkt1+18)=TahunKalender,MONTH(MinOkt1+18)=10),MinOkt1+18,""))</f>
        <v>43755</v>
      </c>
      <c r="O43" s="27">
        <f ca="1">IF(DAY(MinOkt1)=1,IF(AND(YEAR(MinOkt1+12)=TahunKalender,MONTH(MinOkt1+12)=10),MinOkt1+12,""),IF(AND(YEAR(MinOkt1+19)=TahunKalender,MONTH(MinOkt1+19)=10),MinOkt1+19,""))</f>
        <v>43756</v>
      </c>
      <c r="P43" s="27">
        <f ca="1">IF(DAY(MinOkt1)=1,IF(AND(YEAR(MinOkt1+13)=TahunKalender,MONTH(MinOkt1+13)=10),MinOkt1+13,""),IF(AND(YEAR(MinOkt1+20)=TahunKalender,MONTH(MinOkt1+20)=10),MinOkt1+20,""))</f>
        <v>43757</v>
      </c>
      <c r="Q43" s="27">
        <f ca="1">IF(DAY(MinOkt1)=1,IF(AND(YEAR(MinOkt1+14)=TahunKalender,MONTH(MinOkt1+14)=10),MinOkt1+14,""),IF(AND(YEAR(MinOkt1+21)=TahunKalender,MONTH(MinOkt1+21)=10),MinOkt1+21,""))</f>
        <v>43758</v>
      </c>
      <c r="S43" s="5"/>
      <c r="U43" s="18"/>
    </row>
    <row r="44" spans="3:21" ht="15" customHeight="1" x14ac:dyDescent="0.2">
      <c r="C44" s="27">
        <f ca="1">IF(DAY(MinSep1)=1,IF(AND(YEAR(MinSep1+15)=TahunKalender,MONTH(MinSep1+15)=9),MinSep1+15,""),IF(AND(YEAR(MinSep1+22)=TahunKalender,MONTH(MinSep1+22)=9),MinSep1+22,""))</f>
        <v>43724</v>
      </c>
      <c r="D44" s="27">
        <f ca="1">IF(DAY(MinSep1)=1,IF(AND(YEAR(MinSep1+16)=TahunKalender,MONTH(MinSep1+16)=9),MinSep1+16,""),IF(AND(YEAR(MinSep1+23)=TahunKalender,MONTH(MinSep1+23)=9),MinSep1+23,""))</f>
        <v>43725</v>
      </c>
      <c r="E44" s="27">
        <f ca="1">IF(DAY(MinSep1)=1,IF(AND(YEAR(MinSep1+17)=TahunKalender,MONTH(MinSep1+17)=9),MinSep1+17,""),IF(AND(YEAR(MinSep1+24)=TahunKalender,MONTH(MinSep1+24)=9),MinSep1+24,""))</f>
        <v>43726</v>
      </c>
      <c r="F44" s="27">
        <f ca="1">IF(DAY(MinSep1)=1,IF(AND(YEAR(MinSep1+18)=TahunKalender,MONTH(MinSep1+18)=9),MinSep1+18,""),IF(AND(YEAR(MinSep1+25)=TahunKalender,MONTH(MinSep1+25)=9),MinSep1+25,""))</f>
        <v>43727</v>
      </c>
      <c r="G44" s="27">
        <f ca="1">IF(DAY(MinSep1)=1,IF(AND(YEAR(MinSep1+19)=TahunKalender,MONTH(MinSep1+19)=9),MinSep1+19,""),IF(AND(YEAR(MinSep1+26)=TahunKalender,MONTH(MinSep1+26)=9),MinSep1+26,""))</f>
        <v>43728</v>
      </c>
      <c r="H44" s="27">
        <f ca="1">IF(DAY(MinSep1)=1,IF(AND(YEAR(MinSep1+20)=TahunKalender,MONTH(MinSep1+20)=9),MinSep1+20,""),IF(AND(YEAR(MinSep1+27)=TahunKalender,MONTH(MinSep1+27)=9),MinSep1+27,""))</f>
        <v>43729</v>
      </c>
      <c r="I44" s="27">
        <f ca="1">IF(DAY(MinSep1)=1,IF(AND(YEAR(MinSep1+21)=TahunKalender,MONTH(MinSep1+21)=9),MinSep1+21,""),IF(AND(YEAR(MinSep1+28)=TahunKalender,MONTH(MinSep1+28)=9),MinSep1+28,""))</f>
        <v>43730</v>
      </c>
      <c r="J44" s="22"/>
      <c r="K44" s="27">
        <f ca="1">IF(DAY(MinOkt1)=1,IF(AND(YEAR(MinOkt1+15)=TahunKalender,MONTH(MinOkt1+15)=10),MinOkt1+15,""),IF(AND(YEAR(MinOkt1+22)=TahunKalender,MONTH(MinOkt1+22)=10),MinOkt1+22,""))</f>
        <v>43759</v>
      </c>
      <c r="L44" s="27">
        <f ca="1">IF(DAY(MinOkt1)=1,IF(AND(YEAR(MinOkt1+16)=TahunKalender,MONTH(MinOkt1+16)=10),MinOkt1+16,""),IF(AND(YEAR(MinOkt1+23)=TahunKalender,MONTH(MinOkt1+23)=10),MinOkt1+23,""))</f>
        <v>43760</v>
      </c>
      <c r="M44" s="27">
        <f ca="1">IF(DAY(MinOkt1)=1,IF(AND(YEAR(MinOkt1+17)=TahunKalender,MONTH(MinOkt1+17)=10),MinOkt1+17,""),IF(AND(YEAR(MinOkt1+24)=TahunKalender,MONTH(MinOkt1+24)=10),MinOkt1+24,""))</f>
        <v>43761</v>
      </c>
      <c r="N44" s="27">
        <f ca="1">IF(DAY(MinOkt1)=1,IF(AND(YEAR(MinOkt1+18)=TahunKalender,MONTH(MinOkt1+18)=10),MinOkt1+18,""),IF(AND(YEAR(MinOkt1+25)=TahunKalender,MONTH(MinOkt1+25)=10),MinOkt1+25,""))</f>
        <v>43762</v>
      </c>
      <c r="O44" s="27">
        <f ca="1">IF(DAY(MinOkt1)=1,IF(AND(YEAR(MinOkt1+19)=TahunKalender,MONTH(MinOkt1+19)=10),MinOkt1+19,""),IF(AND(YEAR(MinOkt1+26)=TahunKalender,MONTH(MinOkt1+26)=10),MinOkt1+26,""))</f>
        <v>43763</v>
      </c>
      <c r="P44" s="27">
        <f ca="1">IF(DAY(MinOkt1)=1,IF(AND(YEAR(MinOkt1+20)=TahunKalender,MONTH(MinOkt1+20)=10),MinOkt1+20,""),IF(AND(YEAR(MinOkt1+27)=TahunKalender,MONTH(MinOkt1+27)=10),MinOkt1+27,""))</f>
        <v>43764</v>
      </c>
      <c r="Q44" s="27">
        <f ca="1">IF(DAY(MinOkt1)=1,IF(AND(YEAR(MinOkt1+21)=TahunKalender,MONTH(MinOkt1+21)=10),MinOkt1+21,""),IF(AND(YEAR(MinOkt1+28)=TahunKalender,MONTH(MinOkt1+28)=10),MinOkt1+28,""))</f>
        <v>43765</v>
      </c>
      <c r="S44" s="5"/>
      <c r="U44" s="17" t="s">
        <v>24</v>
      </c>
    </row>
    <row r="45" spans="3:21" ht="15" customHeight="1" x14ac:dyDescent="0.2">
      <c r="C45" s="27">
        <f ca="1">IF(DAY(MinSep1)=1,IF(AND(YEAR(MinSep1+22)=TahunKalender,MONTH(MinSep1+22)=9),MinSep1+22,""),IF(AND(YEAR(MinSep1+29)=TahunKalender,MONTH(MinSep1+29)=9),MinSep1+29,""))</f>
        <v>43731</v>
      </c>
      <c r="D45" s="27">
        <f ca="1">IF(DAY(MinSep1)=1,IF(AND(YEAR(MinSep1+23)=TahunKalender,MONTH(MinSep1+23)=9),MinSep1+23,""),IF(AND(YEAR(MinSep1+30)=TahunKalender,MONTH(MinSep1+30)=9),MinSep1+30,""))</f>
        <v>43732</v>
      </c>
      <c r="E45" s="27">
        <f ca="1">IF(DAY(MinSep1)=1,IF(AND(YEAR(MinSep1+24)=TahunKalender,MONTH(MinSep1+24)=9),MinSep1+24,""),IF(AND(YEAR(MinSep1+31)=TahunKalender,MONTH(MinSep1+31)=9),MinSep1+31,""))</f>
        <v>43733</v>
      </c>
      <c r="F45" s="27">
        <f ca="1">IF(DAY(MinSep1)=1,IF(AND(YEAR(MinSep1+25)=TahunKalender,MONTH(MinSep1+25)=9),MinSep1+25,""),IF(AND(YEAR(MinSep1+32)=TahunKalender,MONTH(MinSep1+32)=9),MinSep1+32,""))</f>
        <v>43734</v>
      </c>
      <c r="G45" s="27">
        <f ca="1">IF(DAY(MinSep1)=1,IF(AND(YEAR(MinSep1+26)=TahunKalender,MONTH(MinSep1+26)=9),MinSep1+26,""),IF(AND(YEAR(MinSep1+33)=TahunKalender,MONTH(MinSep1+33)=9),MinSep1+33,""))</f>
        <v>43735</v>
      </c>
      <c r="H45" s="27">
        <f ca="1">IF(DAY(MinSep1)=1,IF(AND(YEAR(MinSep1+27)=TahunKalender,MONTH(MinSep1+27)=9),MinSep1+27,""),IF(AND(YEAR(MinSep1+34)=TahunKalender,MONTH(MinSep1+34)=9),MinSep1+34,""))</f>
        <v>43736</v>
      </c>
      <c r="I45" s="27">
        <f ca="1">IF(DAY(MinSep1)=1,IF(AND(YEAR(MinSep1+28)=TahunKalender,MONTH(MinSep1+28)=9),MinSep1+28,""),IF(AND(YEAR(MinSep1+35)=TahunKalender,MONTH(MinSep1+35)=9),MinSep1+35,""))</f>
        <v>43737</v>
      </c>
      <c r="J45" s="22"/>
      <c r="K45" s="27">
        <f ca="1">IF(DAY(MinOkt1)=1,IF(AND(YEAR(MinOkt1+22)=TahunKalender,MONTH(MinOkt1+22)=10),MinOkt1+22,""),IF(AND(YEAR(MinOkt1+29)=TahunKalender,MONTH(MinOkt1+29)=10),MinOkt1+29,""))</f>
        <v>43766</v>
      </c>
      <c r="L45" s="27">
        <f ca="1">IF(DAY(MinOkt1)=1,IF(AND(YEAR(MinOkt1+23)=TahunKalender,MONTH(MinOkt1+23)=10),MinOkt1+23,""),IF(AND(YEAR(MinOkt1+30)=TahunKalender,MONTH(MinOkt1+30)=10),MinOkt1+30,""))</f>
        <v>43767</v>
      </c>
      <c r="M45" s="27">
        <f ca="1">IF(DAY(MinOkt1)=1,IF(AND(YEAR(MinOkt1+24)=TahunKalender,MONTH(MinOkt1+24)=10),MinOkt1+24,""),IF(AND(YEAR(MinOkt1+31)=TahunKalender,MONTH(MinOkt1+31)=10),MinOkt1+31,""))</f>
        <v>43768</v>
      </c>
      <c r="N45" s="27">
        <f ca="1">IF(DAY(MinOkt1)=1,IF(AND(YEAR(MinOkt1+25)=TahunKalender,MONTH(MinOkt1+25)=10),MinOkt1+25,""),IF(AND(YEAR(MinOkt1+32)=TahunKalender,MONTH(MinOkt1+32)=10),MinOkt1+32,""))</f>
        <v>43769</v>
      </c>
      <c r="O45" s="27" t="str">
        <f ca="1">IF(DAY(MinOkt1)=1,IF(AND(YEAR(MinOkt1+26)=TahunKalender,MONTH(MinOkt1+26)=10),MinOkt1+26,""),IF(AND(YEAR(MinOkt1+33)=TahunKalender,MONTH(MinOkt1+33)=10),MinOkt1+33,""))</f>
        <v/>
      </c>
      <c r="P45" s="27" t="str">
        <f ca="1">IF(DAY(MinOkt1)=1,IF(AND(YEAR(MinOkt1+27)=TahunKalender,MONTH(MinOkt1+27)=10),MinOkt1+27,""),IF(AND(YEAR(MinOkt1+34)=TahunKalender,MONTH(MinOkt1+34)=10),MinOkt1+34,""))</f>
        <v/>
      </c>
      <c r="Q45" s="27" t="str">
        <f ca="1">IF(DAY(MinOkt1)=1,IF(AND(YEAR(MinOkt1+28)=TahunKalender,MONTH(MinOkt1+28)=10),MinOkt1+28,""),IF(AND(YEAR(MinOkt1+35)=TahunKalender,MONTH(MinOkt1+35)=10),MinOkt1+35,""))</f>
        <v/>
      </c>
      <c r="S45" s="5"/>
      <c r="U45" s="10" t="s">
        <v>25</v>
      </c>
    </row>
    <row r="46" spans="3:21" ht="15" customHeight="1" x14ac:dyDescent="0.2">
      <c r="C46" s="27">
        <f ca="1">IF(DAY(MinSep1)=1,IF(AND(YEAR(MinSep1+29)=TahunKalender,MONTH(MinSep1+29)=9),MinSep1+29,""),IF(AND(YEAR(MinSep1+36)=TahunKalender,MONTH(MinSep1+36)=9),MinSep1+36,""))</f>
        <v>43738</v>
      </c>
      <c r="D46" s="27" t="str">
        <f ca="1">IF(DAY(MinSep1)=1,IF(AND(YEAR(MinSep1+30)=TahunKalender,MONTH(MinSep1+30)=9),MinSep1+30,""),IF(AND(YEAR(MinSep1+37)=TahunKalender,MONTH(MinSep1+37)=9),MinSep1+37,""))</f>
        <v/>
      </c>
      <c r="E46" s="27" t="str">
        <f ca="1">IF(DAY(MinSep1)=1,IF(AND(YEAR(MinSep1+31)=TahunKalender,MONTH(MinSep1+31)=9),MinSep1+31,""),IF(AND(YEAR(MinSep1+38)=TahunKalender,MONTH(MinSep1+38)=9),MinSep1+38,""))</f>
        <v/>
      </c>
      <c r="F46" s="27" t="str">
        <f ca="1">IF(DAY(MinSep1)=1,IF(AND(YEAR(MinSep1+32)=TahunKalender,MONTH(MinSep1+32)=9),MinSep1+32,""),IF(AND(YEAR(MinSep1+39)=TahunKalender,MONTH(MinSep1+39)=9),MinSep1+39,""))</f>
        <v/>
      </c>
      <c r="G46" s="27" t="str">
        <f ca="1">IF(DAY(MinSep1)=1,IF(AND(YEAR(MinSep1+33)=TahunKalender,MONTH(MinSep1+33)=9),MinSep1+33,""),IF(AND(YEAR(MinSep1+40)=TahunKalender,MONTH(MinSep1+40)=9),MinSep1+40,""))</f>
        <v/>
      </c>
      <c r="H46" s="27" t="str">
        <f ca="1">IF(DAY(MinSep1)=1,IF(AND(YEAR(MinSep1+34)=TahunKalender,MONTH(MinSep1+34)=9),MinSep1+34,""),IF(AND(YEAR(MinSep1+41)=TahunKalender,MONTH(MinSep1+41)=9),MinSep1+41,""))</f>
        <v/>
      </c>
      <c r="I46" s="27" t="str">
        <f ca="1">IF(DAY(MinSep1)=1,IF(AND(YEAR(MinSep1+35)=TahunKalender,MONTH(MinSep1+35)=9),MinSep1+35,""),IF(AND(YEAR(MinSep1+42)=TahunKalender,MONTH(MinSep1+42)=9),MinSep1+42,""))</f>
        <v/>
      </c>
      <c r="J46" s="22"/>
      <c r="K46" s="27" t="str">
        <f ca="1">IF(DAY(MinOkt1)=1,IF(AND(YEAR(MinOkt1+29)=TahunKalender,MONTH(MinOkt1+29)=10),MinOkt1+29,""),IF(AND(YEAR(MinOkt1+36)=TahunKalender,MONTH(MinOkt1+36)=10),MinOkt1+36,""))</f>
        <v/>
      </c>
      <c r="L46" s="27" t="str">
        <f ca="1">IF(DAY(MinOkt1)=1,IF(AND(YEAR(MinOkt1+30)=TahunKalender,MONTH(MinOkt1+30)=10),MinOkt1+30,""),IF(AND(YEAR(MinOkt1+37)=TahunKalender,MONTH(MinOkt1+37)=10),MinOkt1+37,""))</f>
        <v/>
      </c>
      <c r="M46" s="27" t="str">
        <f ca="1">IF(DAY(MinOkt1)=1,IF(AND(YEAR(MinOkt1+31)=TahunKalender,MONTH(MinOkt1+31)=10),MinOkt1+31,""),IF(AND(YEAR(MinOkt1+38)=TahunKalender,MONTH(MinOkt1+38)=10),MinOkt1+38,""))</f>
        <v/>
      </c>
      <c r="N46" s="27" t="str">
        <f ca="1">IF(DAY(MinOkt1)=1,IF(AND(YEAR(MinOkt1+32)=TahunKalender,MONTH(MinOkt1+32)=10),MinOkt1+32,""),IF(AND(YEAR(MinOkt1+39)=TahunKalender,MONTH(MinOkt1+39)=10),MinOkt1+39,""))</f>
        <v/>
      </c>
      <c r="O46" s="27" t="str">
        <f ca="1">IF(DAY(MinOkt1)=1,IF(AND(YEAR(MinOkt1+33)=TahunKalender,MONTH(MinOkt1+33)=10),MinOkt1+33,""),IF(AND(YEAR(MinOkt1+40)=TahunKalender,MONTH(MinOkt1+40)=10),MinOkt1+40,""))</f>
        <v/>
      </c>
      <c r="P46" s="27" t="str">
        <f ca="1">IF(DAY(MinOkt1)=1,IF(AND(YEAR(MinOkt1+34)=TahunKalender,MONTH(MinOkt1+34)=10),MinOkt1+34,""),IF(AND(YEAR(MinOkt1+41)=TahunKalender,MONTH(MinOkt1+41)=10),MinOkt1+41,""))</f>
        <v/>
      </c>
      <c r="Q46" s="27" t="str">
        <f ca="1">IF(DAY(MinOkt1)=1,IF(AND(YEAR(MinOkt1+35)=TahunKalender,MONTH(MinOkt1+35)=10),MinOkt1+35,""),IF(AND(YEAR(MinOkt1+42)=TahunKalender,MONTH(MinOkt1+42)=10),MinOkt1+42,""))</f>
        <v/>
      </c>
      <c r="S46" s="5"/>
      <c r="U46" s="10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2"/>
      <c r="S47" s="5"/>
      <c r="U47" s="10" t="s">
        <v>26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2"/>
      <c r="K48" s="4" t="s">
        <v>16</v>
      </c>
      <c r="L48" s="3"/>
      <c r="M48" s="3"/>
      <c r="N48" s="3"/>
      <c r="O48" s="3"/>
      <c r="P48" s="3"/>
      <c r="Q48" s="3"/>
      <c r="S48" s="5"/>
      <c r="U48" s="10" t="s">
        <v>27</v>
      </c>
    </row>
    <row r="49" spans="3:21" ht="15" customHeight="1" x14ac:dyDescent="0.2">
      <c r="C49" s="26" t="s">
        <v>1</v>
      </c>
      <c r="D49" s="26" t="s">
        <v>1</v>
      </c>
      <c r="E49" s="26" t="s">
        <v>8</v>
      </c>
      <c r="F49" s="26" t="s">
        <v>7</v>
      </c>
      <c r="G49" s="26" t="s">
        <v>9</v>
      </c>
      <c r="H49" s="26" t="s">
        <v>1</v>
      </c>
      <c r="I49" s="26" t="s">
        <v>10</v>
      </c>
      <c r="J49" s="23"/>
      <c r="K49" s="26" t="s">
        <v>1</v>
      </c>
      <c r="L49" s="26" t="s">
        <v>1</v>
      </c>
      <c r="M49" s="26" t="s">
        <v>8</v>
      </c>
      <c r="N49" s="26" t="s">
        <v>7</v>
      </c>
      <c r="O49" s="26" t="s">
        <v>9</v>
      </c>
      <c r="P49" s="26" t="s">
        <v>1</v>
      </c>
      <c r="Q49" s="26" t="s">
        <v>10</v>
      </c>
      <c r="S49" s="5"/>
      <c r="U49" s="10" t="s">
        <v>28</v>
      </c>
    </row>
    <row r="50" spans="3:21" ht="15" customHeight="1" x14ac:dyDescent="0.2">
      <c r="C50" s="27" t="str">
        <f ca="1">IF(DAY(MinNov1)=1,"",IF(AND(YEAR(MinNov1+1)=TahunKalender,MONTH(MinNov1+1)=11),MinNov1+1,""))</f>
        <v/>
      </c>
      <c r="D50" s="27" t="str">
        <f ca="1">IF(DAY(MinNov1)=1,"",IF(AND(YEAR(MinNov1+2)=TahunKalender,MONTH(MinNov1+2)=11),MinNov1+2,""))</f>
        <v/>
      </c>
      <c r="E50" s="27" t="str">
        <f ca="1">IF(DAY(MinNov1)=1,"",IF(AND(YEAR(MinNov1+3)=TahunKalender,MONTH(MinNov1+3)=11),MinNov1+3,""))</f>
        <v/>
      </c>
      <c r="F50" s="27" t="str">
        <f ca="1">IF(DAY(MinNov1)=1,"",IF(AND(YEAR(MinNov1+4)=TahunKalender,MONTH(MinNov1+4)=11),MinNov1+4,""))</f>
        <v/>
      </c>
      <c r="G50" s="27">
        <f ca="1">IF(DAY(MinNov1)=1,"",IF(AND(YEAR(MinNov1+5)=TahunKalender,MONTH(MinNov1+5)=11),MinNov1+5,""))</f>
        <v>43770</v>
      </c>
      <c r="H50" s="27">
        <f ca="1">IF(DAY(MinNov1)=1,"",IF(AND(YEAR(MinNov1+6)=TahunKalender,MONTH(MinNov1+6)=11),MinNov1+6,""))</f>
        <v>43771</v>
      </c>
      <c r="I50" s="27">
        <f ca="1">IF(DAY(MinNov1)=1,IF(AND(YEAR(MinNov1)=TahunKalender,MONTH(MinNov1)=11),MinNov1,""),IF(AND(YEAR(MinNov1+7)=TahunKalender,MONTH(MinNov1+7)=11),MinNov1+7,""))</f>
        <v>43772</v>
      </c>
      <c r="J50" s="22"/>
      <c r="K50" s="27" t="str">
        <f ca="1">IF(DAY(MinDes1)=1,"",IF(AND(YEAR(MinDes1+1)=TahunKalender,MONTH(MinDes1+1)=12),MinDes1+1,""))</f>
        <v/>
      </c>
      <c r="L50" s="27" t="str">
        <f ca="1">IF(DAY(MinDes1)=1,"",IF(AND(YEAR(MinDes1+2)=TahunKalender,MONTH(MinDes1+2)=12),MinDes1+2,""))</f>
        <v/>
      </c>
      <c r="M50" s="27" t="str">
        <f ca="1">IF(DAY(MinDes1)=1,"",IF(AND(YEAR(MinDes1+3)=TahunKalender,MONTH(MinDes1+3)=12),MinDes1+3,""))</f>
        <v/>
      </c>
      <c r="N50" s="27" t="str">
        <f ca="1">IF(DAY(MinDes1)=1,"",IF(AND(YEAR(MinDes1+4)=TahunKalender,MONTH(MinDes1+4)=12),MinDes1+4,""))</f>
        <v/>
      </c>
      <c r="O50" s="27" t="str">
        <f ca="1">IF(DAY(MinDes1)=1,"",IF(AND(YEAR(MinDes1+5)=TahunKalender,MONTH(MinDes1+5)=12),MinDes1+5,""))</f>
        <v/>
      </c>
      <c r="P50" s="27" t="str">
        <f ca="1">IF(DAY(MinDes1)=1,"",IF(AND(YEAR(MinDes1+6)=TahunKalender,MONTH(MinDes1+6)=12),MinDes1+6,""))</f>
        <v/>
      </c>
      <c r="Q50" s="27">
        <f ca="1">IF(DAY(MinDes1)=1,IF(AND(YEAR(MinDes1)=TahunKalender,MONTH(MinDes1)=12),MinDes1,""),IF(AND(YEAR(MinDes1+7)=TahunKalender,MONTH(MinDes1+7)=12),MinDes1+7,""))</f>
        <v>43800</v>
      </c>
      <c r="S50" s="5"/>
      <c r="U50" s="10"/>
    </row>
    <row r="51" spans="3:21" ht="15" customHeight="1" x14ac:dyDescent="0.2">
      <c r="C51" s="27">
        <f ca="1">IF(DAY(MinNov1)=1,IF(AND(YEAR(MinNov1+1)=TahunKalender,MONTH(MinNov1+1)=11),MinNov1+1,""),IF(AND(YEAR(MinNov1+8)=TahunKalender,MONTH(MinNov1+8)=11),MinNov1+8,""))</f>
        <v>43773</v>
      </c>
      <c r="D51" s="27">
        <f ca="1">IF(DAY(MinNov1)=1,IF(AND(YEAR(MinNov1+2)=TahunKalender,MONTH(MinNov1+2)=11),MinNov1+2,""),IF(AND(YEAR(MinNov1+9)=TahunKalender,MONTH(MinNov1+9)=11),MinNov1+9,""))</f>
        <v>43774</v>
      </c>
      <c r="E51" s="27">
        <f ca="1">IF(DAY(MinNov1)=1,IF(AND(YEAR(MinNov1+3)=TahunKalender,MONTH(MinNov1+3)=11),MinNov1+3,""),IF(AND(YEAR(MinNov1+10)=TahunKalender,MONTH(MinNov1+10)=11),MinNov1+10,""))</f>
        <v>43775</v>
      </c>
      <c r="F51" s="27">
        <f ca="1">IF(DAY(MinNov1)=1,IF(AND(YEAR(MinNov1+4)=TahunKalender,MONTH(MinNov1+4)=11),MinNov1+4,""),IF(AND(YEAR(MinNov1+11)=TahunKalender,MONTH(MinNov1+11)=11),MinNov1+11,""))</f>
        <v>43776</v>
      </c>
      <c r="G51" s="27">
        <f ca="1">IF(DAY(MinNov1)=1,IF(AND(YEAR(MinNov1+5)=TahunKalender,MONTH(MinNov1+5)=11),MinNov1+5,""),IF(AND(YEAR(MinNov1+12)=TahunKalender,MONTH(MinNov1+12)=11),MinNov1+12,""))</f>
        <v>43777</v>
      </c>
      <c r="H51" s="27">
        <f ca="1">IF(DAY(MinNov1)=1,IF(AND(YEAR(MinNov1+6)=TahunKalender,MONTH(MinNov1+6)=11),MinNov1+6,""),IF(AND(YEAR(MinNov1+13)=TahunKalender,MONTH(MinNov1+13)=11),MinNov1+13,""))</f>
        <v>43778</v>
      </c>
      <c r="I51" s="27">
        <f ca="1">IF(DAY(MinNov1)=1,IF(AND(YEAR(MinNov1+7)=TahunKalender,MONTH(MinNov1+7)=11),MinNov1+7,""),IF(AND(YEAR(MinNov1+14)=TahunKalender,MONTH(MinNov1+14)=11),MinNov1+14,""))</f>
        <v>43779</v>
      </c>
      <c r="J51" s="22"/>
      <c r="K51" s="27">
        <f ca="1">IF(DAY(MinDes1)=1,IF(AND(YEAR(MinDes1+1)=TahunKalender,MONTH(MinDes1+1)=12),MinDes1+1,""),IF(AND(YEAR(MinDes1+8)=TahunKalender,MONTH(MinDes1+8)=12),MinDes1+8,""))</f>
        <v>43801</v>
      </c>
      <c r="L51" s="27">
        <f ca="1">IF(DAY(MinDes1)=1,IF(AND(YEAR(MinDes1+2)=TahunKalender,MONTH(MinDes1+2)=12),MinDes1+2,""),IF(AND(YEAR(MinDes1+9)=TahunKalender,MONTH(MinDes1+9)=12),MinDes1+9,""))</f>
        <v>43802</v>
      </c>
      <c r="M51" s="27">
        <f ca="1">IF(DAY(MinDes1)=1,IF(AND(YEAR(MinDes1+3)=TahunKalender,MONTH(MinDes1+3)=12),MinDes1+3,""),IF(AND(YEAR(MinDes1+10)=TahunKalender,MONTH(MinDes1+10)=12),MinDes1+10,""))</f>
        <v>43803</v>
      </c>
      <c r="N51" s="27">
        <f ca="1">IF(DAY(MinDes1)=1,IF(AND(YEAR(MinDes1+4)=TahunKalender,MONTH(MinDes1+4)=12),MinDes1+4,""),IF(AND(YEAR(MinDes1+11)=TahunKalender,MONTH(MinDes1+11)=12),MinDes1+11,""))</f>
        <v>43804</v>
      </c>
      <c r="O51" s="27">
        <f ca="1">IF(DAY(MinDes1)=1,IF(AND(YEAR(MinDes1+5)=TahunKalender,MONTH(MinDes1+5)=12),MinDes1+5,""),IF(AND(YEAR(MinDes1+12)=TahunKalender,MONTH(MinDes1+12)=12),MinDes1+12,""))</f>
        <v>43805</v>
      </c>
      <c r="P51" s="27">
        <f ca="1">IF(DAY(MinDes1)=1,IF(AND(YEAR(MinDes1+6)=TahunKalender,MONTH(MinDes1+6)=12),MinDes1+6,""),IF(AND(YEAR(MinDes1+13)=TahunKalender,MONTH(MinDes1+13)=12),MinDes1+13,""))</f>
        <v>43806</v>
      </c>
      <c r="Q51" s="27">
        <f ca="1">IF(DAY(MinDes1)=1,IF(AND(YEAR(MinDes1+7)=TahunKalender,MONTH(MinDes1+7)=12),MinDes1+7,""),IF(AND(YEAR(MinDes1+14)=TahunKalender,MONTH(MinDes1+14)=12),MinDes1+14,""))</f>
        <v>43807</v>
      </c>
      <c r="S51" s="5"/>
      <c r="U51" s="9"/>
    </row>
    <row r="52" spans="3:21" ht="15" customHeight="1" x14ac:dyDescent="0.2">
      <c r="C52" s="27">
        <f ca="1">IF(DAY(MinNov1)=1,IF(AND(YEAR(MinNov1+8)=TahunKalender,MONTH(MinNov1+8)=11),MinNov1+8,""),IF(AND(YEAR(MinNov1+15)=TahunKalender,MONTH(MinNov1+15)=11),MinNov1+15,""))</f>
        <v>43780</v>
      </c>
      <c r="D52" s="27">
        <f ca="1">IF(DAY(MinNov1)=1,IF(AND(YEAR(MinNov1+9)=TahunKalender,MONTH(MinNov1+9)=11),MinNov1+9,""),IF(AND(YEAR(MinNov1+16)=TahunKalender,MONTH(MinNov1+16)=11),MinNov1+16,""))</f>
        <v>43781</v>
      </c>
      <c r="E52" s="27">
        <f ca="1">IF(DAY(MinNov1)=1,IF(AND(YEAR(MinNov1+10)=TahunKalender,MONTH(MinNov1+10)=11),MinNov1+10,""),IF(AND(YEAR(MinNov1+17)=TahunKalender,MONTH(MinNov1+17)=11),MinNov1+17,""))</f>
        <v>43782</v>
      </c>
      <c r="F52" s="27">
        <f ca="1">IF(DAY(MinNov1)=1,IF(AND(YEAR(MinNov1+11)=TahunKalender,MONTH(MinNov1+11)=11),MinNov1+11,""),IF(AND(YEAR(MinNov1+18)=TahunKalender,MONTH(MinNov1+18)=11),MinNov1+18,""))</f>
        <v>43783</v>
      </c>
      <c r="G52" s="27">
        <f ca="1">IF(DAY(MinNov1)=1,IF(AND(YEAR(MinNov1+12)=TahunKalender,MONTH(MinNov1+12)=11),MinNov1+12,""),IF(AND(YEAR(MinNov1+19)=TahunKalender,MONTH(MinNov1+19)=11),MinNov1+19,""))</f>
        <v>43784</v>
      </c>
      <c r="H52" s="27">
        <f ca="1">IF(DAY(MinNov1)=1,IF(AND(YEAR(MinNov1+13)=TahunKalender,MONTH(MinNov1+13)=11),MinNov1+13,""),IF(AND(YEAR(MinNov1+20)=TahunKalender,MONTH(MinNov1+20)=11),MinNov1+20,""))</f>
        <v>43785</v>
      </c>
      <c r="I52" s="27">
        <f ca="1">IF(DAY(MinNov1)=1,IF(AND(YEAR(MinNov1+14)=TahunKalender,MONTH(MinNov1+14)=11),MinNov1+14,""),IF(AND(YEAR(MinNov1+21)=TahunKalender,MONTH(MinNov1+21)=11),MinNov1+21,""))</f>
        <v>43786</v>
      </c>
      <c r="J52" s="22"/>
      <c r="K52" s="27">
        <f ca="1">IF(DAY(MinDes1)=1,IF(AND(YEAR(MinDes1+8)=TahunKalender,MONTH(MinDes1+8)=12),MinDes1+8,""),IF(AND(YEAR(MinDes1+15)=TahunKalender,MONTH(MinDes1+15)=12),MinDes1+15,""))</f>
        <v>43808</v>
      </c>
      <c r="L52" s="27">
        <f ca="1">IF(DAY(MinDes1)=1,IF(AND(YEAR(MinDes1+9)=TahunKalender,MONTH(MinDes1+9)=12),MinDes1+9,""),IF(AND(YEAR(MinDes1+16)=TahunKalender,MONTH(MinDes1+16)=12),MinDes1+16,""))</f>
        <v>43809</v>
      </c>
      <c r="M52" s="27">
        <f ca="1">IF(DAY(MinDes1)=1,IF(AND(YEAR(MinDes1+10)=TahunKalender,MONTH(MinDes1+10)=12),MinDes1+10,""),IF(AND(YEAR(MinDes1+17)=TahunKalender,MONTH(MinDes1+17)=12),MinDes1+17,""))</f>
        <v>43810</v>
      </c>
      <c r="N52" s="27">
        <f ca="1">IF(DAY(MinDes1)=1,IF(AND(YEAR(MinDes1+11)=TahunKalender,MONTH(MinDes1+11)=12),MinDes1+11,""),IF(AND(YEAR(MinDes1+18)=TahunKalender,MONTH(MinDes1+18)=12),MinDes1+18,""))</f>
        <v>43811</v>
      </c>
      <c r="O52" s="27">
        <f ca="1">IF(DAY(MinDes1)=1,IF(AND(YEAR(MinDes1+12)=TahunKalender,MONTH(MinDes1+12)=12),MinDes1+12,""),IF(AND(YEAR(MinDes1+19)=TahunKalender,MONTH(MinDes1+19)=12),MinDes1+19,""))</f>
        <v>43812</v>
      </c>
      <c r="P52" s="27">
        <f ca="1">IF(DAY(MinDes1)=1,IF(AND(YEAR(MinDes1+13)=TahunKalender,MONTH(MinDes1+13)=12),MinDes1+13,""),IF(AND(YEAR(MinDes1+20)=TahunKalender,MONTH(MinDes1+20)=12),MinDes1+20,""))</f>
        <v>43813</v>
      </c>
      <c r="Q52" s="27">
        <f ca="1">IF(DAY(MinDes1)=1,IF(AND(YEAR(MinDes1+14)=TahunKalender,MONTH(MinDes1+14)=12),MinDes1+14,""),IF(AND(YEAR(MinDes1+21)=TahunKalender,MONTH(MinDes1+21)=12),MinDes1+21,""))</f>
        <v>43814</v>
      </c>
      <c r="S52" s="5"/>
      <c r="U52" s="9"/>
    </row>
    <row r="53" spans="3:21" ht="15" customHeight="1" x14ac:dyDescent="0.2">
      <c r="C53" s="27">
        <f ca="1">IF(DAY(MinNov1)=1,IF(AND(YEAR(MinNov1+15)=TahunKalender,MONTH(MinNov1+15)=11),MinNov1+15,""),IF(AND(YEAR(MinNov1+22)=TahunKalender,MONTH(MinNov1+22)=11),MinNov1+22,""))</f>
        <v>43787</v>
      </c>
      <c r="D53" s="27">
        <f ca="1">IF(DAY(MinNov1)=1,IF(AND(YEAR(MinNov1+16)=TahunKalender,MONTH(MinNov1+16)=11),MinNov1+16,""),IF(AND(YEAR(MinNov1+23)=TahunKalender,MONTH(MinNov1+23)=11),MinNov1+23,""))</f>
        <v>43788</v>
      </c>
      <c r="E53" s="27">
        <f ca="1">IF(DAY(MinNov1)=1,IF(AND(YEAR(MinNov1+17)=TahunKalender,MONTH(MinNov1+17)=11),MinNov1+17,""),IF(AND(YEAR(MinNov1+24)=TahunKalender,MONTH(MinNov1+24)=11),MinNov1+24,""))</f>
        <v>43789</v>
      </c>
      <c r="F53" s="27">
        <f ca="1">IF(DAY(MinNov1)=1,IF(AND(YEAR(MinNov1+18)=TahunKalender,MONTH(MinNov1+18)=11),MinNov1+18,""),IF(AND(YEAR(MinNov1+25)=TahunKalender,MONTH(MinNov1+25)=11),MinNov1+25,""))</f>
        <v>43790</v>
      </c>
      <c r="G53" s="27">
        <f ca="1">IF(DAY(MinNov1)=1,IF(AND(YEAR(MinNov1+19)=TahunKalender,MONTH(MinNov1+19)=11),MinNov1+19,""),IF(AND(YEAR(MinNov1+26)=TahunKalender,MONTH(MinNov1+26)=11),MinNov1+26,""))</f>
        <v>43791</v>
      </c>
      <c r="H53" s="27">
        <f ca="1">IF(DAY(MinNov1)=1,IF(AND(YEAR(MinNov1+20)=TahunKalender,MONTH(MinNov1+20)=11),MinNov1+20,""),IF(AND(YEAR(MinNov1+27)=TahunKalender,MONTH(MinNov1+27)=11),MinNov1+27,""))</f>
        <v>43792</v>
      </c>
      <c r="I53" s="27">
        <f ca="1">IF(DAY(MinNov1)=1,IF(AND(YEAR(MinNov1+21)=TahunKalender,MONTH(MinNov1+21)=11),MinNov1+21,""),IF(AND(YEAR(MinNov1+28)=TahunKalender,MONTH(MinNov1+28)=11),MinNov1+28,""))</f>
        <v>43793</v>
      </c>
      <c r="J53" s="22"/>
      <c r="K53" s="27">
        <f ca="1">IF(DAY(MinDes1)=1,IF(AND(YEAR(MinDes1+15)=TahunKalender,MONTH(MinDes1+15)=12),MinDes1+15,""),IF(AND(YEAR(MinDes1+22)=TahunKalender,MONTH(MinDes1+22)=12),MinDes1+22,""))</f>
        <v>43815</v>
      </c>
      <c r="L53" s="27">
        <f ca="1">IF(DAY(MinDes1)=1,IF(AND(YEAR(MinDes1+16)=TahunKalender,MONTH(MinDes1+16)=12),MinDes1+16,""),IF(AND(YEAR(MinDes1+23)=TahunKalender,MONTH(MinDes1+23)=12),MinDes1+23,""))</f>
        <v>43816</v>
      </c>
      <c r="M53" s="27">
        <f ca="1">IF(DAY(MinDes1)=1,IF(AND(YEAR(MinDes1+17)=TahunKalender,MONTH(MinDes1+17)=12),MinDes1+17,""),IF(AND(YEAR(MinDes1+24)=TahunKalender,MONTH(MinDes1+24)=12),MinDes1+24,""))</f>
        <v>43817</v>
      </c>
      <c r="N53" s="27">
        <f ca="1">IF(DAY(MinDes1)=1,IF(AND(YEAR(MinDes1+18)=TahunKalender,MONTH(MinDes1+18)=12),MinDes1+18,""),IF(AND(YEAR(MinDes1+25)=TahunKalender,MONTH(MinDes1+25)=12),MinDes1+25,""))</f>
        <v>43818</v>
      </c>
      <c r="O53" s="27">
        <f ca="1">IF(DAY(MinDes1)=1,IF(AND(YEAR(MinDes1+19)=TahunKalender,MONTH(MinDes1+19)=12),MinDes1+19,""),IF(AND(YEAR(MinDes1+26)=TahunKalender,MONTH(MinDes1+26)=12),MinDes1+26,""))</f>
        <v>43819</v>
      </c>
      <c r="P53" s="27">
        <f ca="1">IF(DAY(MinDes1)=1,IF(AND(YEAR(MinDes1+20)=TahunKalender,MONTH(MinDes1+20)=12),MinDes1+20,""),IF(AND(YEAR(MinDes1+27)=TahunKalender,MONTH(MinDes1+27)=12),MinDes1+27,""))</f>
        <v>43820</v>
      </c>
      <c r="Q53" s="27">
        <f ca="1">IF(DAY(MinDes1)=1,IF(AND(YEAR(MinDes1+21)=TahunKalender,MONTH(MinDes1+21)=12),MinDes1+21,""),IF(AND(YEAR(MinDes1+28)=TahunKalender,MONTH(MinDes1+28)=12),MinDes1+28,""))</f>
        <v>43821</v>
      </c>
      <c r="S53" s="5"/>
      <c r="U53" s="9"/>
    </row>
    <row r="54" spans="3:21" ht="15" customHeight="1" x14ac:dyDescent="0.2">
      <c r="C54" s="27">
        <f ca="1">IF(DAY(MinNov1)=1,IF(AND(YEAR(MinNov1+22)=TahunKalender,MONTH(MinNov1+22)=11),MinNov1+22,""),IF(AND(YEAR(MinNov1+29)=TahunKalender,MONTH(MinNov1+29)=11),MinNov1+29,""))</f>
        <v>43794</v>
      </c>
      <c r="D54" s="27">
        <f ca="1">IF(DAY(MinNov1)=1,IF(AND(YEAR(MinNov1+23)=TahunKalender,MONTH(MinNov1+23)=11),MinNov1+23,""),IF(AND(YEAR(MinNov1+30)=TahunKalender,MONTH(MinNov1+30)=11),MinNov1+30,""))</f>
        <v>43795</v>
      </c>
      <c r="E54" s="27">
        <f ca="1">IF(DAY(MinNov1)=1,IF(AND(YEAR(MinNov1+24)=TahunKalender,MONTH(MinNov1+24)=11),MinNov1+24,""),IF(AND(YEAR(MinNov1+31)=TahunKalender,MONTH(MinNov1+31)=11),MinNov1+31,""))</f>
        <v>43796</v>
      </c>
      <c r="F54" s="27">
        <f ca="1">IF(DAY(MinNov1)=1,IF(AND(YEAR(MinNov1+25)=TahunKalender,MONTH(MinNov1+25)=11),MinNov1+25,""),IF(AND(YEAR(MinNov1+32)=TahunKalender,MONTH(MinNov1+32)=11),MinNov1+32,""))</f>
        <v>43797</v>
      </c>
      <c r="G54" s="27">
        <f ca="1">IF(DAY(MinNov1)=1,IF(AND(YEAR(MinNov1+26)=TahunKalender,MONTH(MinNov1+26)=11),MinNov1+26,""),IF(AND(YEAR(MinNov1+33)=TahunKalender,MONTH(MinNov1+33)=11),MinNov1+33,""))</f>
        <v>43798</v>
      </c>
      <c r="H54" s="27">
        <f ca="1">IF(DAY(MinNov1)=1,IF(AND(YEAR(MinNov1+27)=TahunKalender,MONTH(MinNov1+27)=11),MinNov1+27,""),IF(AND(YEAR(MinNov1+34)=TahunKalender,MONTH(MinNov1+34)=11),MinNov1+34,""))</f>
        <v>43799</v>
      </c>
      <c r="I54" s="27" t="str">
        <f ca="1">IF(DAY(MinNov1)=1,IF(AND(YEAR(MinNov1+28)=TahunKalender,MONTH(MinNov1+28)=11),MinNov1+28,""),IF(AND(YEAR(MinNov1+35)=TahunKalender,MONTH(MinNov1+35)=11),MinNov1+35,""))</f>
        <v/>
      </c>
      <c r="J54" s="22"/>
      <c r="K54" s="27">
        <f ca="1">IF(DAY(MinDes1)=1,IF(AND(YEAR(MinDes1+22)=TahunKalender,MONTH(MinDes1+22)=12),MinDes1+22,""),IF(AND(YEAR(MinDes1+29)=TahunKalender,MONTH(MinDes1+29)=12),MinDes1+29,""))</f>
        <v>43822</v>
      </c>
      <c r="L54" s="27">
        <f ca="1">IF(DAY(MinDes1)=1,IF(AND(YEAR(MinDes1+23)=TahunKalender,MONTH(MinDes1+23)=12),MinDes1+23,""),IF(AND(YEAR(MinDes1+30)=TahunKalender,MONTH(MinDes1+30)=12),MinDes1+30,""))</f>
        <v>43823</v>
      </c>
      <c r="M54" s="27">
        <f ca="1">IF(DAY(MinDes1)=1,IF(AND(YEAR(MinDes1+24)=TahunKalender,MONTH(MinDes1+24)=12),MinDes1+24,""),IF(AND(YEAR(MinDes1+31)=TahunKalender,MONTH(MinDes1+31)=12),MinDes1+31,""))</f>
        <v>43824</v>
      </c>
      <c r="N54" s="27">
        <f ca="1">IF(DAY(MinDes1)=1,IF(AND(YEAR(MinDes1+25)=TahunKalender,MONTH(MinDes1+25)=12),MinDes1+25,""),IF(AND(YEAR(MinDes1+32)=TahunKalender,MONTH(MinDes1+32)=12),MinDes1+32,""))</f>
        <v>43825</v>
      </c>
      <c r="O54" s="27">
        <f ca="1">IF(DAY(MinDes1)=1,IF(AND(YEAR(MinDes1+26)=TahunKalender,MONTH(MinDes1+26)=12),MinDes1+26,""),IF(AND(YEAR(MinDes1+33)=TahunKalender,MONTH(MinDes1+33)=12),MinDes1+33,""))</f>
        <v>43826</v>
      </c>
      <c r="P54" s="27">
        <f ca="1">IF(DAY(MinDes1)=1,IF(AND(YEAR(MinDes1+27)=TahunKalender,MONTH(MinDes1+27)=12),MinDes1+27,""),IF(AND(YEAR(MinDes1+34)=TahunKalender,MONTH(MinDes1+34)=12),MinDes1+34,""))</f>
        <v>43827</v>
      </c>
      <c r="Q54" s="27">
        <f ca="1">IF(DAY(MinDes1)=1,IF(AND(YEAR(MinDes1+28)=TahunKalender,MONTH(MinDes1+28)=12),MinDes1+28,""),IF(AND(YEAR(MinDes1+35)=TahunKalender,MONTH(MinDes1+35)=12),MinDes1+35,""))</f>
        <v>43828</v>
      </c>
      <c r="S54" s="5"/>
      <c r="U54" s="9"/>
    </row>
    <row r="55" spans="3:21" ht="15" customHeight="1" x14ac:dyDescent="0.2">
      <c r="C55" s="27" t="str">
        <f ca="1">IF(DAY(MinNov1)=1,IF(AND(YEAR(MinNov1+29)=TahunKalender,MONTH(MinNov1+29)=11),MinNov1+29,""),IF(AND(YEAR(MinNov1+36)=TahunKalender,MONTH(MinNov1+36)=11),MinNov1+36,""))</f>
        <v/>
      </c>
      <c r="D55" s="27" t="str">
        <f ca="1">IF(DAY(MinNov1)=1,IF(AND(YEAR(MinNov1+30)=TahunKalender,MONTH(MinNov1+30)=11),MinNov1+30,""),IF(AND(YEAR(MinNov1+37)=TahunKalender,MONTH(MinNov1+37)=11),MinNov1+37,""))</f>
        <v/>
      </c>
      <c r="E55" s="27" t="str">
        <f ca="1">IF(DAY(MinNov1)=1,IF(AND(YEAR(MinNov1+31)=TahunKalender,MONTH(MinNov1+31)=11),MinNov1+31,""),IF(AND(YEAR(MinNov1+38)=TahunKalender,MONTH(MinNov1+38)=11),MinNov1+38,""))</f>
        <v/>
      </c>
      <c r="F55" s="27" t="str">
        <f ca="1">IF(DAY(MinNov1)=1,IF(AND(YEAR(MinNov1+32)=TahunKalender,MONTH(MinNov1+32)=11),MinNov1+32,""),IF(AND(YEAR(MinNov1+39)=TahunKalender,MONTH(MinNov1+39)=11),MinNov1+39,""))</f>
        <v/>
      </c>
      <c r="G55" s="27" t="str">
        <f ca="1">IF(DAY(MinNov1)=1,IF(AND(YEAR(MinNov1+33)=TahunKalender,MONTH(MinNov1+33)=11),MinNov1+33,""),IF(AND(YEAR(MinNov1+40)=TahunKalender,MONTH(MinNov1+40)=11),MinNov1+40,""))</f>
        <v/>
      </c>
      <c r="H55" s="27" t="str">
        <f ca="1">IF(DAY(MinNov1)=1,IF(AND(YEAR(MinNov1+34)=TahunKalender,MONTH(MinNov1+34)=11),MinNov1+34,""),IF(AND(YEAR(MinNov1+41)=TahunKalender,MONTH(MinNov1+41)=11),MinNov1+41,""))</f>
        <v/>
      </c>
      <c r="I55" s="27" t="str">
        <f ca="1">IF(DAY(MinNov1)=1,IF(AND(YEAR(MinNov1+35)=TahunKalender,MONTH(MinNov1+35)=11),MinNov1+35,""),IF(AND(YEAR(MinNov1+42)=TahunKalender,MONTH(MinNov1+42)=11),MinNov1+42,""))</f>
        <v/>
      </c>
      <c r="J55" s="22"/>
      <c r="K55" s="27">
        <f ca="1">IF(DAY(MinDes1)=1,IF(AND(YEAR(MinDes1+29)=TahunKalender,MONTH(MinDes1+29)=12),MinDes1+29,""),IF(AND(YEAR(MinDes1+36)=TahunKalender,MONTH(MinDes1+36)=12),MinDes1+36,""))</f>
        <v>43829</v>
      </c>
      <c r="L55" s="27">
        <f ca="1">IF(DAY(MinDes1)=1,IF(AND(YEAR(MinDes1+30)=TahunKalender,MONTH(MinDes1+30)=12),MinDes1+30,""),IF(AND(YEAR(MinDes1+37)=TahunKalender,MONTH(MinDes1+37)=12),MinDes1+37,""))</f>
        <v>43830</v>
      </c>
      <c r="M55" s="27" t="str">
        <f ca="1">IF(DAY(MinDes1)=1,IF(AND(YEAR(MinDes1+31)=TahunKalender,MONTH(MinDes1+31)=12),MinDes1+31,""),IF(AND(YEAR(MinDes1+38)=TahunKalender,MONTH(MinDes1+38)=12),MinDes1+38,""))</f>
        <v/>
      </c>
      <c r="N55" s="27" t="str">
        <f ca="1">IF(DAY(MinDes1)=1,IF(AND(YEAR(MinDes1+32)=TahunKalender,MONTH(MinDes1+32)=12),MinDes1+32,""),IF(AND(YEAR(MinDes1+39)=TahunKalender,MONTH(MinDes1+39)=12),MinDes1+39,""))</f>
        <v/>
      </c>
      <c r="O55" s="27" t="str">
        <f ca="1">IF(DAY(MinDes1)=1,IF(AND(YEAR(MinDes1+33)=TahunKalender,MONTH(MinDes1+33)=12),MinDes1+33,""),IF(AND(YEAR(MinDes1+40)=TahunKalender,MONTH(MinDes1+40)=12),MinDes1+40,""))</f>
        <v/>
      </c>
      <c r="P55" s="27" t="str">
        <f ca="1">IF(DAY(MinDes1)=1,IF(AND(YEAR(MinDes1+34)=TahunKalender,MONTH(MinDes1+34)=12),MinDes1+34,""),IF(AND(YEAR(MinDes1+41)=TahunKalender,MONTH(MinDes1+41)=12),MinDes1+41,""))</f>
        <v/>
      </c>
      <c r="Q55" s="27" t="str">
        <f ca="1">IF(DAY(MinDes1)=1,IF(AND(YEAR(MinDes1+35)=TahunKalender,MONTH(MinDes1+35)=12),MinDes1+35,""),IF(AND(YEAR(MinDes1+42)=TahunKalender,MONTH(MinDes1+42)=12),MinDes1+42,""))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Tahun Tidak Valid" error="Masukkan tahun dari 1900 hingga 9999, atau gunakan bilah gulir untuk menemukan tahun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ignoredErrors>
    <ignoredError sqref="U4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Pemutar">
              <controlPr defaultSize="0" print="0" autoPict="0" altText="Gunakan tombol pemutar untuk mengubah tahun kalender atau masukkan tahun dalam se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Kalender Tahunan</vt:lpstr>
      <vt:lpstr>'Kalender Tahunan'!Print_Area</vt:lpstr>
      <vt:lpstr>TahunKalender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2019-06-11T05:08:40Z</dcterms:modified>
</cp:coreProperties>
</file>