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6"/>
  <workbookPr filterPrivacy="1" codeName="ThisWorkbook"/>
  <bookViews>
    <workbookView xWindow="0" yWindow="0" windowWidth="25200" windowHeight="12570" tabRatio="350"/>
  </bookViews>
  <sheets>
    <sheet name="Presupuesto para 18 periodos" sheetId="2" r:id="rId1"/>
  </sheets>
  <definedNames>
    <definedName name="EndDate">'Presupuesto para 18 periodos'!$M$2</definedName>
    <definedName name="FechaDeInicio">'Presupuesto para 18 periodos'!$H$2</definedName>
    <definedName name="IntervaloDeDías">'Presupuesto para 18 periodos'!$K$2</definedName>
    <definedName name="_xlnm.Print_Titles" localSheetId="0">'Presupuesto para 18 periodos'!$5:$5</definedName>
  </definedNames>
  <calcPr calcId="152511"/>
</workbook>
</file>

<file path=xl/calcChain.xml><?xml version="1.0" encoding="utf-8"?>
<calcChain xmlns="http://schemas.openxmlformats.org/spreadsheetml/2006/main">
  <c r="K26" i="2" l="1"/>
  <c r="L26" i="2"/>
  <c r="M26" i="2"/>
  <c r="N26" i="2"/>
  <c r="O26" i="2"/>
  <c r="P26" i="2"/>
  <c r="Q26" i="2"/>
  <c r="R26" i="2"/>
  <c r="S26" i="2"/>
  <c r="T26" i="2"/>
  <c r="J26" i="2"/>
  <c r="J6" i="2" s="1"/>
  <c r="K12" i="2"/>
  <c r="L12" i="2"/>
  <c r="L6" i="2" s="1"/>
  <c r="M12" i="2"/>
  <c r="N12" i="2"/>
  <c r="N6" i="2" s="1"/>
  <c r="O12" i="2"/>
  <c r="P12" i="2"/>
  <c r="P6" i="2" s="1"/>
  <c r="Q12" i="2"/>
  <c r="R12" i="2"/>
  <c r="R6" i="2" s="1"/>
  <c r="S12" i="2"/>
  <c r="T12" i="2"/>
  <c r="T6" i="2" s="1"/>
  <c r="J12" i="2"/>
  <c r="D12" i="2"/>
  <c r="D6" i="2" s="1"/>
  <c r="E12" i="2"/>
  <c r="F12" i="2"/>
  <c r="G12" i="2"/>
  <c r="H12" i="2"/>
  <c r="I12" i="2"/>
  <c r="K6" i="2"/>
  <c r="M6" i="2"/>
  <c r="O6" i="2"/>
  <c r="Q6" i="2"/>
  <c r="S6" i="2"/>
  <c r="U16" i="2" l="1"/>
  <c r="U17" i="2"/>
  <c r="U18" i="2"/>
  <c r="U19" i="2"/>
  <c r="U20" i="2"/>
  <c r="U21" i="2"/>
  <c r="U22" i="2"/>
  <c r="U23" i="2"/>
  <c r="U24" i="2"/>
  <c r="U25" i="2"/>
  <c r="U15" i="2"/>
  <c r="U11" i="2"/>
  <c r="U10" i="2"/>
  <c r="U9" i="2"/>
  <c r="U26" i="2" l="1"/>
  <c r="U12" i="2"/>
  <c r="I26" i="2"/>
  <c r="I6" i="2" s="1"/>
  <c r="H26" i="2"/>
  <c r="H6" i="2" s="1"/>
  <c r="G26" i="2"/>
  <c r="G6" i="2" s="1"/>
  <c r="F26" i="2"/>
  <c r="F6" i="2" s="1"/>
  <c r="E26" i="2"/>
  <c r="E6" i="2" s="1"/>
  <c r="D26" i="2"/>
  <c r="C26" i="2"/>
  <c r="C12" i="2"/>
  <c r="U6" i="2" l="1"/>
  <c r="C6" i="2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M2" i="2" s="1"/>
</calcChain>
</file>

<file path=xl/sharedStrings.xml><?xml version="1.0" encoding="utf-8"?>
<sst xmlns="http://schemas.openxmlformats.org/spreadsheetml/2006/main" count="25" uniqueCount="25">
  <si>
    <t>presupuesto de la compañía</t>
  </si>
  <si>
    <t>salario</t>
  </si>
  <si>
    <t>gastos</t>
  </si>
  <si>
    <t>ELEMENTO 2 DE INGRESOS</t>
  </si>
  <si>
    <t>ELEMENTO 3 DE INGRESOS</t>
  </si>
  <si>
    <t>SUELDOS</t>
  </si>
  <si>
    <t>ALQUILER</t>
  </si>
  <si>
    <t>ELECTRICIDAD</t>
  </si>
  <si>
    <t>TELÉFONO</t>
  </si>
  <si>
    <t>INTERNET</t>
  </si>
  <si>
    <t>AGUA</t>
  </si>
  <si>
    <t>GAS</t>
  </si>
  <si>
    <t>RECOLECCIÓN DE RESIDUOS</t>
  </si>
  <si>
    <t>TV POR CABLE</t>
  </si>
  <si>
    <t>SUMINISTROS DE OFICINA</t>
  </si>
  <si>
    <t>SEGURO</t>
  </si>
  <si>
    <t>TOTAL DE GASTOS</t>
  </si>
  <si>
    <t>TOTAL DE INGRESOS</t>
  </si>
  <si>
    <t>INGRESOS NETOS</t>
  </si>
  <si>
    <t>FECHA DE INICIO</t>
  </si>
  <si>
    <t>FECHA DE FINALIZACIÓN</t>
  </si>
  <si>
    <t>TOTAL</t>
  </si>
  <si>
    <t>TENDENCIA</t>
  </si>
  <si>
    <t>ELEMENTO 1 DE INGRESOS</t>
  </si>
  <si>
    <t>DURACIÓN DEL PERÍODO (EN DÍAS)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</si>
</sst>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_(&quot;$&quot;* #,##0.00_);_(&quot;$&quot;* \(#,##0.00\);_(&quot;$&quot;* &quot;-&quot;??_);_(@_)"/>
    <numFmt numFmtId="166" formatCode="[$-C0A]d\-mmm;@"/>
    <numFmt numFmtId="167" formatCode="_(* #,##0.00_)&quot;Lt&quot;;_(&quot;$&quot;* \(#,##0.00\);_(&quot;$&quot;* &quot;-&quot;??_);_(@_)"/>
    <numFmt numFmtId="168" formatCode="_(* #,##0.00_)&quot;Lt&quot;;_(&quot;$&quot;* \(#,##0.00\);_(* &quot;-&quot;??_)&quot;Lt&quot;;_(@_)"/>
    <numFmt numFmtId="169" formatCode="#,##0.00\ &quot;€&quot;"/>
  </numFmts>
  <fonts count="13" x14ac:knownFonts="1">
    <font>
      <sz val="10"/>
      <color theme="4" tint="0.7999816888943144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i/>
      <sz val="32"/>
      <color theme="4" tint="0.79995117038483843"/>
      <name val="Georgia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11"/>
      <color theme="4" tint="0.79998168889431442"/>
      <name val="Georgia"/>
      <family val="1"/>
      <scheme val="major"/>
    </font>
    <font>
      <b/>
      <i/>
      <sz val="16"/>
      <color theme="4" tint="0.79998168889431442"/>
      <name val="Georgia"/>
      <family val="1"/>
      <scheme val="major"/>
    </font>
    <font>
      <sz val="10"/>
      <color theme="4" tint="0.7999816888943144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u/>
      <sz val="10"/>
      <color theme="4" tint="0.79998168889431442"/>
      <name val="Calibri"/>
      <family val="2"/>
      <scheme val="minor"/>
    </font>
    <font>
      <u/>
      <sz val="10"/>
      <name val="Calibri"/>
      <family val="2"/>
      <scheme val="minor"/>
    </font>
    <font>
      <u val="singleAccounting"/>
      <sz val="10"/>
      <color theme="4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2" borderId="0"/>
    <xf numFmtId="165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47">
    <xf numFmtId="0" fontId="0" fillId="2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165" fontId="0" fillId="2" borderId="0" xfId="1" applyNumberFormat="1" applyFont="1" applyFill="1" applyBorder="1"/>
    <xf numFmtId="0" fontId="0" fillId="2" borderId="0" xfId="0" applyFont="1" applyFill="1" applyBorder="1"/>
    <xf numFmtId="40" fontId="0" fillId="2" borderId="0" xfId="1" applyNumberFormat="1" applyFont="1" applyFill="1" applyBorder="1"/>
    <xf numFmtId="40" fontId="0" fillId="2" borderId="0" xfId="0" applyNumberFormat="1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indent="2"/>
    </xf>
    <xf numFmtId="0" fontId="4" fillId="2" borderId="0" xfId="2" applyFill="1" applyAlignment="1"/>
    <xf numFmtId="0" fontId="9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4" fontId="6" fillId="2" borderId="0" xfId="0" applyNumberFormat="1" applyFont="1" applyFill="1" applyAlignment="1">
      <alignment horizontal="right" vertical="center"/>
    </xf>
    <xf numFmtId="14" fontId="6" fillId="2" borderId="0" xfId="0" applyNumberFormat="1" applyFont="1" applyFill="1" applyBorder="1" applyAlignment="1">
      <alignment horizontal="right" vertical="center"/>
    </xf>
    <xf numFmtId="14" fontId="6" fillId="2" borderId="0" xfId="0" applyNumberFormat="1" applyFont="1" applyFill="1" applyAlignment="1">
      <alignment vertical="center"/>
    </xf>
    <xf numFmtId="14" fontId="0" fillId="2" borderId="0" xfId="0" applyNumberFormat="1" applyFill="1"/>
    <xf numFmtId="40" fontId="10" fillId="2" borderId="0" xfId="1" applyNumberFormat="1" applyFont="1" applyFill="1" applyBorder="1"/>
    <xf numFmtId="0" fontId="11" fillId="2" borderId="0" xfId="0" applyFont="1" applyFill="1"/>
    <xf numFmtId="165" fontId="12" fillId="2" borderId="0" xfId="1" applyNumberFormat="1" applyFont="1" applyFill="1" applyBorder="1"/>
    <xf numFmtId="0" fontId="8" fillId="2" borderId="0" xfId="0" applyFont="1" applyFill="1" applyBorder="1" applyAlignment="1">
      <alignment vertical="center"/>
    </xf>
    <xf numFmtId="14" fontId="6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right" vertical="center"/>
    </xf>
    <xf numFmtId="167" fontId="0" fillId="2" borderId="0" xfId="0" applyNumberFormat="1" applyFont="1" applyFill="1" applyBorder="1"/>
    <xf numFmtId="168" fontId="0" fillId="2" borderId="0" xfId="0" applyNumberFormat="1" applyFont="1" applyFill="1" applyBorder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/>
    <xf numFmtId="164" fontId="5" fillId="3" borderId="0" xfId="0" applyNumberFormat="1" applyFont="1" applyFill="1" applyBorder="1" applyAlignment="1">
      <alignment vertical="center"/>
    </xf>
    <xf numFmtId="164" fontId="0" fillId="2" borderId="0" xfId="1" applyNumberFormat="1" applyFont="1" applyFill="1" applyBorder="1"/>
    <xf numFmtId="164" fontId="0" fillId="2" borderId="0" xfId="0" applyNumberFormat="1" applyFont="1" applyFill="1" applyBorder="1"/>
    <xf numFmtId="169" fontId="0" fillId="2" borderId="0" xfId="0" applyNumberFormat="1" applyFont="1" applyFill="1" applyBorder="1"/>
    <xf numFmtId="169" fontId="11" fillId="2" borderId="0" xfId="0" applyNumberFormat="1" applyFont="1" applyFill="1" applyAlignment="1"/>
    <xf numFmtId="40" fontId="0" fillId="2" borderId="0" xfId="1" applyNumberFormat="1" applyFont="1" applyFill="1" applyBorder="1" applyAlignment="1"/>
    <xf numFmtId="164" fontId="0" fillId="2" borderId="0" xfId="1" applyNumberFormat="1" applyFont="1" applyFill="1" applyBorder="1" applyAlignment="1"/>
    <xf numFmtId="164" fontId="0" fillId="2" borderId="0" xfId="1" applyNumberFormat="1" applyFont="1" applyFill="1" applyBorder="1"/>
    <xf numFmtId="164" fontId="5" fillId="3" borderId="0" xfId="0" applyNumberFormat="1" applyFont="1" applyFill="1" applyBorder="1" applyAlignment="1">
      <alignment vertical="center"/>
    </xf>
    <xf numFmtId="164" fontId="0" fillId="2" borderId="0" xfId="0" applyNumberFormat="1" applyFont="1" applyFill="1" applyBorder="1"/>
    <xf numFmtId="164" fontId="8" fillId="2" borderId="0" xfId="0" applyNumberFormat="1" applyFont="1" applyFill="1" applyBorder="1" applyAlignment="1"/>
    <xf numFmtId="164" fontId="8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4" fillId="2" borderId="0" xfId="2" applyFill="1" applyAlignment="1"/>
    <xf numFmtId="40" fontId="8" fillId="2" borderId="0" xfId="1" applyNumberFormat="1" applyFont="1" applyFill="1" applyBorder="1"/>
  </cellXfs>
  <cellStyles count="3">
    <cellStyle name="Moneda" xfId="1" builtinId="4"/>
    <cellStyle name="Normal" xfId="0" builtinId="0" customBuiltin="1"/>
    <cellStyle name="Título" xfId="2" builtinId="15" customBuiltin="1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€;[Red]\-#,##0.00\ _€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numFmt numFmtId="164" formatCode="_-* #,##0.00\ &quot;€&quot;_-;\-* #,##0.00\ &quot;€&quot;_-;_-* &quot;-&quot;??\ &quot;€&quot;_-;_-@_-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10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Borde de título" descr="&quot;&quot;" title="Borde"/>
        <xdr:cNvGrpSpPr/>
      </xdr:nvGrpSpPr>
      <xdr:grpSpPr>
        <a:xfrm>
          <a:off x="0" y="825500"/>
          <a:ext cx="22013333" cy="59267"/>
          <a:chOff x="0" y="825500"/>
          <a:chExt cx="22129750" cy="59267"/>
        </a:xfrm>
      </xdr:grpSpPr>
      <xdr:cxnSp macro="">
        <xdr:nvCxnSpPr>
          <xdr:cNvPr id="5" name="Línea gruesa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Línea gruesa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ablaDeIngresos" displayName="TablaDeIngresos" ref="B9:V12" headerRowCount="0" totalsRowCount="1">
  <tableColumns count="21">
    <tableColumn id="1" name="Ingresos" totalsRowLabel="TOTAL DE INGRESOS" headerRowDxfId="107" dataDxfId="106" totalsRowDxfId="105"/>
    <tableColumn id="6" name="Semana 1" totalsRowFunction="sum" headerRowDxfId="104" dataDxfId="103" totalsRowDxfId="102"/>
    <tableColumn id="7" name="Semana 2" totalsRowFunction="sum" headerRowDxfId="101" totalsRowDxfId="100"/>
    <tableColumn id="8" name="Semana 3" totalsRowFunction="sum" headerRowDxfId="99" totalsRowDxfId="98"/>
    <tableColumn id="9" name="Semana 4" totalsRowFunction="sum" headerRowDxfId="97" totalsRowDxfId="96"/>
    <tableColumn id="10" name="Semana 5" totalsRowFunction="sum" headerRowDxfId="95" totalsRowDxfId="0"/>
    <tableColumn id="11" name="Semana 6" totalsRowFunction="sum" headerRowDxfId="94" totalsRowDxfId="93"/>
    <tableColumn id="12" name="Semana 7" totalsRowFunction="sum" headerRowDxfId="92" totalsRowDxfId="91"/>
    <tableColumn id="13" name="Semana 8" totalsRowFunction="sum" headerRowDxfId="90" totalsRowDxfId="89"/>
    <tableColumn id="14" name="Semana 9" totalsRowFunction="sum" headerRowDxfId="88" totalsRowDxfId="87"/>
    <tableColumn id="15" name="Semana 10" totalsRowFunction="sum" headerRowDxfId="86" totalsRowDxfId="85"/>
    <tableColumn id="16" name="Semana 11" totalsRowFunction="sum" headerRowDxfId="84" totalsRowDxfId="83"/>
    <tableColumn id="17" name="Semana 12" totalsRowFunction="sum" headerRowDxfId="82" totalsRowDxfId="81"/>
    <tableColumn id="18" name="Semana 13" totalsRowFunction="sum" headerRowDxfId="80" totalsRowDxfId="79"/>
    <tableColumn id="19" name="Semana 14" totalsRowFunction="sum" headerRowDxfId="78" totalsRowDxfId="77"/>
    <tableColumn id="20" name="Semana 15" totalsRowFunction="sum" headerRowDxfId="76" totalsRowDxfId="75"/>
    <tableColumn id="21" name="Semana 16" totalsRowFunction="sum" headerRowDxfId="74" totalsRowDxfId="73"/>
    <tableColumn id="22" name="Semana 17" totalsRowFunction="sum" headerRowDxfId="72" totalsRowDxfId="71"/>
    <tableColumn id="23" name="Semana 18" totalsRowFunction="sum" headerRowDxfId="70" totalsRowDxfId="69"/>
    <tableColumn id="24" name="Total" totalsRowFunction="sum" headerRowDxfId="68" dataDxfId="67" totalsRowDxfId="66"/>
    <tableColumn id="25" name="Columna1" headerRowDxfId="65" dataDxfId="64" totalsRowDxfId="63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Tabla de ingresos" altTextSummary="Resumen de ingresos por 18 períodos, tal como cada 14 días."/>
    </ext>
  </extLst>
</table>
</file>

<file path=xl/tables/table2.xml><?xml version="1.0" encoding="utf-8"?>
<table xmlns="http://schemas.openxmlformats.org/spreadsheetml/2006/main" id="3" name="TablaDeGastos" displayName="TablaDeGastos" ref="B15:V26" headerRowCount="0" totalsRowCount="1">
  <tableColumns count="21">
    <tableColumn id="1" name="Gastos" totalsRowLabel="TOTAL DE GASTOS" headerRowDxfId="62" totalsRowDxfId="61"/>
    <tableColumn id="4" name="Semana 1" totalsRowFunction="sum" headerRowDxfId="60" dataDxfId="59" totalsRowDxfId="58" dataCellStyle="Moneda"/>
    <tableColumn id="5" name="Semana 2" totalsRowFunction="sum" headerRowDxfId="57" dataDxfId="56" totalsRowDxfId="55" dataCellStyle="Moneda"/>
    <tableColumn id="6" name="Semana 3" totalsRowFunction="sum" headerRowDxfId="54" dataDxfId="53" totalsRowDxfId="52" dataCellStyle="Moneda"/>
    <tableColumn id="7" name="Semana 4" totalsRowFunction="sum" headerRowDxfId="51" dataDxfId="50" totalsRowDxfId="49" dataCellStyle="Moneda"/>
    <tableColumn id="8" name="Semana 5" totalsRowFunction="sum" headerRowDxfId="48" dataDxfId="47" totalsRowDxfId="46" dataCellStyle="Moneda"/>
    <tableColumn id="9" name="Semana 6" totalsRowFunction="sum" headerRowDxfId="45" dataDxfId="44" totalsRowDxfId="43" dataCellStyle="Moneda"/>
    <tableColumn id="10" name="Semana 7" totalsRowFunction="sum" headerRowDxfId="42" dataDxfId="41" totalsRowDxfId="40" dataCellStyle="Moneda"/>
    <tableColumn id="11" name="Semana 8" totalsRowFunction="sum" headerRowDxfId="39" dataDxfId="38" totalsRowDxfId="37" dataCellStyle="Moneda"/>
    <tableColumn id="12" name="Semana 9" totalsRowFunction="sum" headerRowDxfId="36" dataDxfId="35" totalsRowDxfId="34" dataCellStyle="Moneda"/>
    <tableColumn id="13" name="Semana 10" totalsRowFunction="sum" headerRowDxfId="33" dataDxfId="32" totalsRowDxfId="31" dataCellStyle="Moneda"/>
    <tableColumn id="14" name="Semana 11" totalsRowFunction="sum" headerRowDxfId="30" dataDxfId="29" totalsRowDxfId="28" dataCellStyle="Moneda"/>
    <tableColumn id="15" name="Semana 12" totalsRowFunction="sum" headerRowDxfId="27" dataDxfId="26" totalsRowDxfId="25" dataCellStyle="Moneda"/>
    <tableColumn id="16" name="Semana 13" totalsRowFunction="sum" headerRowDxfId="24" dataDxfId="23" totalsRowDxfId="22" dataCellStyle="Moneda"/>
    <tableColumn id="17" name="Semana 14" totalsRowFunction="sum" headerRowDxfId="21" dataDxfId="20" totalsRowDxfId="19" dataCellStyle="Moneda"/>
    <tableColumn id="18" name="Semana 15" totalsRowFunction="sum" headerRowDxfId="18" dataDxfId="17" totalsRowDxfId="16" dataCellStyle="Moneda"/>
    <tableColumn id="19" name="Semana 16" totalsRowFunction="sum" headerRowDxfId="15" dataDxfId="14" totalsRowDxfId="13" dataCellStyle="Moneda"/>
    <tableColumn id="20" name="Semana 17" totalsRowFunction="sum" headerRowDxfId="12" dataDxfId="11" totalsRowDxfId="10" dataCellStyle="Moneda"/>
    <tableColumn id="21" name="Semana 18" totalsRowFunction="sum" headerRowDxfId="9" dataDxfId="8" totalsRowDxfId="7" dataCellStyle="Moneda"/>
    <tableColumn id="22" name="Total" totalsRowFunction="sum" headerRowDxfId="6" dataDxfId="5" totalsRowDxfId="4">
      <calculatedColumnFormula>SUM(TablaDeGastos[[#This Row],[Semana 1]:[Semana 18]])</calculatedColumnFormula>
    </tableColumn>
    <tableColumn id="23" name="Columna1" headerRowDxfId="3" dataDxfId="2" totalsRowDxfId="1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Tabla de gastos" altTextSummary="Resumen de gastos por los 18 períodos, tal como cada 14 días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 tint="-0.499984740745262"/>
    <pageSetUpPr autoPageBreaks="0" fitToPage="1"/>
  </sheetPr>
  <dimension ref="A1:X31"/>
  <sheetViews>
    <sheetView showGridLines="0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9.140625" defaultRowHeight="15.75" customHeight="1" x14ac:dyDescent="0.2"/>
  <cols>
    <col min="1" max="1" width="3.28515625" style="1" customWidth="1"/>
    <col min="2" max="2" width="23.42578125" style="1" customWidth="1"/>
    <col min="3" max="3" width="17.5703125" style="1" customWidth="1"/>
    <col min="4" max="4" width="15.42578125" style="3" customWidth="1"/>
    <col min="5" max="5" width="16.85546875" style="3" customWidth="1"/>
    <col min="6" max="6" width="16.7109375" style="1" customWidth="1"/>
    <col min="7" max="8" width="15.140625" style="1" customWidth="1"/>
    <col min="9" max="9" width="14.28515625" style="1" customWidth="1"/>
    <col min="10" max="10" width="15.42578125" style="1" customWidth="1"/>
    <col min="11" max="11" width="11.5703125" style="1" customWidth="1"/>
    <col min="12" max="12" width="21.5703125" style="1" customWidth="1"/>
    <col min="13" max="20" width="13.28515625" style="1" customWidth="1"/>
    <col min="21" max="21" width="15.5703125" style="1" customWidth="1"/>
    <col min="22" max="22" width="22.28515625" style="1" customWidth="1"/>
    <col min="23" max="23" width="3.28515625" style="2" customWidth="1"/>
    <col min="24" max="16384" width="9.140625" style="1"/>
  </cols>
  <sheetData>
    <row r="1" spans="1:23" ht="28.5" customHeight="1" x14ac:dyDescent="0.5">
      <c r="B1" s="45" t="s">
        <v>0</v>
      </c>
      <c r="C1" s="45"/>
      <c r="D1" s="45"/>
      <c r="E1" s="45"/>
      <c r="F1" s="45"/>
      <c r="G1" s="11"/>
    </row>
    <row r="2" spans="1:23" s="2" customFormat="1" ht="18" customHeight="1" x14ac:dyDescent="0.2">
      <c r="B2" s="45"/>
      <c r="C2" s="45"/>
      <c r="D2" s="45"/>
      <c r="E2" s="45"/>
      <c r="F2" s="45"/>
      <c r="G2" s="14" t="s">
        <v>19</v>
      </c>
      <c r="H2" s="15">
        <v>40544</v>
      </c>
      <c r="I2" s="25" t="s">
        <v>24</v>
      </c>
      <c r="J2" s="25"/>
      <c r="K2" s="16">
        <v>14</v>
      </c>
      <c r="L2" s="14" t="s">
        <v>20</v>
      </c>
      <c r="M2" s="15" t="str">
        <f>TEXT(T5,"mm/dd/aaaa")</f>
        <v>08/26/2012</v>
      </c>
    </row>
    <row r="3" spans="1:23" s="8" customFormat="1" ht="21.75" customHeight="1" x14ac:dyDescent="0.2">
      <c r="M3" s="30"/>
      <c r="W3" s="9"/>
    </row>
    <row r="5" spans="1:23" s="17" customFormat="1" ht="20.25" customHeight="1" x14ac:dyDescent="0.2">
      <c r="C5" s="18" t="str">
        <f>UPPER(TEXT(H2,"dd-mmm"))</f>
        <v>01-ENE</v>
      </c>
      <c r="D5" s="19" t="str">
        <f t="shared" ref="D5:T5" si="0">UPPER(TEXT(C5+IntervaloDeDías,"dd-mmm"))</f>
        <v>15-ENE</v>
      </c>
      <c r="E5" s="19" t="str">
        <f t="shared" si="0"/>
        <v>29-ENE</v>
      </c>
      <c r="F5" s="18" t="str">
        <f t="shared" si="0"/>
        <v>12-FEB</v>
      </c>
      <c r="G5" s="18" t="str">
        <f t="shared" si="0"/>
        <v>26-FEB</v>
      </c>
      <c r="H5" s="18" t="str">
        <f t="shared" si="0"/>
        <v>11-MAR</v>
      </c>
      <c r="I5" s="18" t="str">
        <f t="shared" si="0"/>
        <v>25-MAR</v>
      </c>
      <c r="J5" s="26" t="str">
        <f t="shared" si="0"/>
        <v>08-ABR</v>
      </c>
      <c r="K5" s="18" t="str">
        <f t="shared" si="0"/>
        <v>22-ABR</v>
      </c>
      <c r="L5" s="26" t="str">
        <f t="shared" si="0"/>
        <v>06-MAY</v>
      </c>
      <c r="M5" s="26" t="str">
        <f t="shared" si="0"/>
        <v>20-MAY</v>
      </c>
      <c r="N5" s="18" t="str">
        <f t="shared" si="0"/>
        <v>03-JUN</v>
      </c>
      <c r="O5" s="18" t="str">
        <f t="shared" si="0"/>
        <v>17-JUN</v>
      </c>
      <c r="P5" s="18" t="str">
        <f t="shared" si="0"/>
        <v>01-JUL</v>
      </c>
      <c r="Q5" s="18" t="str">
        <f t="shared" si="0"/>
        <v>15-JUL</v>
      </c>
      <c r="R5" s="18" t="str">
        <f t="shared" si="0"/>
        <v>29-JUL</v>
      </c>
      <c r="S5" s="18" t="str">
        <f t="shared" si="0"/>
        <v>12-AGO</v>
      </c>
      <c r="T5" s="27" t="str">
        <f t="shared" si="0"/>
        <v>26-AGO</v>
      </c>
      <c r="U5" s="18" t="s">
        <v>21</v>
      </c>
      <c r="V5" s="20" t="s">
        <v>22</v>
      </c>
      <c r="W5" s="21"/>
    </row>
    <row r="6" spans="1:23" s="3" customFormat="1" ht="21.75" customHeight="1" x14ac:dyDescent="0.2">
      <c r="B6" s="12" t="s">
        <v>18</v>
      </c>
      <c r="C6" s="40">
        <f>TablaDeIngresos[[#Totals],[Semana 1]]-TablaDeGastos[[#Totals],[Semana 1]]</f>
        <v>1750</v>
      </c>
      <c r="D6" s="40">
        <f>TablaDeIngresos[[#Totals],[Semana 2]]-TablaDeGastos[[#Totals],[Semana 2]]</f>
        <v>2236</v>
      </c>
      <c r="E6" s="40">
        <f>TablaDeIngresos[[#Totals],[Semana 3]]-TablaDeGastos[[#Totals],[Semana 3]]</f>
        <v>1442</v>
      </c>
      <c r="F6" s="40">
        <f>TablaDeIngresos[[#Totals],[Semana 4]]-TablaDeGastos[[#Totals],[Semana 4]]</f>
        <v>2253</v>
      </c>
      <c r="G6" s="40">
        <f>TablaDeIngresos[[#Totals],[Semana 5]]-TablaDeGastos[[#Totals],[Semana 5]]</f>
        <v>1533</v>
      </c>
      <c r="H6" s="40">
        <f>TablaDeIngresos[[#Totals],[Semana 6]]-TablaDeGastos[[#Totals],[Semana 6]]</f>
        <v>1086</v>
      </c>
      <c r="I6" s="40">
        <f>TablaDeIngresos[[#Totals],[Semana 7]]-TablaDeGastos[[#Totals],[Semana 7]]</f>
        <v>1594</v>
      </c>
      <c r="J6" s="32">
        <f>TablaDeIngresos[[#Totals],[Semana 8]]-TablaDeGastos[[#Totals],[Semana 8]]</f>
        <v>0</v>
      </c>
      <c r="K6" s="32">
        <f>TablaDeIngresos[[#Totals],[Semana 9]]-TablaDeGastos[[#Totals],[Semana 9]]</f>
        <v>0</v>
      </c>
      <c r="L6" s="32">
        <f>TablaDeIngresos[[#Totals],[Semana 10]]-TablaDeGastos[[#Totals],[Semana 10]]</f>
        <v>0</v>
      </c>
      <c r="M6" s="32">
        <f>TablaDeIngresos[[#Totals],[Semana 11]]-TablaDeGastos[[#Totals],[Semana 11]]</f>
        <v>0</v>
      </c>
      <c r="N6" s="32">
        <f>TablaDeIngresos[[#Totals],[Semana 12]]-TablaDeGastos[[#Totals],[Semana 12]]</f>
        <v>0</v>
      </c>
      <c r="O6" s="32">
        <f>TablaDeIngresos[[#Totals],[Semana 13]]-TablaDeGastos[[#Totals],[Semana 13]]</f>
        <v>0</v>
      </c>
      <c r="P6" s="32">
        <f>TablaDeIngresos[[#Totals],[Semana 14]]-TablaDeGastos[[#Totals],[Semana 14]]</f>
        <v>0</v>
      </c>
      <c r="Q6" s="32">
        <f>TablaDeIngresos[[#Totals],[Semana 15]]-TablaDeGastos[[#Totals],[Semana 15]]</f>
        <v>0</v>
      </c>
      <c r="R6" s="32">
        <f>TablaDeIngresos[[#Totals],[Semana 16]]-TablaDeGastos[[#Totals],[Semana 16]]</f>
        <v>0</v>
      </c>
      <c r="S6" s="32">
        <f>TablaDeIngresos[[#Totals],[Semana 17]]-TablaDeGastos[[#Totals],[Semana 17]]</f>
        <v>0</v>
      </c>
      <c r="T6" s="32">
        <f>TablaDeIngresos[[#Totals],[Semana 18]]-TablaDeGastos[[#Totals],[Semana 18]]</f>
        <v>0</v>
      </c>
      <c r="U6" s="40">
        <f>TablaDeIngresos[[#Totals],[Total]]-TablaDeGastos[[#Totals],[Total]]</f>
        <v>11894</v>
      </c>
      <c r="V6" s="13"/>
      <c r="W6" s="2"/>
    </row>
    <row r="7" spans="1:23" ht="15.75" customHeight="1" x14ac:dyDescent="0.2">
      <c r="M7" s="23"/>
    </row>
    <row r="8" spans="1:23" ht="20.25" x14ac:dyDescent="0.3">
      <c r="A8" s="10" t="s">
        <v>1</v>
      </c>
      <c r="D8" s="1"/>
      <c r="E8" s="1"/>
    </row>
    <row r="9" spans="1:23" ht="18" customHeight="1" x14ac:dyDescent="0.2">
      <c r="B9" s="5" t="s">
        <v>23</v>
      </c>
      <c r="C9" s="38">
        <v>3000</v>
      </c>
      <c r="D9" s="39">
        <v>3500</v>
      </c>
      <c r="E9" s="39">
        <v>2978</v>
      </c>
      <c r="F9" s="39">
        <v>3384</v>
      </c>
      <c r="G9" s="39">
        <v>2858</v>
      </c>
      <c r="H9" s="39">
        <v>2809</v>
      </c>
      <c r="I9" s="39">
        <v>3220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1">
        <f>SUM(TablaDeIngresos[[#This Row],[Semana 1]:[Semana 18]])</f>
        <v>21749</v>
      </c>
      <c r="V9" s="5"/>
    </row>
    <row r="10" spans="1:23" ht="18" customHeight="1" x14ac:dyDescent="0.2">
      <c r="B10" s="5" t="s">
        <v>3</v>
      </c>
      <c r="C10" s="37">
        <v>1150</v>
      </c>
      <c r="D10" s="6">
        <v>1200</v>
      </c>
      <c r="E10" s="6">
        <v>1144</v>
      </c>
      <c r="F10" s="6">
        <v>1400</v>
      </c>
      <c r="G10" s="46">
        <v>1358</v>
      </c>
      <c r="H10" s="6">
        <v>1154</v>
      </c>
      <c r="I10" s="6">
        <v>1245</v>
      </c>
      <c r="J10" s="6"/>
      <c r="K10" s="6"/>
      <c r="L10" s="6"/>
      <c r="M10" s="6"/>
      <c r="N10" s="6"/>
      <c r="O10" s="6"/>
      <c r="P10" s="6"/>
      <c r="Q10" s="6"/>
      <c r="R10" s="6"/>
      <c r="S10" s="7"/>
      <c r="T10" s="7"/>
      <c r="U10" s="39">
        <f>SUM(TablaDeIngresos[[#This Row],[Semana 1]:[Semana 18]])</f>
        <v>8651</v>
      </c>
      <c r="V10" s="5"/>
    </row>
    <row r="11" spans="1:23" ht="18" customHeight="1" x14ac:dyDescent="0.2">
      <c r="B11" s="5" t="s">
        <v>4</v>
      </c>
      <c r="C11" s="37">
        <v>300</v>
      </c>
      <c r="D11" s="6">
        <v>350</v>
      </c>
      <c r="E11" s="6">
        <v>392</v>
      </c>
      <c r="F11" s="6">
        <v>326</v>
      </c>
      <c r="G11" s="6">
        <v>381</v>
      </c>
      <c r="H11" s="6">
        <v>364</v>
      </c>
      <c r="I11" s="6">
        <v>315</v>
      </c>
      <c r="J11" s="6"/>
      <c r="K11" s="6"/>
      <c r="L11" s="6"/>
      <c r="M11" s="6"/>
      <c r="N11" s="6"/>
      <c r="O11" s="6"/>
      <c r="P11" s="6"/>
      <c r="Q11" s="6"/>
      <c r="R11" s="6"/>
      <c r="S11" s="7"/>
      <c r="T11" s="7"/>
      <c r="U11" s="39">
        <f>SUM(TablaDeIngresos[[#This Row],[Semana 1]:[Semana 18]])</f>
        <v>2428</v>
      </c>
      <c r="V11" s="5"/>
    </row>
    <row r="12" spans="1:23" ht="18.75" customHeight="1" x14ac:dyDescent="0.2">
      <c r="B12" s="5" t="s">
        <v>17</v>
      </c>
      <c r="C12" s="42">
        <f>SUBTOTAL(109,TablaDeIngresos[Semana 1])</f>
        <v>4450</v>
      </c>
      <c r="D12" s="43">
        <f>SUBTOTAL(109,TablaDeIngresos[Semana 2])</f>
        <v>5050</v>
      </c>
      <c r="E12" s="43">
        <f>SUBTOTAL(109,TablaDeIngresos[Semana 3])</f>
        <v>4514</v>
      </c>
      <c r="F12" s="43">
        <f>SUBTOTAL(109,TablaDeIngresos[Semana 4])</f>
        <v>5110</v>
      </c>
      <c r="G12" s="43">
        <f>SUBTOTAL(109,TablaDeIngresos[Semana 5])</f>
        <v>4597</v>
      </c>
      <c r="H12" s="43">
        <f>SUBTOTAL(109,TablaDeIngresos[Semana 6])</f>
        <v>4327</v>
      </c>
      <c r="I12" s="43">
        <f>SUBTOTAL(109,TablaDeIngresos[Semana 7])</f>
        <v>4780</v>
      </c>
      <c r="J12" s="41">
        <f>SUBTOTAL(109,TablaDeIngresos[Semana 8])</f>
        <v>0</v>
      </c>
      <c r="K12" s="41">
        <f>SUBTOTAL(109,TablaDeIngresos[Semana 9])</f>
        <v>0</v>
      </c>
      <c r="L12" s="41">
        <f>SUBTOTAL(109,TablaDeIngresos[Semana 10])</f>
        <v>0</v>
      </c>
      <c r="M12" s="41">
        <f>SUBTOTAL(109,TablaDeIngresos[Semana 11])</f>
        <v>0</v>
      </c>
      <c r="N12" s="41">
        <f>SUBTOTAL(109,TablaDeIngresos[Semana 12])</f>
        <v>0</v>
      </c>
      <c r="O12" s="41">
        <f>SUBTOTAL(109,TablaDeIngresos[Semana 13])</f>
        <v>0</v>
      </c>
      <c r="P12" s="41">
        <f>SUBTOTAL(109,TablaDeIngresos[Semana 14])</f>
        <v>0</v>
      </c>
      <c r="Q12" s="41">
        <f>SUBTOTAL(109,TablaDeIngresos[Semana 15])</f>
        <v>0</v>
      </c>
      <c r="R12" s="41">
        <f>SUBTOTAL(109,TablaDeIngresos[Semana 16])</f>
        <v>0</v>
      </c>
      <c r="S12" s="41">
        <f>SUBTOTAL(109,TablaDeIngresos[Semana 17])</f>
        <v>0</v>
      </c>
      <c r="T12" s="41">
        <f>SUBTOTAL(109,TablaDeIngresos[Semana 18])</f>
        <v>0</v>
      </c>
      <c r="U12" s="41">
        <f>SUBTOTAL(109,TablaDeIngresos[Total])</f>
        <v>32828</v>
      </c>
      <c r="V12" s="5"/>
    </row>
    <row r="13" spans="1:23" ht="18.75" customHeight="1" x14ac:dyDescent="0.2">
      <c r="B13" s="5"/>
      <c r="C13" s="28"/>
      <c r="D13" s="28"/>
      <c r="E13" s="28"/>
      <c r="F13" s="28"/>
      <c r="G13" s="28"/>
      <c r="H13" s="28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35"/>
      <c r="V13" s="5"/>
    </row>
    <row r="14" spans="1:23" s="2" customFormat="1" ht="18" customHeight="1" x14ac:dyDescent="0.3">
      <c r="A14" s="10" t="s">
        <v>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6"/>
      <c r="V14" s="1"/>
    </row>
    <row r="15" spans="1:23" ht="18" customHeight="1" x14ac:dyDescent="0.35">
      <c r="B15" s="5" t="s">
        <v>5</v>
      </c>
      <c r="C15" s="39">
        <v>1500</v>
      </c>
      <c r="D15" s="39">
        <v>1577</v>
      </c>
      <c r="E15" s="39">
        <v>1823</v>
      </c>
      <c r="F15" s="39">
        <v>1529</v>
      </c>
      <c r="G15" s="39">
        <v>1759</v>
      </c>
      <c r="H15" s="39">
        <v>1947</v>
      </c>
      <c r="I15" s="39">
        <v>1875</v>
      </c>
      <c r="J15" s="4"/>
      <c r="K15" s="4"/>
      <c r="L15" s="4"/>
      <c r="M15" s="4"/>
      <c r="N15" s="4"/>
      <c r="O15" s="4"/>
      <c r="P15" s="4"/>
      <c r="Q15" s="4"/>
      <c r="R15" s="4"/>
      <c r="S15" s="24"/>
      <c r="T15" s="4"/>
      <c r="U15" s="41">
        <f>SUM(TablaDeGastos[[#This Row],[Semana 1]:[Semana 18]])</f>
        <v>12010</v>
      </c>
      <c r="V15" s="5"/>
    </row>
    <row r="16" spans="1:23" ht="18" customHeight="1" x14ac:dyDescent="0.2">
      <c r="B16" s="5" t="s">
        <v>6</v>
      </c>
      <c r="C16" s="6">
        <v>1000</v>
      </c>
      <c r="D16" s="6">
        <v>1000</v>
      </c>
      <c r="E16" s="6">
        <v>1000</v>
      </c>
      <c r="F16" s="6">
        <v>1000</v>
      </c>
      <c r="G16" s="6">
        <v>1000</v>
      </c>
      <c r="H16" s="6">
        <v>1000</v>
      </c>
      <c r="I16" s="6">
        <v>1000</v>
      </c>
      <c r="J16" s="6"/>
      <c r="K16" s="6"/>
      <c r="L16" s="6"/>
      <c r="M16" s="22"/>
      <c r="N16" s="6"/>
      <c r="O16" s="22"/>
      <c r="P16" s="6"/>
      <c r="Q16" s="6"/>
      <c r="R16" s="6"/>
      <c r="S16" s="6"/>
      <c r="T16" s="6"/>
      <c r="U16" s="41">
        <f>SUM(TablaDeGastos[[#This Row],[Semana 1]:[Semana 18]])</f>
        <v>7000</v>
      </c>
      <c r="V16" s="5"/>
    </row>
    <row r="17" spans="2:24" ht="18" customHeight="1" x14ac:dyDescent="0.2">
      <c r="B17" s="5" t="s">
        <v>7</v>
      </c>
      <c r="C17" s="6">
        <v>40</v>
      </c>
      <c r="D17" s="6">
        <v>43</v>
      </c>
      <c r="E17" s="6">
        <v>40</v>
      </c>
      <c r="F17" s="6">
        <v>42</v>
      </c>
      <c r="G17" s="6">
        <v>45</v>
      </c>
      <c r="H17" s="6">
        <v>40</v>
      </c>
      <c r="I17" s="6">
        <v>42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41">
        <f>SUM(TablaDeGastos[[#This Row],[Semana 1]:[Semana 18]])</f>
        <v>292</v>
      </c>
      <c r="V17" s="5"/>
      <c r="X17" s="23"/>
    </row>
    <row r="18" spans="2:24" ht="18" customHeight="1" x14ac:dyDescent="0.2">
      <c r="B18" s="5" t="s">
        <v>8</v>
      </c>
      <c r="C18" s="6">
        <v>12</v>
      </c>
      <c r="D18" s="6">
        <v>11</v>
      </c>
      <c r="E18" s="6">
        <v>13</v>
      </c>
      <c r="F18" s="6">
        <v>14</v>
      </c>
      <c r="G18" s="6">
        <v>11</v>
      </c>
      <c r="H18" s="6">
        <v>15</v>
      </c>
      <c r="I18" s="6">
        <v>15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41">
        <f>SUM(TablaDeGastos[[#This Row],[Semana 1]:[Semana 18]])</f>
        <v>91</v>
      </c>
      <c r="V18" s="5"/>
    </row>
    <row r="19" spans="2:24" ht="18" customHeight="1" x14ac:dyDescent="0.2">
      <c r="B19" s="5" t="s">
        <v>9</v>
      </c>
      <c r="C19" s="6">
        <v>15</v>
      </c>
      <c r="D19" s="6">
        <v>15</v>
      </c>
      <c r="E19" s="6">
        <v>15</v>
      </c>
      <c r="F19" s="6">
        <v>15</v>
      </c>
      <c r="G19" s="6">
        <v>15</v>
      </c>
      <c r="H19" s="6">
        <v>15</v>
      </c>
      <c r="I19" s="6">
        <v>15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41">
        <f>SUM(TablaDeGastos[[#This Row],[Semana 1]:[Semana 18]])</f>
        <v>105</v>
      </c>
      <c r="V19" s="5"/>
    </row>
    <row r="20" spans="2:24" ht="18" customHeight="1" x14ac:dyDescent="0.2">
      <c r="B20" s="5" t="s">
        <v>10</v>
      </c>
      <c r="C20" s="6">
        <v>11</v>
      </c>
      <c r="D20" s="6">
        <v>10</v>
      </c>
      <c r="E20" s="6">
        <v>13</v>
      </c>
      <c r="F20" s="6">
        <v>10</v>
      </c>
      <c r="G20" s="6">
        <v>13</v>
      </c>
      <c r="H20" s="6">
        <v>10</v>
      </c>
      <c r="I20" s="6">
        <v>12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41">
        <f>SUM(TablaDeGastos[[#This Row],[Semana 1]:[Semana 18]])</f>
        <v>79</v>
      </c>
      <c r="V20" s="5"/>
    </row>
    <row r="21" spans="2:24" ht="18" customHeight="1" x14ac:dyDescent="0.2">
      <c r="B21" s="5" t="s">
        <v>11</v>
      </c>
      <c r="C21" s="6">
        <v>23</v>
      </c>
      <c r="D21" s="6">
        <v>27</v>
      </c>
      <c r="E21" s="6">
        <v>26</v>
      </c>
      <c r="F21" s="6">
        <v>27</v>
      </c>
      <c r="G21" s="6">
        <v>22</v>
      </c>
      <c r="H21" s="6">
        <v>29</v>
      </c>
      <c r="I21" s="6">
        <v>21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41">
        <f>SUM(TablaDeGastos[[#This Row],[Semana 1]:[Semana 18]])</f>
        <v>175</v>
      </c>
      <c r="V21" s="5"/>
    </row>
    <row r="22" spans="2:24" ht="18" customHeight="1" x14ac:dyDescent="0.2">
      <c r="B22" s="5" t="s">
        <v>12</v>
      </c>
      <c r="C22" s="6">
        <v>4</v>
      </c>
      <c r="D22" s="6">
        <v>4</v>
      </c>
      <c r="E22" s="6">
        <v>4</v>
      </c>
      <c r="F22" s="6">
        <v>4</v>
      </c>
      <c r="G22" s="6">
        <v>4</v>
      </c>
      <c r="H22" s="6">
        <v>4</v>
      </c>
      <c r="I22" s="6">
        <v>4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41">
        <f>SUM(TablaDeGastos[[#This Row],[Semana 1]:[Semana 18]])</f>
        <v>28</v>
      </c>
      <c r="V22" s="5"/>
    </row>
    <row r="23" spans="2:24" ht="18" customHeight="1" x14ac:dyDescent="0.2">
      <c r="B23" s="5" t="s">
        <v>13</v>
      </c>
      <c r="C23" s="7">
        <v>10</v>
      </c>
      <c r="D23" s="7">
        <v>10</v>
      </c>
      <c r="E23" s="7">
        <v>10</v>
      </c>
      <c r="F23" s="7">
        <v>10</v>
      </c>
      <c r="G23" s="7">
        <v>10</v>
      </c>
      <c r="H23" s="7">
        <v>10</v>
      </c>
      <c r="I23" s="7">
        <v>10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41">
        <f>SUM(TablaDeGastos[[#This Row],[Semana 1]:[Semana 18]])</f>
        <v>70</v>
      </c>
      <c r="V23" s="5"/>
    </row>
    <row r="24" spans="2:24" ht="18" customHeight="1" x14ac:dyDescent="0.2">
      <c r="B24" s="5" t="s">
        <v>14</v>
      </c>
      <c r="C24" s="6">
        <v>25</v>
      </c>
      <c r="D24" s="6">
        <v>57</v>
      </c>
      <c r="E24" s="6">
        <v>68</v>
      </c>
      <c r="F24" s="6">
        <v>146</v>
      </c>
      <c r="G24" s="6">
        <v>125</v>
      </c>
      <c r="H24" s="6">
        <v>111</v>
      </c>
      <c r="I24" s="6">
        <v>132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41">
        <f>SUM(TablaDeGastos[[#This Row],[Semana 1]:[Semana 18]])</f>
        <v>664</v>
      </c>
      <c r="V24" s="5"/>
    </row>
    <row r="25" spans="2:24" ht="18" customHeight="1" x14ac:dyDescent="0.2">
      <c r="B25" s="5" t="s">
        <v>15</v>
      </c>
      <c r="C25" s="6">
        <v>60</v>
      </c>
      <c r="D25" s="6">
        <v>60</v>
      </c>
      <c r="E25" s="6">
        <v>60</v>
      </c>
      <c r="F25" s="6">
        <v>60</v>
      </c>
      <c r="G25" s="6">
        <v>60</v>
      </c>
      <c r="H25" s="6">
        <v>60</v>
      </c>
      <c r="I25" s="6">
        <v>60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41">
        <f>SUM(TablaDeGastos[[#This Row],[Semana 1]:[Semana 18]])</f>
        <v>420</v>
      </c>
      <c r="V25" s="5"/>
    </row>
    <row r="26" spans="2:24" ht="15.75" customHeight="1" x14ac:dyDescent="0.2">
      <c r="B26" s="5" t="s">
        <v>16</v>
      </c>
      <c r="C26" s="33">
        <f>SUBTOTAL(109,TablaDeGastos[Semana 1])</f>
        <v>2700</v>
      </c>
      <c r="D26" s="33">
        <f>SUBTOTAL(109,TablaDeGastos[Semana 2])</f>
        <v>2814</v>
      </c>
      <c r="E26" s="33">
        <f>SUBTOTAL(109,TablaDeGastos[Semana 3])</f>
        <v>3072</v>
      </c>
      <c r="F26" s="33">
        <f>SUBTOTAL(109,TablaDeGastos[Semana 4])</f>
        <v>2857</v>
      </c>
      <c r="G26" s="33">
        <f>SUBTOTAL(109,TablaDeGastos[Semana 5])</f>
        <v>3064</v>
      </c>
      <c r="H26" s="33">
        <f>SUBTOTAL(109,TablaDeGastos[Semana 6])</f>
        <v>3241</v>
      </c>
      <c r="I26" s="33">
        <f>SUBTOTAL(109,TablaDeGastos[Semana 7])</f>
        <v>3186</v>
      </c>
      <c r="J26" s="34">
        <f>SUBTOTAL(109,TablaDeGastos[Semana 8])</f>
        <v>0</v>
      </c>
      <c r="K26" s="34">
        <f>SUBTOTAL(109,TablaDeGastos[Semana 9])</f>
        <v>0</v>
      </c>
      <c r="L26" s="34">
        <f>SUBTOTAL(109,TablaDeGastos[Semana 10])</f>
        <v>0</v>
      </c>
      <c r="M26" s="34">
        <f>SUBTOTAL(109,TablaDeGastos[Semana 11])</f>
        <v>0</v>
      </c>
      <c r="N26" s="34">
        <f>SUBTOTAL(109,TablaDeGastos[Semana 12])</f>
        <v>0</v>
      </c>
      <c r="O26" s="34">
        <f>SUBTOTAL(109,TablaDeGastos[Semana 13])</f>
        <v>0</v>
      </c>
      <c r="P26" s="34">
        <f>SUBTOTAL(109,TablaDeGastos[Semana 14])</f>
        <v>0</v>
      </c>
      <c r="Q26" s="34">
        <f>SUBTOTAL(109,TablaDeGastos[Semana 15])</f>
        <v>0</v>
      </c>
      <c r="R26" s="34">
        <f>SUBTOTAL(109,TablaDeGastos[Semana 16])</f>
        <v>0</v>
      </c>
      <c r="S26" s="34">
        <f>SUBTOTAL(109,TablaDeGastos[Semana 17])</f>
        <v>0</v>
      </c>
      <c r="T26" s="34">
        <f>SUBTOTAL(109,TablaDeGastos[Semana 18])</f>
        <v>0</v>
      </c>
      <c r="U26" s="41">
        <f>SUBTOTAL(109,TablaDeGastos[Total])</f>
        <v>20934</v>
      </c>
      <c r="V26" s="5"/>
    </row>
    <row r="27" spans="2:24" ht="15.75" customHeight="1" x14ac:dyDescent="0.2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9" spans="2:24" ht="15.75" customHeight="1" x14ac:dyDescent="0.2">
      <c r="S29" s="23"/>
    </row>
    <row r="30" spans="2:24" ht="15.75" customHeight="1" x14ac:dyDescent="0.2">
      <c r="H30" s="23"/>
    </row>
    <row r="31" spans="2:24" ht="15.75" customHeight="1" x14ac:dyDescent="0.2">
      <c r="S31" s="23"/>
    </row>
  </sheetData>
  <mergeCells count="2">
    <mergeCell ref="B27:V27"/>
    <mergeCell ref="B1:F2"/>
  </mergeCells>
  <printOptions horizontalCentered="1"/>
  <pageMargins left="0.25" right="0.25" top="0.5" bottom="0.75" header="0.3" footer="0.3"/>
  <pageSetup paperSize="5" scale="62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'Presupuesto para 18 periodos'!C26:T26</xm:f>
              <xm:sqref>V26</xm:sqref>
            </x14:sparkline>
            <x14:sparkline>
              <xm:f>'Presupuesto para 18 periodos'!C12:T12</xm:f>
              <xm:sqref>V12</xm:sqref>
            </x14:sparkline>
            <x14:sparkline>
              <xm:f>'Presupuesto para 18 periodos'!C13:T13</xm:f>
              <xm:sqref>V13</xm:sqref>
            </x14:sparkline>
          </x14:sparklines>
        </x14:sparklineGroup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'Presupuesto para 18 periodos'!C6:T6</xm:f>
              <xm:sqref>V6</xm:sqref>
            </x14:sparkline>
          </x14:sparklines>
        </x14:sparklineGroup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'Presupuesto para 18 periodos'!C15:T15</xm:f>
              <xm:sqref>V15</xm:sqref>
            </x14:sparkline>
            <x14:sparkline>
              <xm:f>'Presupuesto para 18 periodos'!C9:T9</xm:f>
              <xm:sqref>V9</xm:sqref>
            </x14:sparkline>
            <x14:sparkline>
              <xm:f>'Presupuesto para 18 periodos'!C10:T10</xm:f>
              <xm:sqref>V10</xm:sqref>
            </x14:sparkline>
            <x14:sparkline>
              <xm:f>'Presupuesto para 18 periodos'!C11:T11</xm:f>
              <xm:sqref>V11</xm:sqref>
            </x14:sparkline>
            <x14:sparkline>
              <xm:f>'Presupuesto para 18 periodos'!C16:T16</xm:f>
              <xm:sqref>V16</xm:sqref>
            </x14:sparkline>
            <x14:sparkline>
              <xm:f>'Presupuesto para 18 periodos'!C17:T17</xm:f>
              <xm:sqref>V17</xm:sqref>
            </x14:sparkline>
            <x14:sparkline>
              <xm:f>'Presupuesto para 18 periodos'!C18:T18</xm:f>
              <xm:sqref>V18</xm:sqref>
            </x14:sparkline>
            <x14:sparkline>
              <xm:f>'Presupuesto para 18 periodos'!C19:T19</xm:f>
              <xm:sqref>V19</xm:sqref>
            </x14:sparkline>
            <x14:sparkline>
              <xm:f>'Presupuesto para 18 periodos'!C20:T20</xm:f>
              <xm:sqref>V20</xm:sqref>
            </x14:sparkline>
            <x14:sparkline>
              <xm:f>'Presupuesto para 18 periodos'!C21:T21</xm:f>
              <xm:sqref>V21</xm:sqref>
            </x14:sparkline>
            <x14:sparkline>
              <xm:f>'Presupuesto para 18 periodos'!C22:T22</xm:f>
              <xm:sqref>V22</xm:sqref>
            </x14:sparkline>
            <x14:sparkline>
              <xm:f>'Presupuesto para 18 periodos'!C23:T23</xm:f>
              <xm:sqref>V23</xm:sqref>
            </x14:sparkline>
            <x14:sparkline>
              <xm:f>'Presupuesto para 18 periodos'!C24:T24</xm:f>
              <xm:sqref>V24</xm:sqref>
            </x14:sparkline>
            <x14:sparkline>
              <xm:f>'Presupuesto para 18 periodos'!C25:T25</xm:f>
              <xm:sqref>V25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845895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2012-06-28T22:29:46+00:00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667604</Value>
    </PublishStatusLookup>
    <APAuthor xmlns="2958f784-0ef9-4616-b22d-512a8cad1f0d">
      <UserInfo>
        <DisplayName/>
        <AccountId>2566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 xsi:nil="true"/>
    <MachineTranslated xmlns="2958f784-0ef9-4616-b22d-512a8cad1f0d">false</MachineTranslated>
    <OutputCachingOn xmlns="2958f784-0ef9-4616-b22d-512a8cad1f0d">false</OutputCachingOn>
    <TemplateStatus xmlns="2958f784-0ef9-4616-b22d-512a8cad1f0d">Complete</TemplateStatus>
    <IsSearchable xmlns="2958f784-0ef9-4616-b22d-512a8cad1f0d">false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TP102929989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Props1.xml><?xml version="1.0" encoding="utf-8"?>
<ds:datastoreItem xmlns:ds="http://schemas.openxmlformats.org/officeDocument/2006/customXml" ds:itemID="{4F4B7A7F-97B7-45AB-BA7B-0CC162DF2A35}"/>
</file>

<file path=customXml/itemProps2.xml><?xml version="1.0" encoding="utf-8"?>
<ds:datastoreItem xmlns:ds="http://schemas.openxmlformats.org/officeDocument/2006/customXml" ds:itemID="{74E4B3A2-82A0-42FB-A840-A603677FC3BB}"/>
</file>

<file path=customXml/itemProps3.xml><?xml version="1.0" encoding="utf-8"?>
<ds:datastoreItem xmlns:ds="http://schemas.openxmlformats.org/officeDocument/2006/customXml" ds:itemID="{83900137-7195-4650-9481-D4D8CF5AC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Presupuesto para 18 periodos</vt:lpstr>
      <vt:lpstr>EndDate</vt:lpstr>
      <vt:lpstr>FechaDeInicio</vt:lpstr>
      <vt:lpstr>IntervaloDeDías</vt:lpstr>
      <vt:lpstr>'Presupuesto para 18 periodos'!Títulos_a_imprimir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2012-08-31T05:09:09Z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