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autoCompressPictures="0"/>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740" windowHeight="11160" xr2:uid="{00000000-000D-0000-FFFF-FFFF00000000}"/>
  </bookViews>
  <sheets>
    <sheet name="Calculator ipotecă" sheetId="1" r:id="rId1"/>
    <sheet name="Tabel amortizare" sheetId="2" r:id="rId2"/>
  </sheets>
  <definedNames>
    <definedName name="AntetRând">ROW('Tabel amortizare'!$B$3:$J$3)</definedName>
    <definedName name="CreștereDescreșterePlatăDurată">INT(NPER(RataDobânzii/12,-PlatăLunarăÎmprumut*VLOOKUP(PaymentPercentage,PaymentScenarios,2,FALSE),ValoareÎmprumut))</definedName>
    <definedName name="dobândă">'Tabel amortizare'!$E$4:$E$363</definedName>
    <definedName name="DuratăÎmprumut">'Calculator ipotecă'!$C$6</definedName>
    <definedName name="_xlnm.Print_Titles" localSheetId="1">'Tabel amortizare'!$3:$3</definedName>
    <definedName name="ÎmprumutEsteBun">('Calculator ipotecă'!$C$5*'Calculator ipotecă'!$C$6*'Calculator ipotecă'!$C$7)&gt;0</definedName>
    <definedName name="ÎnceputÎmprumut">'Calculator ipotecă'!$C$8</definedName>
    <definedName name="NicioPlatăRămasă">'Tabel amortizare'!$J$4:$J$363</definedName>
    <definedName name="PlatăLunarăÎmprumut">'Calculator ipotecă'!$E$4</definedName>
    <definedName name="ProcentCreștereDescreștere">1-CreștereDescreșterePlatăDurată/DuratăÎmprumut</definedName>
    <definedName name="RataDobânzii">'Calculator ipotecă'!$C$5</definedName>
    <definedName name="total_dobândă_plătită">'Calculator ipotecă'!$E$7</definedName>
    <definedName name="Total_plată_împrumut">'Tabel amortizare'!$E$4:$F$363</definedName>
    <definedName name="total_plăți">'Tabel amortizare'!$H$4:$H$363</definedName>
    <definedName name="UltimulRând">COUNTIF('Tabel amortizare'!$C$4:$C$363,"&gt;1")+AntetRând</definedName>
    <definedName name="ValoareCasă">'Calculator ipotecă'!$C$4</definedName>
    <definedName name="ValoareImpozitProprietate">'Calculator ipotecă'!$E$8</definedName>
    <definedName name="ValoareÎmprumut">'Calculator ipotecă'!$C$7</definedName>
    <definedName name="ValoriIntroduse">IF(ValoareÎmprumut*(LEN(RataDobânzii)&gt;0)*DuratăÎmprumut*ÎnceputÎmprumut*(LEN(ValoareImpozitProprietate  )&gt;0)&gt;0,1,0)</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363" i="2" l="1"/>
  <c r="D4" i="2" l="1"/>
  <c r="E4" i="1"/>
  <c r="C8" i="1" l="1"/>
  <c r="E4" i="2" l="1"/>
  <c r="D2" i="1"/>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G4" i="2" l="1"/>
  <c r="F4" i="2"/>
  <c r="H4" i="2" l="1"/>
  <c r="I4" i="2"/>
  <c r="C5" i="2" l="1"/>
  <c r="G5" i="2" l="1"/>
  <c r="D5" i="2"/>
  <c r="F5" i="2" s="1"/>
  <c r="I5" i="2" l="1"/>
  <c r="C6" i="2" l="1"/>
  <c r="G6" i="2" s="1"/>
  <c r="D6" i="2" l="1"/>
  <c r="F6" i="2" s="1"/>
  <c r="I6" i="2" s="1"/>
  <c r="C7" i="2" l="1"/>
  <c r="G7" i="2" s="1"/>
  <c r="D7" i="2" l="1"/>
  <c r="F7" i="2" s="1"/>
  <c r="I7" i="2" s="1"/>
  <c r="C8" i="2" s="1"/>
  <c r="G8" i="2" s="1"/>
  <c r="D8" i="2" l="1"/>
  <c r="F8" i="2" s="1"/>
  <c r="I8" i="2" s="1"/>
  <c r="C9" i="2" l="1"/>
  <c r="G9" i="2" s="1"/>
  <c r="D9" i="2" l="1"/>
  <c r="F9" i="2" s="1"/>
  <c r="I9" i="2" s="1"/>
  <c r="C10" i="2" l="1"/>
  <c r="G10" i="2" s="1"/>
  <c r="D10" i="2" l="1"/>
  <c r="F10" i="2" s="1"/>
  <c r="I10" i="2" s="1"/>
  <c r="C11" i="2" s="1"/>
  <c r="G11" i="2" s="1"/>
  <c r="D11" i="2" l="1"/>
  <c r="F11" i="2" s="1"/>
  <c r="I11" i="2" s="1"/>
  <c r="C12" i="2" l="1"/>
  <c r="G12" i="2" s="1"/>
  <c r="D12" i="2" l="1"/>
  <c r="F12" i="2" s="1"/>
  <c r="I12" i="2" s="1"/>
  <c r="C13" i="2" s="1"/>
  <c r="G13" i="2" s="1"/>
  <c r="D13" i="2" l="1"/>
  <c r="F13" i="2" s="1"/>
  <c r="I13" i="2" s="1"/>
  <c r="C14" i="2" l="1"/>
  <c r="D14" i="2" l="1"/>
  <c r="G14" i="2"/>
  <c r="F14" i="2" l="1"/>
  <c r="I14" i="2" s="1"/>
  <c r="C15" i="2" l="1"/>
  <c r="G15" i="2" l="1"/>
  <c r="D15" i="2"/>
  <c r="F15" i="2" s="1"/>
  <c r="I15" i="2" s="1"/>
  <c r="C16" i="2" l="1"/>
  <c r="G16" i="2" l="1"/>
  <c r="D16" i="2"/>
  <c r="F16" i="2" s="1"/>
  <c r="I16" i="2" s="1"/>
  <c r="C17" i="2" l="1"/>
  <c r="G17" i="2" l="1"/>
  <c r="D17" i="2"/>
  <c r="F17" i="2" l="1"/>
  <c r="I17" i="2" s="1"/>
  <c r="C18" i="2" l="1"/>
  <c r="G18" i="2" l="1"/>
  <c r="D18" i="2"/>
  <c r="F18" i="2" l="1"/>
  <c r="I18" i="2" s="1"/>
  <c r="C19" i="2" l="1"/>
  <c r="D19" i="2" l="1"/>
  <c r="G19" i="2"/>
  <c r="F19" i="2"/>
  <c r="I19" i="2" s="1"/>
  <c r="C20" i="2" l="1"/>
  <c r="G20" i="2" l="1"/>
  <c r="D20" i="2"/>
  <c r="F20" i="2" l="1"/>
  <c r="I20" i="2" s="1"/>
  <c r="C21" i="2" l="1"/>
  <c r="G21" i="2" l="1"/>
  <c r="D21" i="2"/>
  <c r="F21" i="2" l="1"/>
  <c r="I21" i="2" s="1"/>
  <c r="C22" i="2" l="1"/>
  <c r="G22" i="2" l="1"/>
  <c r="D22" i="2"/>
  <c r="F22" i="2" l="1"/>
  <c r="I22" i="2" s="1"/>
  <c r="C23" i="2" l="1"/>
  <c r="G23" i="2" l="1"/>
  <c r="D23" i="2"/>
  <c r="F23" i="2" l="1"/>
  <c r="I23" i="2" s="1"/>
  <c r="C24" i="2" l="1"/>
  <c r="G24" i="2" l="1"/>
  <c r="D24" i="2"/>
  <c r="F24" i="2" l="1"/>
  <c r="I24" i="2" s="1"/>
  <c r="C25" i="2" l="1"/>
  <c r="D25" i="2" l="1"/>
  <c r="G25" i="2"/>
  <c r="F25" i="2"/>
  <c r="I25" i="2" s="1"/>
  <c r="C26" i="2" l="1"/>
  <c r="D26" i="2" l="1"/>
  <c r="G26" i="2"/>
  <c r="F26" i="2"/>
  <c r="I26" i="2" s="1"/>
  <c r="C27" i="2" l="1"/>
  <c r="G27" i="2" l="1"/>
  <c r="D27" i="2"/>
  <c r="F27" i="2" l="1"/>
  <c r="I27" i="2" s="1"/>
  <c r="C28" i="2" l="1"/>
  <c r="D28" i="2" l="1"/>
  <c r="G28" i="2"/>
  <c r="F28" i="2"/>
  <c r="I28" i="2" s="1"/>
  <c r="C29" i="2" l="1"/>
  <c r="G29" i="2" l="1"/>
  <c r="D29" i="2"/>
  <c r="F29" i="2" l="1"/>
  <c r="I29" i="2" s="1"/>
  <c r="C30" i="2" l="1"/>
  <c r="G30" i="2" l="1"/>
  <c r="D30" i="2"/>
  <c r="F30" i="2" l="1"/>
  <c r="I30" i="2" s="1"/>
  <c r="C31" i="2" l="1"/>
  <c r="G31" i="2" l="1"/>
  <c r="D31" i="2"/>
  <c r="F31" i="2" l="1"/>
  <c r="I31" i="2" s="1"/>
  <c r="C32" i="2" l="1"/>
  <c r="G32" i="2" l="1"/>
  <c r="D32" i="2"/>
  <c r="F32" i="2" l="1"/>
  <c r="I32" i="2" s="1"/>
  <c r="C33" i="2" l="1"/>
  <c r="G33" i="2" l="1"/>
  <c r="D33" i="2"/>
  <c r="F33" i="2" l="1"/>
  <c r="I33" i="2" s="1"/>
  <c r="C34" i="2" l="1"/>
  <c r="G34" i="2" l="1"/>
  <c r="D34" i="2"/>
  <c r="F34" i="2" l="1"/>
  <c r="I34" i="2" s="1"/>
  <c r="C35" i="2" l="1"/>
  <c r="G35" i="2" l="1"/>
  <c r="D35" i="2"/>
  <c r="F35" i="2" l="1"/>
  <c r="I35" i="2" s="1"/>
  <c r="C36" i="2" l="1"/>
  <c r="G36" i="2" l="1"/>
  <c r="D36" i="2"/>
  <c r="F36" i="2" l="1"/>
  <c r="I36" i="2" s="1"/>
  <c r="C37" i="2" l="1"/>
  <c r="G37" i="2" l="1"/>
  <c r="D37" i="2"/>
  <c r="F37" i="2" l="1"/>
  <c r="I37" i="2" s="1"/>
  <c r="C38" i="2" l="1"/>
  <c r="D38" i="2" l="1"/>
  <c r="G38" i="2"/>
  <c r="F38" i="2"/>
  <c r="I38" i="2" s="1"/>
  <c r="C39" i="2" l="1"/>
  <c r="G39" i="2" l="1"/>
  <c r="D39" i="2"/>
  <c r="F39" i="2" l="1"/>
  <c r="I39" i="2" s="1"/>
  <c r="C40" i="2" l="1"/>
  <c r="D40" i="2" l="1"/>
  <c r="G40" i="2"/>
  <c r="F40" i="2"/>
  <c r="I40" i="2" s="1"/>
  <c r="C41" i="2" l="1"/>
  <c r="G41" i="2" l="1"/>
  <c r="D41" i="2"/>
  <c r="F41" i="2" l="1"/>
  <c r="I41" i="2" s="1"/>
  <c r="C42" i="2" l="1"/>
  <c r="G42" i="2" l="1"/>
  <c r="D42" i="2"/>
  <c r="F42" i="2" l="1"/>
  <c r="I42" i="2" s="1"/>
  <c r="C43" i="2" l="1"/>
  <c r="D43" i="2" l="1"/>
  <c r="G43" i="2"/>
  <c r="F43" i="2"/>
  <c r="I43" i="2" s="1"/>
  <c r="C44" i="2" l="1"/>
  <c r="G44" i="2" l="1"/>
  <c r="D44" i="2"/>
  <c r="F44" i="2" l="1"/>
  <c r="I44" i="2" s="1"/>
  <c r="C45" i="2" l="1"/>
  <c r="G45" i="2" l="1"/>
  <c r="D45" i="2"/>
  <c r="F45" i="2" l="1"/>
  <c r="I45" i="2" s="1"/>
  <c r="C46" i="2" l="1"/>
  <c r="G46" i="2" l="1"/>
  <c r="D46" i="2"/>
  <c r="F46" i="2" l="1"/>
  <c r="I46" i="2" s="1"/>
  <c r="C47" i="2" l="1"/>
  <c r="D47" i="2" l="1"/>
  <c r="G47" i="2"/>
  <c r="F47" i="2"/>
  <c r="I47" i="2" s="1"/>
  <c r="C48" i="2" l="1"/>
  <c r="G48" i="2" l="1"/>
  <c r="D48" i="2"/>
  <c r="F48" i="2" l="1"/>
  <c r="I48" i="2" s="1"/>
  <c r="C49" i="2" l="1"/>
  <c r="G49" i="2" l="1"/>
  <c r="D49" i="2"/>
  <c r="F49" i="2" l="1"/>
  <c r="I49" i="2" s="1"/>
  <c r="C50" i="2" l="1"/>
  <c r="G50" i="2" l="1"/>
  <c r="D50" i="2"/>
  <c r="F50" i="2" l="1"/>
  <c r="I50" i="2" s="1"/>
  <c r="C51" i="2" l="1"/>
  <c r="G51" i="2" l="1"/>
  <c r="D51" i="2"/>
  <c r="F51" i="2" l="1"/>
  <c r="I51" i="2" s="1"/>
  <c r="C52" i="2" l="1"/>
  <c r="G52" i="2" l="1"/>
  <c r="D52" i="2"/>
  <c r="F52" i="2" l="1"/>
  <c r="I52" i="2" s="1"/>
  <c r="C53" i="2" l="1"/>
  <c r="G53" i="2" l="1"/>
  <c r="D53" i="2"/>
  <c r="F53" i="2" l="1"/>
  <c r="I53" i="2" s="1"/>
  <c r="C54" i="2" l="1"/>
  <c r="G54" i="2" l="1"/>
  <c r="D54" i="2"/>
  <c r="F54" i="2" l="1"/>
  <c r="I54" i="2" s="1"/>
  <c r="C55" i="2" l="1"/>
  <c r="G55" i="2" l="1"/>
  <c r="D55" i="2"/>
  <c r="F55" i="2" l="1"/>
  <c r="I55" i="2" s="1"/>
  <c r="C56" i="2" l="1"/>
  <c r="G56" i="2" l="1"/>
  <c r="D56" i="2"/>
  <c r="F56" i="2" l="1"/>
  <c r="I56" i="2" s="1"/>
  <c r="C57" i="2" l="1"/>
  <c r="G57" i="2" l="1"/>
  <c r="D57" i="2"/>
  <c r="F57" i="2" l="1"/>
  <c r="I57" i="2" s="1"/>
  <c r="C58" i="2" l="1"/>
  <c r="D58" i="2" l="1"/>
  <c r="G58" i="2"/>
  <c r="F58" i="2"/>
  <c r="I58" i="2" s="1"/>
  <c r="C59" i="2" l="1"/>
  <c r="G59" i="2" l="1"/>
  <c r="D59" i="2"/>
  <c r="F59" i="2" l="1"/>
  <c r="I59" i="2" s="1"/>
  <c r="C60" i="2" l="1"/>
  <c r="G60" i="2" l="1"/>
  <c r="D60" i="2"/>
  <c r="F60" i="2" l="1"/>
  <c r="I60" i="2" s="1"/>
  <c r="C61" i="2" l="1"/>
  <c r="G61" i="2" l="1"/>
  <c r="D61" i="2"/>
  <c r="F61" i="2" l="1"/>
  <c r="I61" i="2" s="1"/>
  <c r="C62" i="2" l="1"/>
  <c r="G62" i="2" l="1"/>
  <c r="D62" i="2"/>
  <c r="F62" i="2" l="1"/>
  <c r="I62" i="2" s="1"/>
  <c r="C63" i="2" l="1"/>
  <c r="D63" i="2" l="1"/>
  <c r="G63" i="2"/>
  <c r="F63" i="2"/>
  <c r="I63" i="2" s="1"/>
  <c r="C64" i="2" l="1"/>
  <c r="G64" i="2" l="1"/>
  <c r="D64" i="2"/>
  <c r="F64" i="2" l="1"/>
  <c r="I64" i="2" s="1"/>
  <c r="C65" i="2" l="1"/>
  <c r="G65" i="2" l="1"/>
  <c r="D65" i="2"/>
  <c r="F65" i="2" l="1"/>
  <c r="I65" i="2" s="1"/>
  <c r="C66" i="2" l="1"/>
  <c r="G66" i="2" l="1"/>
  <c r="D66" i="2"/>
  <c r="F66" i="2" l="1"/>
  <c r="I66" i="2" s="1"/>
  <c r="C67" i="2" l="1"/>
  <c r="G67" i="2" l="1"/>
  <c r="D67" i="2"/>
  <c r="F67" i="2" l="1"/>
  <c r="I67" i="2" s="1"/>
  <c r="C68" i="2" l="1"/>
  <c r="D68" i="2" l="1"/>
  <c r="G68" i="2"/>
  <c r="F68" i="2"/>
  <c r="I68" i="2" s="1"/>
  <c r="C69" i="2" l="1"/>
  <c r="G69" i="2" l="1"/>
  <c r="D69" i="2"/>
  <c r="F69" i="2" l="1"/>
  <c r="I69" i="2" s="1"/>
  <c r="C70" i="2" l="1"/>
  <c r="D70" i="2" l="1"/>
  <c r="G70" i="2"/>
  <c r="F70" i="2"/>
  <c r="I70" i="2" s="1"/>
  <c r="C71" i="2" l="1"/>
  <c r="G71" i="2" l="1"/>
  <c r="D71" i="2"/>
  <c r="F71" i="2" l="1"/>
  <c r="I71" i="2" s="1"/>
  <c r="C72" i="2" l="1"/>
  <c r="D72" i="2" l="1"/>
  <c r="G72" i="2"/>
  <c r="F72" i="2"/>
  <c r="I72" i="2" s="1"/>
  <c r="C73" i="2" l="1"/>
  <c r="D73" i="2" l="1"/>
  <c r="G73" i="2"/>
  <c r="F73" i="2"/>
  <c r="I73" i="2" s="1"/>
  <c r="C74" i="2" l="1"/>
  <c r="G74" i="2" l="1"/>
  <c r="D74" i="2"/>
  <c r="F74" i="2" l="1"/>
  <c r="I74" i="2" s="1"/>
  <c r="C75" i="2" l="1"/>
  <c r="D75" i="2" l="1"/>
  <c r="G75" i="2"/>
  <c r="F75" i="2"/>
  <c r="I75" i="2" s="1"/>
  <c r="C76" i="2" l="1"/>
  <c r="G76" i="2" l="1"/>
  <c r="D76" i="2"/>
  <c r="F76" i="2" l="1"/>
  <c r="I76" i="2" s="1"/>
  <c r="C77" i="2" l="1"/>
  <c r="G77" i="2" l="1"/>
  <c r="D77" i="2"/>
  <c r="F77" i="2" l="1"/>
  <c r="I77" i="2" s="1"/>
  <c r="C78" i="2" l="1"/>
  <c r="G78" i="2" l="1"/>
  <c r="D78" i="2"/>
  <c r="F78" i="2" l="1"/>
  <c r="I78" i="2" s="1"/>
  <c r="C79" i="2" l="1"/>
  <c r="D79" i="2" l="1"/>
  <c r="G79" i="2"/>
  <c r="F79" i="2"/>
  <c r="I79" i="2" s="1"/>
  <c r="C80" i="2" l="1"/>
  <c r="G80" i="2" l="1"/>
  <c r="D80" i="2"/>
  <c r="F80" i="2" l="1"/>
  <c r="I80" i="2" s="1"/>
  <c r="C81" i="2" l="1"/>
  <c r="G81" i="2" l="1"/>
  <c r="D81" i="2"/>
  <c r="F81" i="2" l="1"/>
  <c r="I81" i="2" s="1"/>
  <c r="C82" i="2" l="1"/>
  <c r="G82" i="2" l="1"/>
  <c r="D82" i="2"/>
  <c r="F82" i="2" l="1"/>
  <c r="I82" i="2" s="1"/>
  <c r="C83" i="2" l="1"/>
  <c r="D83" i="2" l="1"/>
  <c r="G83" i="2"/>
  <c r="F83" i="2"/>
  <c r="I83" i="2" s="1"/>
  <c r="C84" i="2" l="1"/>
  <c r="G84" i="2" l="1"/>
  <c r="D84" i="2"/>
  <c r="F84" i="2" l="1"/>
  <c r="I84" i="2" s="1"/>
  <c r="C85" i="2" l="1"/>
  <c r="G85" i="2" l="1"/>
  <c r="D85" i="2"/>
  <c r="F85" i="2" l="1"/>
  <c r="I85" i="2" s="1"/>
  <c r="C86" i="2" l="1"/>
  <c r="G86" i="2" l="1"/>
  <c r="D86" i="2"/>
  <c r="F86" i="2" l="1"/>
  <c r="I86" i="2" s="1"/>
  <c r="C87" i="2" l="1"/>
  <c r="G87" i="2" l="1"/>
  <c r="D87" i="2"/>
  <c r="F87" i="2" l="1"/>
  <c r="I87" i="2" s="1"/>
  <c r="C88" i="2" l="1"/>
  <c r="D88" i="2" l="1"/>
  <c r="G88" i="2"/>
  <c r="F88" i="2"/>
  <c r="I88" i="2" s="1"/>
  <c r="C89" i="2" l="1"/>
  <c r="G89" i="2" l="1"/>
  <c r="D89" i="2"/>
  <c r="F89" i="2" l="1"/>
  <c r="I89" i="2" s="1"/>
  <c r="C90" i="2" l="1"/>
  <c r="G90" i="2" l="1"/>
  <c r="D90" i="2"/>
  <c r="F90" i="2" l="1"/>
  <c r="I90" i="2" s="1"/>
  <c r="C91" i="2" l="1"/>
  <c r="G91" i="2" l="1"/>
  <c r="D91" i="2"/>
  <c r="F91" i="2" l="1"/>
  <c r="I91" i="2" s="1"/>
  <c r="C92" i="2" l="1"/>
  <c r="G92" i="2" l="1"/>
  <c r="D92" i="2"/>
  <c r="F92" i="2" l="1"/>
  <c r="I92" i="2" s="1"/>
  <c r="C93" i="2" l="1"/>
  <c r="G93" i="2" l="1"/>
  <c r="D93" i="2"/>
  <c r="F93" i="2" l="1"/>
  <c r="I93" i="2" s="1"/>
  <c r="C94" i="2" l="1"/>
  <c r="G94" i="2" l="1"/>
  <c r="D94" i="2"/>
  <c r="F94" i="2" l="1"/>
  <c r="I94" i="2" s="1"/>
  <c r="C95" i="2" l="1"/>
  <c r="G95" i="2" l="1"/>
  <c r="D95" i="2"/>
  <c r="F95" i="2" l="1"/>
  <c r="I95" i="2" s="1"/>
  <c r="C96" i="2" l="1"/>
  <c r="G96" i="2" l="1"/>
  <c r="D96" i="2"/>
  <c r="F96" i="2" l="1"/>
  <c r="I96" i="2" s="1"/>
  <c r="C97" i="2" l="1"/>
  <c r="G97" i="2" l="1"/>
  <c r="D97" i="2"/>
  <c r="F97" i="2" l="1"/>
  <c r="I97" i="2" s="1"/>
  <c r="C98" i="2" l="1"/>
  <c r="G98" i="2" l="1"/>
  <c r="D98" i="2"/>
  <c r="F98" i="2" l="1"/>
  <c r="I98" i="2" s="1"/>
  <c r="C99" i="2" l="1"/>
  <c r="G99" i="2" l="1"/>
  <c r="D99" i="2"/>
  <c r="F99" i="2" l="1"/>
  <c r="I99" i="2" s="1"/>
  <c r="C100" i="2" l="1"/>
  <c r="G100" i="2" l="1"/>
  <c r="D100" i="2"/>
  <c r="F100" i="2" l="1"/>
  <c r="I100" i="2" s="1"/>
  <c r="C101" i="2" l="1"/>
  <c r="G101" i="2" l="1"/>
  <c r="D101" i="2"/>
  <c r="F101" i="2" l="1"/>
  <c r="I101" i="2" s="1"/>
  <c r="C102" i="2" l="1"/>
  <c r="G102" i="2" l="1"/>
  <c r="D102" i="2"/>
  <c r="F102" i="2" l="1"/>
  <c r="I102" i="2" s="1"/>
  <c r="C103" i="2" l="1"/>
  <c r="G103" i="2" l="1"/>
  <c r="D103" i="2"/>
  <c r="F103" i="2" l="1"/>
  <c r="I103" i="2" s="1"/>
  <c r="C104" i="2" l="1"/>
  <c r="D104" i="2" l="1"/>
  <c r="G104" i="2"/>
  <c r="F104" i="2"/>
  <c r="I104" i="2" s="1"/>
  <c r="C105" i="2" l="1"/>
  <c r="G105" i="2" l="1"/>
  <c r="D105" i="2"/>
  <c r="F105" i="2" l="1"/>
  <c r="I105" i="2" s="1"/>
  <c r="C106" i="2" l="1"/>
  <c r="G106" i="2" l="1"/>
  <c r="D106" i="2"/>
  <c r="F106" i="2" l="1"/>
  <c r="I106" i="2" s="1"/>
  <c r="C107" i="2" l="1"/>
  <c r="G107" i="2" l="1"/>
  <c r="D107" i="2"/>
  <c r="F107" i="2" l="1"/>
  <c r="I107" i="2" s="1"/>
  <c r="C108" i="2" l="1"/>
  <c r="G108" i="2" l="1"/>
  <c r="D108" i="2"/>
  <c r="F108" i="2" l="1"/>
  <c r="I108" i="2" s="1"/>
  <c r="C109" i="2" l="1"/>
  <c r="G109" i="2" l="1"/>
  <c r="D109" i="2"/>
  <c r="F109" i="2" l="1"/>
  <c r="I109" i="2" s="1"/>
  <c r="C110" i="2" l="1"/>
  <c r="G110" i="2" l="1"/>
  <c r="D110" i="2"/>
  <c r="F110" i="2" l="1"/>
  <c r="I110" i="2" s="1"/>
  <c r="C111" i="2" l="1"/>
  <c r="G111" i="2" l="1"/>
  <c r="D111" i="2"/>
  <c r="F111" i="2" l="1"/>
  <c r="I111" i="2" s="1"/>
  <c r="C112" i="2" l="1"/>
  <c r="G112" i="2" l="1"/>
  <c r="D112" i="2"/>
  <c r="F112" i="2" l="1"/>
  <c r="I112" i="2" s="1"/>
  <c r="C113" i="2" l="1"/>
  <c r="G113" i="2" l="1"/>
  <c r="D113" i="2"/>
  <c r="F113" i="2" l="1"/>
  <c r="I113" i="2" s="1"/>
  <c r="C114" i="2" l="1"/>
  <c r="G114" i="2" l="1"/>
  <c r="D114" i="2"/>
  <c r="F114" i="2" l="1"/>
  <c r="I114" i="2" s="1"/>
  <c r="C115" i="2" l="1"/>
  <c r="G115" i="2" l="1"/>
  <c r="D115" i="2"/>
  <c r="F115" i="2" l="1"/>
  <c r="I115" i="2" s="1"/>
  <c r="C116" i="2" l="1"/>
  <c r="G116" i="2" l="1"/>
  <c r="D116" i="2"/>
  <c r="F116" i="2" l="1"/>
  <c r="I116" i="2" s="1"/>
  <c r="C117" i="2" l="1"/>
  <c r="G117" i="2" l="1"/>
  <c r="D117" i="2"/>
  <c r="F117" i="2" l="1"/>
  <c r="I117" i="2" s="1"/>
  <c r="C118" i="2" l="1"/>
  <c r="G118" i="2" l="1"/>
  <c r="D118" i="2"/>
  <c r="F118" i="2" l="1"/>
  <c r="I118" i="2" s="1"/>
  <c r="C119" i="2" l="1"/>
  <c r="G119" i="2" l="1"/>
  <c r="D119" i="2"/>
  <c r="F119" i="2" l="1"/>
  <c r="I119" i="2" s="1"/>
  <c r="C120" i="2" l="1"/>
  <c r="G120" i="2" l="1"/>
  <c r="D120" i="2"/>
  <c r="F120" i="2" l="1"/>
  <c r="I120" i="2" s="1"/>
  <c r="C121" i="2" l="1"/>
  <c r="G121" i="2" l="1"/>
  <c r="D121" i="2"/>
  <c r="F121" i="2" l="1"/>
  <c r="I121" i="2" s="1"/>
  <c r="C122" i="2" l="1"/>
  <c r="D122" i="2" l="1"/>
  <c r="G122" i="2"/>
  <c r="F122" i="2"/>
  <c r="I122" i="2" s="1"/>
  <c r="C123" i="2" l="1"/>
  <c r="G123" i="2" l="1"/>
  <c r="D123" i="2"/>
  <c r="F123" i="2" l="1"/>
  <c r="I123" i="2" s="1"/>
  <c r="C124" i="2" l="1"/>
  <c r="G124" i="2" l="1"/>
  <c r="D124" i="2"/>
  <c r="F124" i="2" l="1"/>
  <c r="I124" i="2" s="1"/>
  <c r="C125" i="2" l="1"/>
  <c r="G125" i="2" l="1"/>
  <c r="D125" i="2"/>
  <c r="F125" i="2" l="1"/>
  <c r="I125" i="2" s="1"/>
  <c r="C126" i="2" l="1"/>
  <c r="D126" i="2" l="1"/>
  <c r="G126" i="2"/>
  <c r="F126" i="2"/>
  <c r="I126" i="2" s="1"/>
  <c r="C127" i="2" l="1"/>
  <c r="D127" i="2" l="1"/>
  <c r="G127" i="2"/>
  <c r="F127" i="2"/>
  <c r="I127" i="2" s="1"/>
  <c r="C128" i="2" l="1"/>
  <c r="G128" i="2" l="1"/>
  <c r="D128" i="2"/>
  <c r="F128" i="2" l="1"/>
  <c r="I128" i="2" s="1"/>
  <c r="C129" i="2" l="1"/>
  <c r="G129" i="2" l="1"/>
  <c r="D129" i="2"/>
  <c r="F129" i="2" l="1"/>
  <c r="I129" i="2" s="1"/>
  <c r="C130" i="2" l="1"/>
  <c r="G130" i="2" l="1"/>
  <c r="D130" i="2"/>
  <c r="F130" i="2" l="1"/>
  <c r="I130" i="2" s="1"/>
  <c r="C131" i="2" l="1"/>
  <c r="G131" i="2" l="1"/>
  <c r="D131" i="2"/>
  <c r="F131" i="2" l="1"/>
  <c r="I131" i="2" s="1"/>
  <c r="C132" i="2" l="1"/>
  <c r="D132" i="2" l="1"/>
  <c r="G132" i="2"/>
  <c r="F132" i="2"/>
  <c r="I132" i="2" s="1"/>
  <c r="C133" i="2" l="1"/>
  <c r="G133" i="2" l="1"/>
  <c r="D133" i="2"/>
  <c r="F133" i="2" l="1"/>
  <c r="I133" i="2" s="1"/>
  <c r="C134" i="2" l="1"/>
  <c r="G134" i="2" l="1"/>
  <c r="D134" i="2"/>
  <c r="F134" i="2" l="1"/>
  <c r="I134" i="2" s="1"/>
  <c r="C135" i="2" l="1"/>
  <c r="G135" i="2" l="1"/>
  <c r="D135" i="2"/>
  <c r="F135" i="2" l="1"/>
  <c r="I135" i="2" s="1"/>
  <c r="C136" i="2" l="1"/>
  <c r="D136" i="2" l="1"/>
  <c r="G136" i="2"/>
  <c r="F136" i="2"/>
  <c r="I136" i="2" s="1"/>
  <c r="C137" i="2" l="1"/>
  <c r="G137" i="2" l="1"/>
  <c r="D137" i="2"/>
  <c r="F137" i="2" l="1"/>
  <c r="I137" i="2" s="1"/>
  <c r="C138" i="2" l="1"/>
  <c r="G138" i="2" l="1"/>
  <c r="D138" i="2"/>
  <c r="F138" i="2" l="1"/>
  <c r="I138" i="2" s="1"/>
  <c r="C139" i="2" l="1"/>
  <c r="G139" i="2" l="1"/>
  <c r="D139" i="2"/>
  <c r="F139" i="2" l="1"/>
  <c r="I139" i="2" s="1"/>
  <c r="C140" i="2" l="1"/>
  <c r="G140" i="2" l="1"/>
  <c r="D140" i="2"/>
  <c r="F140" i="2" l="1"/>
  <c r="I140" i="2" s="1"/>
  <c r="C141" i="2" l="1"/>
  <c r="G141" i="2" l="1"/>
  <c r="D141" i="2"/>
  <c r="F141" i="2" l="1"/>
  <c r="I141" i="2" s="1"/>
  <c r="C142" i="2" l="1"/>
  <c r="D142" i="2" l="1"/>
  <c r="G142" i="2"/>
  <c r="F142" i="2"/>
  <c r="I142" i="2" s="1"/>
  <c r="C143" i="2" l="1"/>
  <c r="D143" i="2" l="1"/>
  <c r="G143" i="2"/>
  <c r="F143" i="2"/>
  <c r="I143" i="2" s="1"/>
  <c r="C144" i="2" l="1"/>
  <c r="G144" i="2" l="1"/>
  <c r="D144" i="2"/>
  <c r="F144" i="2" l="1"/>
  <c r="I144" i="2" s="1"/>
  <c r="C145" i="2" l="1"/>
  <c r="G145" i="2" l="1"/>
  <c r="D145" i="2"/>
  <c r="F145" i="2" l="1"/>
  <c r="I145" i="2" s="1"/>
  <c r="C146" i="2" l="1"/>
  <c r="G146" i="2" l="1"/>
  <c r="D146" i="2"/>
  <c r="F146" i="2" l="1"/>
  <c r="I146" i="2" s="1"/>
  <c r="C147" i="2" l="1"/>
  <c r="D147" i="2" l="1"/>
  <c r="G147" i="2"/>
  <c r="F147" i="2"/>
  <c r="I147" i="2" s="1"/>
  <c r="C148" i="2" l="1"/>
  <c r="G148" i="2" l="1"/>
  <c r="D148" i="2"/>
  <c r="F148" i="2" l="1"/>
  <c r="I148" i="2" s="1"/>
  <c r="C149" i="2" l="1"/>
  <c r="G149" i="2" l="1"/>
  <c r="D149" i="2"/>
  <c r="F149" i="2" l="1"/>
  <c r="I149" i="2" s="1"/>
  <c r="C150" i="2" l="1"/>
  <c r="G150" i="2" l="1"/>
  <c r="D150" i="2"/>
  <c r="F150" i="2" l="1"/>
  <c r="I150" i="2" s="1"/>
  <c r="C151" i="2" l="1"/>
  <c r="G151" i="2" l="1"/>
  <c r="D151" i="2"/>
  <c r="F151" i="2" l="1"/>
  <c r="I151" i="2" s="1"/>
  <c r="C152" i="2" l="1"/>
  <c r="G152" i="2" l="1"/>
  <c r="D152" i="2"/>
  <c r="F152" i="2" l="1"/>
  <c r="I152" i="2" s="1"/>
  <c r="C153" i="2" l="1"/>
  <c r="G153" i="2" l="1"/>
  <c r="D153" i="2"/>
  <c r="F153" i="2" l="1"/>
  <c r="I153" i="2" s="1"/>
  <c r="C154" i="2" l="1"/>
  <c r="G154" i="2" l="1"/>
  <c r="D154" i="2"/>
  <c r="F154" i="2" l="1"/>
  <c r="I154" i="2" s="1"/>
  <c r="C155" i="2" l="1"/>
  <c r="G155" i="2" l="1"/>
  <c r="D155" i="2"/>
  <c r="F155" i="2" l="1"/>
  <c r="I155" i="2" s="1"/>
  <c r="C156" i="2" l="1"/>
  <c r="G156" i="2" l="1"/>
  <c r="D156" i="2"/>
  <c r="F156" i="2" l="1"/>
  <c r="I156" i="2" s="1"/>
  <c r="C157" i="2" l="1"/>
  <c r="G157" i="2" l="1"/>
  <c r="D157" i="2"/>
  <c r="F157" i="2" l="1"/>
  <c r="I157" i="2" s="1"/>
  <c r="C158" i="2" l="1"/>
  <c r="G158" i="2" l="1"/>
  <c r="D158" i="2"/>
  <c r="F158" i="2" l="1"/>
  <c r="I158" i="2" s="1"/>
  <c r="C159" i="2" l="1"/>
  <c r="G159" i="2" l="1"/>
  <c r="D159" i="2"/>
  <c r="F159" i="2" l="1"/>
  <c r="I159" i="2" s="1"/>
  <c r="C160" i="2" l="1"/>
  <c r="D160" i="2" l="1"/>
  <c r="G160" i="2"/>
  <c r="F160" i="2"/>
  <c r="I160" i="2" s="1"/>
  <c r="C161" i="2" l="1"/>
  <c r="G161" i="2" l="1"/>
  <c r="D161" i="2"/>
  <c r="F161" i="2" l="1"/>
  <c r="I161" i="2" s="1"/>
  <c r="C162" i="2" l="1"/>
  <c r="G162" i="2" l="1"/>
  <c r="D162" i="2"/>
  <c r="F162" i="2" l="1"/>
  <c r="I162" i="2" s="1"/>
  <c r="C163" i="2" l="1"/>
  <c r="G163" i="2" l="1"/>
  <c r="D163" i="2"/>
  <c r="F163" i="2" l="1"/>
  <c r="I163" i="2" s="1"/>
  <c r="C164" i="2" l="1"/>
  <c r="D164" i="2" l="1"/>
  <c r="G164" i="2"/>
  <c r="F164" i="2"/>
  <c r="I164" i="2" s="1"/>
  <c r="C165" i="2" l="1"/>
  <c r="G165" i="2" l="1"/>
  <c r="D165" i="2"/>
  <c r="F165" i="2" l="1"/>
  <c r="I165" i="2" s="1"/>
  <c r="C166" i="2" l="1"/>
  <c r="D166" i="2" l="1"/>
  <c r="G166" i="2"/>
  <c r="F166" i="2"/>
  <c r="I166" i="2" s="1"/>
  <c r="C167" i="2" l="1"/>
  <c r="G167" i="2" l="1"/>
  <c r="D167" i="2"/>
  <c r="F167" i="2" l="1"/>
  <c r="I167" i="2" s="1"/>
  <c r="C168" i="2" l="1"/>
  <c r="D168" i="2" l="1"/>
  <c r="G168" i="2"/>
  <c r="F168" i="2"/>
  <c r="I168" i="2" s="1"/>
  <c r="C169" i="2" l="1"/>
  <c r="G169" i="2" l="1"/>
  <c r="D169" i="2"/>
  <c r="F169" i="2" l="1"/>
  <c r="I169" i="2" s="1"/>
  <c r="C170" i="2" l="1"/>
  <c r="G170" i="2" l="1"/>
  <c r="D170" i="2"/>
  <c r="F170" i="2" l="1"/>
  <c r="I170" i="2" s="1"/>
  <c r="C171" i="2" l="1"/>
  <c r="G171" i="2" l="1"/>
  <c r="D171" i="2"/>
  <c r="F171" i="2" l="1"/>
  <c r="I171" i="2" s="1"/>
  <c r="C172" i="2" l="1"/>
  <c r="G172" i="2" l="1"/>
  <c r="D172" i="2"/>
  <c r="F172" i="2" l="1"/>
  <c r="I172" i="2" s="1"/>
  <c r="C173" i="2" l="1"/>
  <c r="G173" i="2" l="1"/>
  <c r="D173" i="2"/>
  <c r="F173" i="2" l="1"/>
  <c r="I173" i="2" s="1"/>
  <c r="C174" i="2" l="1"/>
  <c r="G174" i="2" l="1"/>
  <c r="D174" i="2"/>
  <c r="F174" i="2" l="1"/>
  <c r="I174" i="2" s="1"/>
  <c r="C175" i="2" l="1"/>
  <c r="G175" i="2" l="1"/>
  <c r="D175" i="2"/>
  <c r="F175" i="2" l="1"/>
  <c r="I175" i="2" s="1"/>
  <c r="C176" i="2" l="1"/>
  <c r="G176" i="2" l="1"/>
  <c r="D176" i="2"/>
  <c r="F176" i="2" l="1"/>
  <c r="I176" i="2" s="1"/>
  <c r="C177" i="2" l="1"/>
  <c r="G177" i="2" l="1"/>
  <c r="D177" i="2"/>
  <c r="F177" i="2" l="1"/>
  <c r="I177" i="2" s="1"/>
  <c r="C178" i="2" l="1"/>
  <c r="G178" i="2" l="1"/>
  <c r="D178" i="2"/>
  <c r="F178" i="2" l="1"/>
  <c r="I178" i="2" s="1"/>
  <c r="C179" i="2" l="1"/>
  <c r="G179" i="2" l="1"/>
  <c r="D179" i="2"/>
  <c r="F179" i="2" l="1"/>
  <c r="I179" i="2" s="1"/>
  <c r="C180" i="2" l="1"/>
  <c r="G180" i="2" l="1"/>
  <c r="D180" i="2"/>
  <c r="F180" i="2" l="1"/>
  <c r="I180" i="2" s="1"/>
  <c r="C181" i="2" l="1"/>
  <c r="G181" i="2" l="1"/>
  <c r="D181" i="2"/>
  <c r="F181" i="2" l="1"/>
  <c r="I181" i="2" s="1"/>
  <c r="C182" i="2" l="1"/>
  <c r="D182" i="2" l="1"/>
  <c r="G182" i="2"/>
  <c r="F182" i="2"/>
  <c r="I182" i="2" s="1"/>
  <c r="C183" i="2" l="1"/>
  <c r="G183" i="2" l="1"/>
  <c r="D183" i="2"/>
  <c r="F183" i="2" l="1"/>
  <c r="I183" i="2" s="1"/>
  <c r="C184" i="2" l="1"/>
  <c r="G184" i="2" l="1"/>
  <c r="D184" i="2"/>
  <c r="F184" i="2" l="1"/>
  <c r="I184" i="2" s="1"/>
  <c r="C185" i="2" l="1"/>
  <c r="G185" i="2" l="1"/>
  <c r="D185" i="2"/>
  <c r="F185" i="2" l="1"/>
  <c r="I185" i="2" s="1"/>
  <c r="C186" i="2" l="1"/>
  <c r="D186" i="2" l="1"/>
  <c r="G186" i="2"/>
  <c r="F186" i="2"/>
  <c r="I186" i="2" s="1"/>
  <c r="C187" i="2" l="1"/>
  <c r="G187" i="2" l="1"/>
  <c r="D187" i="2"/>
  <c r="F187" i="2" l="1"/>
  <c r="I187" i="2" s="1"/>
  <c r="C188" i="2" l="1"/>
  <c r="G188" i="2" l="1"/>
  <c r="D188" i="2"/>
  <c r="F188" i="2" l="1"/>
  <c r="I188" i="2" s="1"/>
  <c r="C189" i="2" l="1"/>
  <c r="G189" i="2" l="1"/>
  <c r="D189" i="2"/>
  <c r="F189" i="2" l="1"/>
  <c r="I189" i="2" s="1"/>
  <c r="C190" i="2" l="1"/>
  <c r="G190" i="2" l="1"/>
  <c r="D190" i="2"/>
  <c r="F190" i="2" l="1"/>
  <c r="I190" i="2" s="1"/>
  <c r="C191" i="2" l="1"/>
  <c r="G191" i="2" l="1"/>
  <c r="D191" i="2"/>
  <c r="F191" i="2" l="1"/>
  <c r="I191" i="2" s="1"/>
  <c r="C192" i="2" l="1"/>
  <c r="G192" i="2" l="1"/>
  <c r="D192" i="2"/>
  <c r="F192" i="2" l="1"/>
  <c r="I192" i="2" s="1"/>
  <c r="C193" i="2" l="1"/>
  <c r="G193" i="2" l="1"/>
  <c r="D193" i="2"/>
  <c r="F193" i="2" l="1"/>
  <c r="I193" i="2" s="1"/>
  <c r="C194" i="2" l="1"/>
  <c r="G194" i="2" l="1"/>
  <c r="D194" i="2"/>
  <c r="F194" i="2" l="1"/>
  <c r="I194" i="2" s="1"/>
  <c r="C195" i="2" l="1"/>
  <c r="G195" i="2" l="1"/>
  <c r="D195" i="2"/>
  <c r="F195" i="2" l="1"/>
  <c r="I195" i="2" s="1"/>
  <c r="C196" i="2" l="1"/>
  <c r="D196" i="2" l="1"/>
  <c r="G196" i="2"/>
  <c r="F196" i="2"/>
  <c r="I196" i="2" s="1"/>
  <c r="C197" i="2" l="1"/>
  <c r="G197" i="2" l="1"/>
  <c r="D197" i="2"/>
  <c r="F197" i="2" l="1"/>
  <c r="I197" i="2" s="1"/>
  <c r="C198" i="2" l="1"/>
  <c r="G198" i="2" l="1"/>
  <c r="D198" i="2"/>
  <c r="F198" i="2" l="1"/>
  <c r="I198" i="2" s="1"/>
  <c r="C199" i="2" l="1"/>
  <c r="G199" i="2" l="1"/>
  <c r="D199" i="2"/>
  <c r="F199" i="2" l="1"/>
  <c r="I199" i="2" s="1"/>
  <c r="C200" i="2" l="1"/>
  <c r="G200" i="2" l="1"/>
  <c r="D200" i="2"/>
  <c r="F200" i="2" l="1"/>
  <c r="I200" i="2" s="1"/>
  <c r="C201" i="2" l="1"/>
  <c r="G201" i="2" l="1"/>
  <c r="D201" i="2"/>
  <c r="F201" i="2" l="1"/>
  <c r="I201" i="2" s="1"/>
  <c r="C202" i="2" l="1"/>
  <c r="D202" i="2" l="1"/>
  <c r="G202" i="2"/>
  <c r="F202" i="2"/>
  <c r="I202" i="2" s="1"/>
  <c r="C203" i="2" l="1"/>
  <c r="G203" i="2" l="1"/>
  <c r="D203" i="2"/>
  <c r="F203" i="2" l="1"/>
  <c r="I203" i="2" s="1"/>
  <c r="C204" i="2" l="1"/>
  <c r="G204" i="2" l="1"/>
  <c r="D204" i="2"/>
  <c r="F204" i="2" l="1"/>
  <c r="I204" i="2" s="1"/>
  <c r="C205" i="2" l="1"/>
  <c r="G205" i="2" l="1"/>
  <c r="D205" i="2"/>
  <c r="F205" i="2" l="1"/>
  <c r="I205" i="2" s="1"/>
  <c r="C206" i="2" l="1"/>
  <c r="G206" i="2" l="1"/>
  <c r="D206" i="2"/>
  <c r="F206" i="2" l="1"/>
  <c r="I206" i="2" s="1"/>
  <c r="C207" i="2" l="1"/>
  <c r="G207" i="2" l="1"/>
  <c r="D207" i="2"/>
  <c r="F207" i="2" l="1"/>
  <c r="I207" i="2" s="1"/>
  <c r="C208" i="2" l="1"/>
  <c r="G208" i="2" l="1"/>
  <c r="D208" i="2"/>
  <c r="F208" i="2" l="1"/>
  <c r="I208" i="2" s="1"/>
  <c r="C209" i="2" l="1"/>
  <c r="G209" i="2" l="1"/>
  <c r="D209" i="2"/>
  <c r="F209" i="2" l="1"/>
  <c r="I209" i="2" s="1"/>
  <c r="C210" i="2" l="1"/>
  <c r="G210" i="2" l="1"/>
  <c r="D210" i="2"/>
  <c r="F210" i="2" l="1"/>
  <c r="I210" i="2" s="1"/>
  <c r="C211" i="2" l="1"/>
  <c r="G211" i="2" l="1"/>
  <c r="D211" i="2"/>
  <c r="F211" i="2" l="1"/>
  <c r="I211" i="2" s="1"/>
  <c r="C212" i="2" l="1"/>
  <c r="D212" i="2" l="1"/>
  <c r="G212" i="2"/>
  <c r="F212" i="2"/>
  <c r="I212" i="2" s="1"/>
  <c r="C213" i="2" l="1"/>
  <c r="G213" i="2" l="1"/>
  <c r="D213" i="2"/>
  <c r="F213" i="2" l="1"/>
  <c r="I213" i="2" s="1"/>
  <c r="C214" i="2" l="1"/>
  <c r="G214" i="2" l="1"/>
  <c r="D214" i="2"/>
  <c r="F214" i="2" l="1"/>
  <c r="I214" i="2" s="1"/>
  <c r="C215" i="2" l="1"/>
  <c r="G215" i="2" l="1"/>
  <c r="D215" i="2"/>
  <c r="F215" i="2" l="1"/>
  <c r="I215" i="2" s="1"/>
  <c r="C216" i="2" l="1"/>
  <c r="G216" i="2" l="1"/>
  <c r="D216" i="2"/>
  <c r="F216" i="2" l="1"/>
  <c r="I216" i="2" s="1"/>
  <c r="C217" i="2" l="1"/>
  <c r="G217" i="2" l="1"/>
  <c r="D217" i="2"/>
  <c r="F217" i="2" l="1"/>
  <c r="I217" i="2" s="1"/>
  <c r="C218" i="2" l="1"/>
  <c r="G218" i="2" l="1"/>
  <c r="D218" i="2"/>
  <c r="F218" i="2" l="1"/>
  <c r="I218" i="2" s="1"/>
  <c r="C219" i="2" l="1"/>
  <c r="D219" i="2" l="1"/>
  <c r="G219" i="2"/>
  <c r="F219" i="2"/>
  <c r="I219" i="2" s="1"/>
  <c r="C220" i="2" l="1"/>
  <c r="G220" i="2" l="1"/>
  <c r="D220" i="2"/>
  <c r="F220" i="2" l="1"/>
  <c r="I220" i="2" s="1"/>
  <c r="C221" i="2" l="1"/>
  <c r="G221" i="2" l="1"/>
  <c r="D221" i="2"/>
  <c r="F221" i="2" l="1"/>
  <c r="I221" i="2" s="1"/>
  <c r="C222" i="2" l="1"/>
  <c r="G222" i="2" l="1"/>
  <c r="D222" i="2"/>
  <c r="F222" i="2" l="1"/>
  <c r="I222" i="2" s="1"/>
  <c r="C223" i="2" l="1"/>
  <c r="D223" i="2" l="1"/>
  <c r="G223" i="2"/>
  <c r="F223" i="2"/>
  <c r="I223" i="2" s="1"/>
  <c r="C224" i="2" l="1"/>
  <c r="G224" i="2" l="1"/>
  <c r="D224" i="2"/>
  <c r="F224" i="2" l="1"/>
  <c r="I224" i="2" s="1"/>
  <c r="C225" i="2" l="1"/>
  <c r="G225" i="2" l="1"/>
  <c r="D225" i="2"/>
  <c r="F225" i="2" l="1"/>
  <c r="I225" i="2" s="1"/>
  <c r="C226" i="2" l="1"/>
  <c r="G226" i="2" l="1"/>
  <c r="D226" i="2"/>
  <c r="F226" i="2" l="1"/>
  <c r="I226" i="2" s="1"/>
  <c r="C227" i="2" l="1"/>
  <c r="G227" i="2" l="1"/>
  <c r="D227" i="2"/>
  <c r="F227" i="2" l="1"/>
  <c r="I227" i="2" s="1"/>
  <c r="C228" i="2" l="1"/>
  <c r="D228" i="2" l="1"/>
  <c r="G228" i="2"/>
  <c r="F228" i="2"/>
  <c r="I228" i="2" s="1"/>
  <c r="C229" i="2" l="1"/>
  <c r="G229" i="2" l="1"/>
  <c r="D229" i="2"/>
  <c r="F229" i="2" l="1"/>
  <c r="I229" i="2" s="1"/>
  <c r="C230" i="2" l="1"/>
  <c r="G230" i="2" l="1"/>
  <c r="D230" i="2"/>
  <c r="F230" i="2" l="1"/>
  <c r="I230" i="2" s="1"/>
  <c r="C231" i="2" l="1"/>
  <c r="D231" i="2" l="1"/>
  <c r="G231" i="2"/>
  <c r="F231" i="2"/>
  <c r="I231" i="2" s="1"/>
  <c r="C232" i="2" l="1"/>
  <c r="G232" i="2" l="1"/>
  <c r="D232" i="2"/>
  <c r="F232" i="2" l="1"/>
  <c r="I232" i="2" s="1"/>
  <c r="C233" i="2" l="1"/>
  <c r="G233" i="2" l="1"/>
  <c r="D233" i="2"/>
  <c r="F233" i="2" l="1"/>
  <c r="I233" i="2" s="1"/>
  <c r="C234" i="2" l="1"/>
  <c r="G234" i="2" l="1"/>
  <c r="D234" i="2"/>
  <c r="F234" i="2" l="1"/>
  <c r="I234" i="2" s="1"/>
  <c r="C235" i="2" l="1"/>
  <c r="D235" i="2" l="1"/>
  <c r="G235" i="2"/>
  <c r="F235" i="2"/>
  <c r="I235" i="2" s="1"/>
  <c r="C236" i="2" l="1"/>
  <c r="G236" i="2" l="1"/>
  <c r="D236" i="2"/>
  <c r="F236" i="2" l="1"/>
  <c r="I236" i="2" s="1"/>
  <c r="C237" i="2" l="1"/>
  <c r="D237" i="2" l="1"/>
  <c r="G237" i="2"/>
  <c r="F237" i="2"/>
  <c r="I237" i="2" s="1"/>
  <c r="C238" i="2" l="1"/>
  <c r="G238" i="2" l="1"/>
  <c r="D238" i="2"/>
  <c r="F238" i="2" l="1"/>
  <c r="I238" i="2" s="1"/>
  <c r="C239" i="2" l="1"/>
  <c r="D239" i="2" l="1"/>
  <c r="G239" i="2"/>
  <c r="F239" i="2"/>
  <c r="I239" i="2" s="1"/>
  <c r="C240" i="2" l="1"/>
  <c r="G240" i="2" l="1"/>
  <c r="D240" i="2"/>
  <c r="F240" i="2" l="1"/>
  <c r="I240" i="2" s="1"/>
  <c r="C241" i="2" l="1"/>
  <c r="G241" i="2" l="1"/>
  <c r="D241" i="2"/>
  <c r="F241" i="2" l="1"/>
  <c r="I241" i="2" s="1"/>
  <c r="C242" i="2" l="1"/>
  <c r="G242" i="2" l="1"/>
  <c r="D242" i="2"/>
  <c r="F242" i="2" l="1"/>
  <c r="I242" i="2" s="1"/>
  <c r="C243" i="2" l="1"/>
  <c r="G243" i="2" l="1"/>
  <c r="D243" i="2"/>
  <c r="F243" i="2" l="1"/>
  <c r="I243" i="2" s="1"/>
  <c r="C244" i="2" l="1"/>
  <c r="D244" i="2" l="1"/>
  <c r="G244" i="2"/>
  <c r="F244" i="2"/>
  <c r="I244" i="2" s="1"/>
  <c r="C245" i="2" l="1"/>
  <c r="G245" i="2" l="1"/>
  <c r="D245" i="2"/>
  <c r="F245" i="2" l="1"/>
  <c r="I245" i="2" s="1"/>
  <c r="C246" i="2" l="1"/>
  <c r="G246" i="2" l="1"/>
  <c r="D246" i="2"/>
  <c r="F246" i="2" l="1"/>
  <c r="I246" i="2" s="1"/>
  <c r="C247" i="2" l="1"/>
  <c r="G247" i="2" l="1"/>
  <c r="D247" i="2"/>
  <c r="F247" i="2" l="1"/>
  <c r="I247" i="2" s="1"/>
  <c r="C248" i="2" l="1"/>
  <c r="G248" i="2" l="1"/>
  <c r="D248" i="2"/>
  <c r="F248" i="2" l="1"/>
  <c r="I248" i="2" s="1"/>
  <c r="C249" i="2" l="1"/>
  <c r="D249" i="2" l="1"/>
  <c r="G249" i="2"/>
  <c r="F249" i="2"/>
  <c r="I249" i="2" s="1"/>
  <c r="C250" i="2" l="1"/>
  <c r="G250" i="2" l="1"/>
  <c r="D250" i="2"/>
  <c r="F250" i="2" l="1"/>
  <c r="I250" i="2" s="1"/>
  <c r="C251" i="2" l="1"/>
  <c r="G251" i="2" l="1"/>
  <c r="D251" i="2"/>
  <c r="F251" i="2" l="1"/>
  <c r="I251" i="2" s="1"/>
  <c r="C252" i="2" l="1"/>
  <c r="D252" i="2" l="1"/>
  <c r="G252" i="2"/>
  <c r="F252" i="2"/>
  <c r="I252" i="2" s="1"/>
  <c r="C253" i="2" l="1"/>
  <c r="G253" i="2" l="1"/>
  <c r="D253" i="2"/>
  <c r="F253" i="2" l="1"/>
  <c r="I253" i="2" s="1"/>
  <c r="C254" i="2" l="1"/>
  <c r="D254" i="2" l="1"/>
  <c r="G254" i="2"/>
  <c r="F254" i="2"/>
  <c r="I254" i="2" s="1"/>
  <c r="C255" i="2" l="1"/>
  <c r="G255" i="2" l="1"/>
  <c r="D255" i="2"/>
  <c r="F255" i="2" l="1"/>
  <c r="I255" i="2" s="1"/>
  <c r="C256" i="2" l="1"/>
  <c r="G256" i="2" l="1"/>
  <c r="D256" i="2"/>
  <c r="F256" i="2" l="1"/>
  <c r="I256" i="2" s="1"/>
  <c r="C257" i="2" l="1"/>
  <c r="G257" i="2" l="1"/>
  <c r="D257" i="2"/>
  <c r="F257" i="2" l="1"/>
  <c r="I257" i="2" s="1"/>
  <c r="C258" i="2" l="1"/>
  <c r="G258" i="2" l="1"/>
  <c r="D258" i="2"/>
  <c r="F258" i="2" l="1"/>
  <c r="I258" i="2" s="1"/>
  <c r="C259" i="2" l="1"/>
  <c r="G259" i="2" l="1"/>
  <c r="D259" i="2"/>
  <c r="F259" i="2" l="1"/>
  <c r="I259" i="2" s="1"/>
  <c r="C260" i="2" l="1"/>
  <c r="D260" i="2" l="1"/>
  <c r="G260" i="2"/>
  <c r="F260" i="2"/>
  <c r="I260" i="2" s="1"/>
  <c r="C261" i="2" l="1"/>
  <c r="G261" i="2" l="1"/>
  <c r="D261" i="2"/>
  <c r="F261" i="2" l="1"/>
  <c r="I261" i="2" s="1"/>
  <c r="C262" i="2" l="1"/>
  <c r="G262" i="2" l="1"/>
  <c r="D262" i="2"/>
  <c r="F262" i="2" l="1"/>
  <c r="I262" i="2" s="1"/>
  <c r="C263" i="2" l="1"/>
  <c r="G263" i="2" l="1"/>
  <c r="D263" i="2"/>
  <c r="F263" i="2" l="1"/>
  <c r="I263" i="2" s="1"/>
  <c r="C264" i="2" l="1"/>
  <c r="G264" i="2" l="1"/>
  <c r="D264" i="2"/>
  <c r="F264" i="2" l="1"/>
  <c r="I264" i="2" s="1"/>
  <c r="C265" i="2" l="1"/>
  <c r="G265" i="2" l="1"/>
  <c r="D265" i="2"/>
  <c r="F265" i="2" l="1"/>
  <c r="I265" i="2" s="1"/>
  <c r="C266" i="2" l="1"/>
  <c r="D266" i="2" l="1"/>
  <c r="G266" i="2"/>
  <c r="F266" i="2"/>
  <c r="I266" i="2" s="1"/>
  <c r="C267" i="2" l="1"/>
  <c r="D267" i="2" l="1"/>
  <c r="G267" i="2"/>
  <c r="F267" i="2"/>
  <c r="I267" i="2" s="1"/>
  <c r="C268" i="2" l="1"/>
  <c r="D268" i="2" l="1"/>
  <c r="F268" i="2" s="1"/>
  <c r="I268" i="2" s="1"/>
  <c r="G268" i="2"/>
  <c r="C269" i="2" l="1"/>
  <c r="G269" i="2" l="1"/>
  <c r="D269" i="2"/>
  <c r="F269" i="2" l="1"/>
  <c r="I269" i="2" s="1"/>
  <c r="C270" i="2" l="1"/>
  <c r="G270" i="2" l="1"/>
  <c r="D270" i="2"/>
  <c r="F270" i="2" l="1"/>
  <c r="I270" i="2" s="1"/>
  <c r="C271" i="2" l="1"/>
  <c r="G271" i="2" l="1"/>
  <c r="D271" i="2"/>
  <c r="F271" i="2" l="1"/>
  <c r="I271" i="2" s="1"/>
  <c r="C272" i="2" l="1"/>
  <c r="G272" i="2" l="1"/>
  <c r="D272" i="2"/>
  <c r="F272" i="2" l="1"/>
  <c r="I272" i="2" s="1"/>
  <c r="C273" i="2" l="1"/>
  <c r="G273" i="2" l="1"/>
  <c r="D273" i="2"/>
  <c r="F273" i="2" l="1"/>
  <c r="I273" i="2" s="1"/>
  <c r="C274" i="2" l="1"/>
  <c r="G274" i="2" l="1"/>
  <c r="D274" i="2"/>
  <c r="F274" i="2" l="1"/>
  <c r="I274" i="2" s="1"/>
  <c r="C275" i="2" l="1"/>
  <c r="G275" i="2" l="1"/>
  <c r="D275" i="2"/>
  <c r="F275" i="2" l="1"/>
  <c r="I275" i="2" s="1"/>
  <c r="C276" i="2" l="1"/>
  <c r="D276" i="2" l="1"/>
  <c r="G276" i="2"/>
  <c r="F276" i="2"/>
  <c r="I276" i="2" s="1"/>
  <c r="C277" i="2" l="1"/>
  <c r="D277" i="2" l="1"/>
  <c r="G277" i="2"/>
  <c r="F277" i="2"/>
  <c r="I277" i="2" s="1"/>
  <c r="C278" i="2" l="1"/>
  <c r="G278" i="2" l="1"/>
  <c r="D278" i="2"/>
  <c r="F278" i="2" l="1"/>
  <c r="I278" i="2" s="1"/>
  <c r="C279" i="2" l="1"/>
  <c r="G279" i="2" l="1"/>
  <c r="D279" i="2"/>
  <c r="F279" i="2" l="1"/>
  <c r="I279" i="2" s="1"/>
  <c r="C280" i="2" l="1"/>
  <c r="G280" i="2" l="1"/>
  <c r="D280" i="2"/>
  <c r="F280" i="2" l="1"/>
  <c r="I280" i="2" s="1"/>
  <c r="C281" i="2" l="1"/>
  <c r="D281" i="2" l="1"/>
  <c r="G281" i="2"/>
  <c r="F281" i="2"/>
  <c r="I281" i="2" s="1"/>
  <c r="C282" i="2" l="1"/>
  <c r="G282" i="2" l="1"/>
  <c r="D282" i="2"/>
  <c r="F282" i="2" l="1"/>
  <c r="I282" i="2" s="1"/>
  <c r="C283" i="2" l="1"/>
  <c r="G283" i="2" l="1"/>
  <c r="D283" i="2"/>
  <c r="F283" i="2" l="1"/>
  <c r="I283" i="2" s="1"/>
  <c r="C284" i="2" l="1"/>
  <c r="D284" i="2" l="1"/>
  <c r="F284" i="2" s="1"/>
  <c r="I284" i="2" s="1"/>
  <c r="G284" i="2"/>
  <c r="C285" i="2" l="1"/>
  <c r="G285" i="2" l="1"/>
  <c r="D285" i="2"/>
  <c r="F285" i="2" l="1"/>
  <c r="I285" i="2" s="1"/>
  <c r="C286" i="2" l="1"/>
  <c r="D286" i="2" l="1"/>
  <c r="G286" i="2"/>
  <c r="F286" i="2"/>
  <c r="I286" i="2" s="1"/>
  <c r="C287" i="2" l="1"/>
  <c r="G287" i="2" l="1"/>
  <c r="D287" i="2"/>
  <c r="F287" i="2" l="1"/>
  <c r="I287" i="2" s="1"/>
  <c r="C288" i="2" l="1"/>
  <c r="G288" i="2" l="1"/>
  <c r="D288" i="2"/>
  <c r="F288" i="2" l="1"/>
  <c r="I288" i="2" s="1"/>
  <c r="C289" i="2" l="1"/>
  <c r="G289" i="2" l="1"/>
  <c r="D289" i="2"/>
  <c r="F289" i="2" l="1"/>
  <c r="I289" i="2" s="1"/>
  <c r="C290" i="2" l="1"/>
  <c r="G290" i="2" l="1"/>
  <c r="D290" i="2"/>
  <c r="F290" i="2" l="1"/>
  <c r="I290" i="2" s="1"/>
  <c r="C291" i="2" l="1"/>
  <c r="G291" i="2" l="1"/>
  <c r="D291" i="2"/>
  <c r="F291" i="2" l="1"/>
  <c r="I291" i="2" s="1"/>
  <c r="C292" i="2" l="1"/>
  <c r="G292" i="2" l="1"/>
  <c r="D292" i="2"/>
  <c r="F292" i="2" l="1"/>
  <c r="I292" i="2" s="1"/>
  <c r="C293" i="2" l="1"/>
  <c r="G293" i="2" l="1"/>
  <c r="D293" i="2"/>
  <c r="F293" i="2" l="1"/>
  <c r="I293" i="2" s="1"/>
  <c r="C294" i="2" l="1"/>
  <c r="G294" i="2" l="1"/>
  <c r="D294" i="2"/>
  <c r="F294" i="2" l="1"/>
  <c r="I294" i="2" s="1"/>
  <c r="C295" i="2" l="1"/>
  <c r="D295" i="2" l="1"/>
  <c r="G295" i="2"/>
  <c r="F295" i="2"/>
  <c r="I295" i="2" s="1"/>
  <c r="C296" i="2" l="1"/>
  <c r="G296" i="2" l="1"/>
  <c r="D296" i="2"/>
  <c r="F296" i="2" l="1"/>
  <c r="I296" i="2" s="1"/>
  <c r="C297" i="2" l="1"/>
  <c r="D297" i="2" l="1"/>
  <c r="G297" i="2"/>
  <c r="F297" i="2"/>
  <c r="I297" i="2" s="1"/>
  <c r="C298" i="2" l="1"/>
  <c r="G298" i="2" l="1"/>
  <c r="D298" i="2"/>
  <c r="F298" i="2" l="1"/>
  <c r="I298" i="2" s="1"/>
  <c r="C299" i="2" l="1"/>
  <c r="G299" i="2" l="1"/>
  <c r="D299" i="2"/>
  <c r="F299" i="2" l="1"/>
  <c r="I299" i="2" s="1"/>
  <c r="C300" i="2" l="1"/>
  <c r="D300" i="2" l="1"/>
  <c r="G300" i="2"/>
  <c r="F300" i="2"/>
  <c r="I300" i="2" s="1"/>
  <c r="C301" i="2" l="1"/>
  <c r="D301" i="2" l="1"/>
  <c r="G301" i="2"/>
  <c r="F301" i="2"/>
  <c r="I301" i="2" s="1"/>
  <c r="C302" i="2" l="1"/>
  <c r="G302" i="2" l="1"/>
  <c r="D302" i="2"/>
  <c r="F302" i="2" l="1"/>
  <c r="I302" i="2" s="1"/>
  <c r="C303" i="2" l="1"/>
  <c r="D303" i="2" l="1"/>
  <c r="F303" i="2" s="1"/>
  <c r="I303" i="2" s="1"/>
  <c r="G303" i="2"/>
  <c r="C304" i="2" l="1"/>
  <c r="G304" i="2" l="1"/>
  <c r="D304" i="2"/>
  <c r="F304" i="2" l="1"/>
  <c r="I304" i="2" s="1"/>
  <c r="C305" i="2" l="1"/>
  <c r="G305" i="2" l="1"/>
  <c r="D305" i="2"/>
  <c r="F305" i="2" l="1"/>
  <c r="I305" i="2" s="1"/>
  <c r="C306" i="2" l="1"/>
  <c r="G306" i="2" l="1"/>
  <c r="D306" i="2"/>
  <c r="F306" i="2" l="1"/>
  <c r="I306" i="2" s="1"/>
  <c r="C307" i="2" l="1"/>
  <c r="G307" i="2" l="1"/>
  <c r="D307" i="2"/>
  <c r="F307" i="2" l="1"/>
  <c r="I307" i="2" s="1"/>
  <c r="C308" i="2" l="1"/>
  <c r="D308" i="2" l="1"/>
  <c r="G308" i="2"/>
  <c r="F308" i="2"/>
  <c r="I308" i="2" s="1"/>
  <c r="C309" i="2" l="1"/>
  <c r="D309" i="2" l="1"/>
  <c r="G309" i="2"/>
  <c r="F309" i="2"/>
  <c r="I309" i="2" s="1"/>
  <c r="C310" i="2" l="1"/>
  <c r="G310" i="2" l="1"/>
  <c r="D310" i="2"/>
  <c r="F310" i="2" l="1"/>
  <c r="I310" i="2" s="1"/>
  <c r="C311" i="2" l="1"/>
  <c r="G311" i="2" l="1"/>
  <c r="D311" i="2"/>
  <c r="F311" i="2" l="1"/>
  <c r="I311" i="2" s="1"/>
  <c r="C312" i="2" l="1"/>
  <c r="G312" i="2" l="1"/>
  <c r="D312" i="2"/>
  <c r="F312" i="2" l="1"/>
  <c r="I312" i="2" s="1"/>
  <c r="C313" i="2" l="1"/>
  <c r="G313" i="2" l="1"/>
  <c r="D313" i="2"/>
  <c r="F313" i="2" l="1"/>
  <c r="I313" i="2" s="1"/>
  <c r="C314" i="2" l="1"/>
  <c r="D314" i="2" l="1"/>
  <c r="G314" i="2"/>
  <c r="F314" i="2"/>
  <c r="I314" i="2" s="1"/>
  <c r="C315" i="2" l="1"/>
  <c r="D315" i="2" l="1"/>
  <c r="G315" i="2"/>
  <c r="F315" i="2"/>
  <c r="I315" i="2" s="1"/>
  <c r="C316" i="2" l="1"/>
  <c r="G316" i="2" l="1"/>
  <c r="D316" i="2"/>
  <c r="F316" i="2" l="1"/>
  <c r="I316" i="2" s="1"/>
  <c r="C317" i="2" l="1"/>
  <c r="G317" i="2" l="1"/>
  <c r="D317" i="2"/>
  <c r="F317" i="2" l="1"/>
  <c r="I317" i="2" s="1"/>
  <c r="C318" i="2" l="1"/>
  <c r="D318" i="2" l="1"/>
  <c r="G318" i="2"/>
  <c r="F318" i="2"/>
  <c r="I318" i="2" s="1"/>
  <c r="C319" i="2" l="1"/>
  <c r="G319" i="2" l="1"/>
  <c r="D319" i="2"/>
  <c r="F319" i="2" l="1"/>
  <c r="I319" i="2" s="1"/>
  <c r="C320" i="2" l="1"/>
  <c r="G320" i="2" l="1"/>
  <c r="D320" i="2"/>
  <c r="F320" i="2" l="1"/>
  <c r="I320" i="2" s="1"/>
  <c r="C321" i="2" l="1"/>
  <c r="G321" i="2" l="1"/>
  <c r="D321" i="2"/>
  <c r="F321" i="2" l="1"/>
  <c r="I321" i="2" s="1"/>
  <c r="C322" i="2" l="1"/>
  <c r="G322" i="2" l="1"/>
  <c r="D322" i="2"/>
  <c r="F322" i="2" l="1"/>
  <c r="I322" i="2" s="1"/>
  <c r="C323" i="2" l="1"/>
  <c r="G323" i="2" l="1"/>
  <c r="D323" i="2"/>
  <c r="F323" i="2" l="1"/>
  <c r="I323" i="2" s="1"/>
  <c r="C324" i="2" l="1"/>
  <c r="G324" i="2" l="1"/>
  <c r="D324" i="2"/>
  <c r="F324" i="2" l="1"/>
  <c r="I324" i="2" s="1"/>
  <c r="C325" i="2" l="1"/>
  <c r="G325" i="2" l="1"/>
  <c r="D325" i="2"/>
  <c r="F325" i="2" l="1"/>
  <c r="I325" i="2" s="1"/>
  <c r="C326" i="2" l="1"/>
  <c r="G326" i="2" l="1"/>
  <c r="D326" i="2"/>
  <c r="F326" i="2" l="1"/>
  <c r="I326" i="2" s="1"/>
  <c r="C327" i="2" l="1"/>
  <c r="G327" i="2" l="1"/>
  <c r="D327" i="2"/>
  <c r="F327" i="2" l="1"/>
  <c r="I327" i="2" s="1"/>
  <c r="C328" i="2" l="1"/>
  <c r="G328" i="2" l="1"/>
  <c r="D328" i="2"/>
  <c r="F328" i="2" l="1"/>
  <c r="I328" i="2" s="1"/>
  <c r="C329" i="2" l="1"/>
  <c r="G329" i="2" l="1"/>
  <c r="D329" i="2"/>
  <c r="F329" i="2" l="1"/>
  <c r="I329" i="2" s="1"/>
  <c r="C330" i="2" l="1"/>
  <c r="G330" i="2" l="1"/>
  <c r="D330" i="2"/>
  <c r="F330" i="2" l="1"/>
  <c r="I330" i="2" s="1"/>
  <c r="C331" i="2" l="1"/>
  <c r="D331" i="2" l="1"/>
  <c r="G331" i="2"/>
  <c r="F331" i="2"/>
  <c r="I331" i="2" s="1"/>
  <c r="C332" i="2" l="1"/>
  <c r="G332" i="2" l="1"/>
  <c r="D332" i="2"/>
  <c r="F332" i="2" l="1"/>
  <c r="I332" i="2" s="1"/>
  <c r="C333" i="2" l="1"/>
  <c r="G333" i="2" l="1"/>
  <c r="D333" i="2"/>
  <c r="F333" i="2" l="1"/>
  <c r="I333" i="2" s="1"/>
  <c r="C334" i="2" l="1"/>
  <c r="G334" i="2" l="1"/>
  <c r="D334" i="2"/>
  <c r="F334" i="2" l="1"/>
  <c r="I334" i="2" s="1"/>
  <c r="C335" i="2" l="1"/>
  <c r="G335" i="2" l="1"/>
  <c r="D335" i="2"/>
  <c r="F335" i="2" l="1"/>
  <c r="I335" i="2" s="1"/>
  <c r="C336" i="2" l="1"/>
  <c r="G336" i="2" l="1"/>
  <c r="D336" i="2"/>
  <c r="F336" i="2" l="1"/>
  <c r="I336" i="2" s="1"/>
  <c r="C337" i="2" l="1"/>
  <c r="G337" i="2" l="1"/>
  <c r="D337" i="2"/>
  <c r="F337" i="2" l="1"/>
  <c r="I337" i="2" s="1"/>
  <c r="C338" i="2" l="1"/>
  <c r="G338" i="2" l="1"/>
  <c r="D338" i="2"/>
  <c r="F338" i="2" l="1"/>
  <c r="I338" i="2" s="1"/>
  <c r="C339" i="2" l="1"/>
  <c r="G339" i="2" l="1"/>
  <c r="D339" i="2"/>
  <c r="F339" i="2" l="1"/>
  <c r="I339" i="2" s="1"/>
  <c r="C340" i="2" l="1"/>
  <c r="G340" i="2" l="1"/>
  <c r="D340" i="2"/>
  <c r="F340" i="2" l="1"/>
  <c r="I340" i="2" s="1"/>
  <c r="C341" i="2" l="1"/>
  <c r="G341" i="2" l="1"/>
  <c r="D341" i="2"/>
  <c r="F341" i="2" l="1"/>
  <c r="I341" i="2" s="1"/>
  <c r="C342" i="2" l="1"/>
  <c r="D342" i="2" l="1"/>
  <c r="G342" i="2"/>
  <c r="F342" i="2"/>
  <c r="I342" i="2" s="1"/>
  <c r="C343" i="2" l="1"/>
  <c r="G343" i="2" l="1"/>
  <c r="D343" i="2"/>
  <c r="F343" i="2" l="1"/>
  <c r="I343" i="2" s="1"/>
  <c r="C344" i="2" l="1"/>
  <c r="G344" i="2" l="1"/>
  <c r="D344" i="2"/>
  <c r="F344" i="2" l="1"/>
  <c r="I344" i="2" s="1"/>
  <c r="C345" i="2" l="1"/>
  <c r="G345" i="2" l="1"/>
  <c r="D345" i="2"/>
  <c r="F345" i="2" l="1"/>
  <c r="I345" i="2" s="1"/>
  <c r="C346" i="2" l="1"/>
  <c r="G346" i="2" l="1"/>
  <c r="D346" i="2"/>
  <c r="F346" i="2" l="1"/>
  <c r="I346" i="2" s="1"/>
  <c r="C347" i="2" l="1"/>
  <c r="D347" i="2" l="1"/>
  <c r="G347" i="2"/>
  <c r="F347" i="2"/>
  <c r="I347" i="2" s="1"/>
  <c r="C348" i="2" l="1"/>
  <c r="G348" i="2" l="1"/>
  <c r="D348" i="2"/>
  <c r="F348" i="2" l="1"/>
  <c r="I348" i="2" s="1"/>
  <c r="C349" i="2" l="1"/>
  <c r="G349" i="2" l="1"/>
  <c r="D349" i="2"/>
  <c r="F349" i="2" l="1"/>
  <c r="I349" i="2" s="1"/>
  <c r="C350" i="2" l="1"/>
  <c r="D350" i="2" l="1"/>
  <c r="G350" i="2"/>
  <c r="F350" i="2"/>
  <c r="I350" i="2" s="1"/>
  <c r="C351" i="2" l="1"/>
  <c r="G351" i="2" l="1"/>
  <c r="D351" i="2"/>
  <c r="F351" i="2" l="1"/>
  <c r="I351" i="2" s="1"/>
  <c r="C352" i="2" l="1"/>
  <c r="G352" i="2" l="1"/>
  <c r="D352" i="2"/>
  <c r="F352" i="2" l="1"/>
  <c r="I352" i="2" s="1"/>
  <c r="C353" i="2" l="1"/>
  <c r="G353" i="2" l="1"/>
  <c r="D353" i="2"/>
  <c r="F353" i="2" l="1"/>
  <c r="I353" i="2" s="1"/>
  <c r="C354" i="2" l="1"/>
  <c r="G354" i="2" l="1"/>
  <c r="D354" i="2"/>
  <c r="F354" i="2" l="1"/>
  <c r="I354" i="2" s="1"/>
  <c r="C355" i="2" l="1"/>
  <c r="G355" i="2" l="1"/>
  <c r="D355" i="2"/>
  <c r="F355" i="2" l="1"/>
  <c r="I355" i="2" s="1"/>
  <c r="C356" i="2" l="1"/>
  <c r="G356" i="2" l="1"/>
  <c r="D356" i="2"/>
  <c r="F356" i="2" l="1"/>
  <c r="I356" i="2" s="1"/>
  <c r="C357" i="2" l="1"/>
  <c r="G357" i="2" l="1"/>
  <c r="D357" i="2"/>
  <c r="F357" i="2" l="1"/>
  <c r="I357" i="2" s="1"/>
  <c r="C358" i="2" l="1"/>
  <c r="G358" i="2" l="1"/>
  <c r="D358" i="2"/>
  <c r="F358" i="2" l="1"/>
  <c r="I358" i="2" s="1"/>
  <c r="C359" i="2" l="1"/>
  <c r="D359" i="2" l="1"/>
  <c r="G359" i="2"/>
  <c r="F359" i="2"/>
  <c r="I359" i="2" s="1"/>
  <c r="C360" i="2" l="1"/>
  <c r="G360" i="2" l="1"/>
  <c r="D360" i="2"/>
  <c r="F360" i="2" l="1"/>
  <c r="I360" i="2" s="1"/>
  <c r="C361" i="2" l="1"/>
  <c r="D361" i="2" l="1"/>
  <c r="G361" i="2"/>
  <c r="F361" i="2"/>
  <c r="I361" i="2" s="1"/>
  <c r="C362" i="2" l="1"/>
  <c r="G362" i="2" l="1"/>
  <c r="D362" i="2"/>
  <c r="F362" i="2" l="1"/>
  <c r="I362" i="2" s="1"/>
  <c r="C363" i="2" l="1"/>
  <c r="G363" i="2" l="1"/>
  <c r="D363" i="2"/>
  <c r="F363" i="2" s="1"/>
  <c r="I363" i="2" l="1"/>
  <c r="J362" i="2" l="1"/>
  <c r="E362" i="2" s="1"/>
  <c r="H362" i="2" s="1"/>
  <c r="J6" i="2"/>
  <c r="E6" i="2" s="1"/>
  <c r="H6" i="2" s="1"/>
  <c r="J9" i="2"/>
  <c r="E9" i="2" s="1"/>
  <c r="H9" i="2" s="1"/>
  <c r="J11" i="2"/>
  <c r="E11" i="2" s="1"/>
  <c r="H11" i="2" s="1"/>
  <c r="J12" i="2"/>
  <c r="E12" i="2" s="1"/>
  <c r="H12" i="2" s="1"/>
  <c r="J14" i="2"/>
  <c r="E14" i="2" s="1"/>
  <c r="H14" i="2" s="1"/>
  <c r="J16" i="2"/>
  <c r="E16" i="2" s="1"/>
  <c r="H16" i="2" s="1"/>
  <c r="J18" i="2"/>
  <c r="E18" i="2" s="1"/>
  <c r="H18" i="2" s="1"/>
  <c r="J20" i="2"/>
  <c r="E20" i="2" s="1"/>
  <c r="H20" i="2" s="1"/>
  <c r="J22" i="2"/>
  <c r="E22" i="2" s="1"/>
  <c r="H22" i="2" s="1"/>
  <c r="J24" i="2"/>
  <c r="E24" i="2" s="1"/>
  <c r="H24" i="2" s="1"/>
  <c r="J26" i="2"/>
  <c r="E26" i="2" s="1"/>
  <c r="H26" i="2" s="1"/>
  <c r="J28" i="2"/>
  <c r="E28" i="2" s="1"/>
  <c r="H28" i="2" s="1"/>
  <c r="J30" i="2"/>
  <c r="E30" i="2" s="1"/>
  <c r="H30" i="2" s="1"/>
  <c r="J32" i="2"/>
  <c r="E32" i="2" s="1"/>
  <c r="H32" i="2" s="1"/>
  <c r="J34" i="2"/>
  <c r="E34" i="2" s="1"/>
  <c r="H34" i="2" s="1"/>
  <c r="J36" i="2"/>
  <c r="E36" i="2" s="1"/>
  <c r="H36" i="2" s="1"/>
  <c r="J38" i="2"/>
  <c r="E38" i="2" s="1"/>
  <c r="H38" i="2" s="1"/>
  <c r="J40" i="2"/>
  <c r="E40" i="2" s="1"/>
  <c r="H40" i="2" s="1"/>
  <c r="J42" i="2"/>
  <c r="E42" i="2" s="1"/>
  <c r="H42" i="2" s="1"/>
  <c r="J44" i="2"/>
  <c r="E44" i="2" s="1"/>
  <c r="H44" i="2" s="1"/>
  <c r="J46" i="2"/>
  <c r="E46" i="2" s="1"/>
  <c r="H46" i="2" s="1"/>
  <c r="J48" i="2"/>
  <c r="E48" i="2" s="1"/>
  <c r="H48" i="2" s="1"/>
  <c r="J50" i="2"/>
  <c r="E50" i="2" s="1"/>
  <c r="H50" i="2" s="1"/>
  <c r="J52" i="2"/>
  <c r="E52" i="2" s="1"/>
  <c r="H52" i="2" s="1"/>
  <c r="J54" i="2"/>
  <c r="E54" i="2" s="1"/>
  <c r="H54" i="2" s="1"/>
  <c r="J56" i="2"/>
  <c r="E56" i="2" s="1"/>
  <c r="H56" i="2" s="1"/>
  <c r="J58" i="2"/>
  <c r="E58" i="2" s="1"/>
  <c r="H58" i="2" s="1"/>
  <c r="J60" i="2"/>
  <c r="E60" i="2" s="1"/>
  <c r="H60" i="2" s="1"/>
  <c r="J62" i="2"/>
  <c r="E62" i="2" s="1"/>
  <c r="H62" i="2" s="1"/>
  <c r="J64" i="2"/>
  <c r="E64" i="2" s="1"/>
  <c r="H64" i="2" s="1"/>
  <c r="J66" i="2"/>
  <c r="E66" i="2" s="1"/>
  <c r="H66" i="2" s="1"/>
  <c r="J68" i="2"/>
  <c r="E68" i="2" s="1"/>
  <c r="H68" i="2" s="1"/>
  <c r="J70" i="2"/>
  <c r="E70" i="2" s="1"/>
  <c r="H70" i="2" s="1"/>
  <c r="J72" i="2"/>
  <c r="E72" i="2" s="1"/>
  <c r="H72" i="2" s="1"/>
  <c r="J74" i="2"/>
  <c r="E74" i="2" s="1"/>
  <c r="H74" i="2" s="1"/>
  <c r="J76" i="2"/>
  <c r="E76" i="2" s="1"/>
  <c r="H76" i="2" s="1"/>
  <c r="J78" i="2"/>
  <c r="E78" i="2" s="1"/>
  <c r="H78" i="2" s="1"/>
  <c r="J80" i="2"/>
  <c r="E80" i="2" s="1"/>
  <c r="H80" i="2" s="1"/>
  <c r="J82" i="2"/>
  <c r="E82" i="2" s="1"/>
  <c r="H82" i="2" s="1"/>
  <c r="J84" i="2"/>
  <c r="E84" i="2" s="1"/>
  <c r="H84" i="2" s="1"/>
  <c r="J86" i="2"/>
  <c r="E86" i="2" s="1"/>
  <c r="H86" i="2" s="1"/>
  <c r="J88" i="2"/>
  <c r="E88" i="2" s="1"/>
  <c r="H88" i="2" s="1"/>
  <c r="J90" i="2"/>
  <c r="E90" i="2" s="1"/>
  <c r="H90" i="2" s="1"/>
  <c r="J92" i="2"/>
  <c r="E92" i="2" s="1"/>
  <c r="H92" i="2" s="1"/>
  <c r="J94" i="2"/>
  <c r="E94" i="2" s="1"/>
  <c r="H94" i="2" s="1"/>
  <c r="J96" i="2"/>
  <c r="E96" i="2" s="1"/>
  <c r="H96" i="2" s="1"/>
  <c r="J98" i="2"/>
  <c r="E98" i="2" s="1"/>
  <c r="H98" i="2" s="1"/>
  <c r="J100" i="2"/>
  <c r="E100" i="2" s="1"/>
  <c r="H100" i="2" s="1"/>
  <c r="J102" i="2"/>
  <c r="E102" i="2" s="1"/>
  <c r="H102" i="2" s="1"/>
  <c r="J104" i="2"/>
  <c r="E104" i="2" s="1"/>
  <c r="H104" i="2" s="1"/>
  <c r="J106" i="2"/>
  <c r="E106" i="2" s="1"/>
  <c r="H106" i="2" s="1"/>
  <c r="J108" i="2"/>
  <c r="E108" i="2" s="1"/>
  <c r="H108" i="2" s="1"/>
  <c r="J110" i="2"/>
  <c r="E110" i="2" s="1"/>
  <c r="H110" i="2" s="1"/>
  <c r="J112" i="2"/>
  <c r="E112" i="2" s="1"/>
  <c r="H112" i="2" s="1"/>
  <c r="J114" i="2"/>
  <c r="E114" i="2" s="1"/>
  <c r="H114" i="2" s="1"/>
  <c r="J116" i="2"/>
  <c r="E116" i="2" s="1"/>
  <c r="H116" i="2" s="1"/>
  <c r="J118" i="2"/>
  <c r="E118" i="2" s="1"/>
  <c r="H118" i="2" s="1"/>
  <c r="J120" i="2"/>
  <c r="E120" i="2" s="1"/>
  <c r="H120" i="2" s="1"/>
  <c r="J122" i="2"/>
  <c r="E122" i="2" s="1"/>
  <c r="H122" i="2" s="1"/>
  <c r="J124" i="2"/>
  <c r="E124" i="2" s="1"/>
  <c r="H124" i="2" s="1"/>
  <c r="J126" i="2"/>
  <c r="E126" i="2" s="1"/>
  <c r="H126" i="2" s="1"/>
  <c r="J128" i="2"/>
  <c r="E128" i="2" s="1"/>
  <c r="H128" i="2" s="1"/>
  <c r="J130" i="2"/>
  <c r="E130" i="2" s="1"/>
  <c r="H130" i="2" s="1"/>
  <c r="J132" i="2"/>
  <c r="E132" i="2" s="1"/>
  <c r="H132" i="2" s="1"/>
  <c r="J134" i="2"/>
  <c r="E134" i="2" s="1"/>
  <c r="H134" i="2" s="1"/>
  <c r="J136" i="2"/>
  <c r="E136" i="2" s="1"/>
  <c r="H136" i="2" s="1"/>
  <c r="J138" i="2"/>
  <c r="E138" i="2" s="1"/>
  <c r="H138" i="2" s="1"/>
  <c r="J140" i="2"/>
  <c r="E140" i="2" s="1"/>
  <c r="H140" i="2" s="1"/>
  <c r="J142" i="2"/>
  <c r="E142" i="2" s="1"/>
  <c r="H142" i="2" s="1"/>
  <c r="J144" i="2"/>
  <c r="E144" i="2" s="1"/>
  <c r="H144" i="2" s="1"/>
  <c r="J146" i="2"/>
  <c r="E146" i="2" s="1"/>
  <c r="H146" i="2" s="1"/>
  <c r="J148" i="2"/>
  <c r="E148" i="2" s="1"/>
  <c r="H148" i="2" s="1"/>
  <c r="J150" i="2"/>
  <c r="E150" i="2" s="1"/>
  <c r="H150" i="2" s="1"/>
  <c r="J152" i="2"/>
  <c r="E152" i="2" s="1"/>
  <c r="H152" i="2" s="1"/>
  <c r="J154" i="2"/>
  <c r="E154" i="2" s="1"/>
  <c r="H154" i="2" s="1"/>
  <c r="J156" i="2"/>
  <c r="E156" i="2" s="1"/>
  <c r="H156" i="2" s="1"/>
  <c r="J158" i="2"/>
  <c r="E158" i="2" s="1"/>
  <c r="H158" i="2" s="1"/>
  <c r="J160" i="2"/>
  <c r="E160" i="2" s="1"/>
  <c r="H160" i="2" s="1"/>
  <c r="J162" i="2"/>
  <c r="E162" i="2" s="1"/>
  <c r="H162" i="2" s="1"/>
  <c r="J164" i="2"/>
  <c r="E164" i="2" s="1"/>
  <c r="H164" i="2" s="1"/>
  <c r="J166" i="2"/>
  <c r="E166" i="2" s="1"/>
  <c r="H166" i="2" s="1"/>
  <c r="J168" i="2"/>
  <c r="E168" i="2" s="1"/>
  <c r="H168" i="2" s="1"/>
  <c r="J170" i="2"/>
  <c r="E170" i="2" s="1"/>
  <c r="H170" i="2" s="1"/>
  <c r="J172" i="2"/>
  <c r="E172" i="2" s="1"/>
  <c r="H172" i="2" s="1"/>
  <c r="J5" i="2"/>
  <c r="E5" i="2" s="1"/>
  <c r="H5" i="2" s="1"/>
  <c r="J8" i="2"/>
  <c r="E8" i="2" s="1"/>
  <c r="H8" i="2" s="1"/>
  <c r="J13" i="2"/>
  <c r="E13" i="2" s="1"/>
  <c r="H13" i="2" s="1"/>
  <c r="J17" i="2"/>
  <c r="E17" i="2" s="1"/>
  <c r="H17" i="2" s="1"/>
  <c r="J21" i="2"/>
  <c r="E21" i="2" s="1"/>
  <c r="H21" i="2" s="1"/>
  <c r="J25" i="2"/>
  <c r="E25" i="2" s="1"/>
  <c r="H25" i="2" s="1"/>
  <c r="J29" i="2"/>
  <c r="E29" i="2" s="1"/>
  <c r="H29" i="2" s="1"/>
  <c r="J33" i="2"/>
  <c r="E33" i="2" s="1"/>
  <c r="H33" i="2" s="1"/>
  <c r="J37" i="2"/>
  <c r="E37" i="2" s="1"/>
  <c r="H37" i="2" s="1"/>
  <c r="J41" i="2"/>
  <c r="E41" i="2" s="1"/>
  <c r="H41" i="2" s="1"/>
  <c r="J45" i="2"/>
  <c r="E45" i="2" s="1"/>
  <c r="H45" i="2" s="1"/>
  <c r="J49" i="2"/>
  <c r="E49" i="2" s="1"/>
  <c r="H49" i="2" s="1"/>
  <c r="J53" i="2"/>
  <c r="E53" i="2" s="1"/>
  <c r="H53" i="2" s="1"/>
  <c r="J57" i="2"/>
  <c r="E57" i="2" s="1"/>
  <c r="H57" i="2" s="1"/>
  <c r="J61" i="2"/>
  <c r="E61" i="2" s="1"/>
  <c r="H61" i="2" s="1"/>
  <c r="J65" i="2"/>
  <c r="E65" i="2" s="1"/>
  <c r="H65" i="2" s="1"/>
  <c r="J69" i="2"/>
  <c r="E69" i="2" s="1"/>
  <c r="H69" i="2" s="1"/>
  <c r="J73" i="2"/>
  <c r="E73" i="2" s="1"/>
  <c r="H73" i="2" s="1"/>
  <c r="J77" i="2"/>
  <c r="E77" i="2" s="1"/>
  <c r="H77" i="2" s="1"/>
  <c r="J81" i="2"/>
  <c r="E81" i="2" s="1"/>
  <c r="H81" i="2" s="1"/>
  <c r="J85" i="2"/>
  <c r="E85" i="2" s="1"/>
  <c r="H85" i="2" s="1"/>
  <c r="J89" i="2"/>
  <c r="E89" i="2" s="1"/>
  <c r="H89" i="2" s="1"/>
  <c r="J93" i="2"/>
  <c r="E93" i="2" s="1"/>
  <c r="H93" i="2" s="1"/>
  <c r="J97" i="2"/>
  <c r="E97" i="2" s="1"/>
  <c r="H97" i="2" s="1"/>
  <c r="J101" i="2"/>
  <c r="E101" i="2" s="1"/>
  <c r="H101" i="2" s="1"/>
  <c r="J105" i="2"/>
  <c r="E105" i="2" s="1"/>
  <c r="H105" i="2" s="1"/>
  <c r="J109" i="2"/>
  <c r="E109" i="2" s="1"/>
  <c r="H109" i="2" s="1"/>
  <c r="J113" i="2"/>
  <c r="E113" i="2" s="1"/>
  <c r="H113" i="2" s="1"/>
  <c r="J117" i="2"/>
  <c r="E117" i="2" s="1"/>
  <c r="H117" i="2" s="1"/>
  <c r="J121" i="2"/>
  <c r="E121" i="2" s="1"/>
  <c r="H121" i="2" s="1"/>
  <c r="J125" i="2"/>
  <c r="E125" i="2" s="1"/>
  <c r="H125" i="2" s="1"/>
  <c r="J129" i="2"/>
  <c r="E129" i="2" s="1"/>
  <c r="H129" i="2" s="1"/>
  <c r="J133" i="2"/>
  <c r="E133" i="2" s="1"/>
  <c r="H133" i="2" s="1"/>
  <c r="J137" i="2"/>
  <c r="E137" i="2" s="1"/>
  <c r="H137" i="2" s="1"/>
  <c r="J141" i="2"/>
  <c r="E141" i="2" s="1"/>
  <c r="H141" i="2" s="1"/>
  <c r="J145" i="2"/>
  <c r="E145" i="2" s="1"/>
  <c r="H145" i="2" s="1"/>
  <c r="J149" i="2"/>
  <c r="E149" i="2" s="1"/>
  <c r="H149" i="2" s="1"/>
  <c r="J153" i="2"/>
  <c r="E153" i="2" s="1"/>
  <c r="H153" i="2" s="1"/>
  <c r="J157" i="2"/>
  <c r="E157" i="2" s="1"/>
  <c r="H157" i="2" s="1"/>
  <c r="J161" i="2"/>
  <c r="E161" i="2" s="1"/>
  <c r="H161" i="2" s="1"/>
  <c r="J165" i="2"/>
  <c r="E165" i="2" s="1"/>
  <c r="H165" i="2" s="1"/>
  <c r="J169" i="2"/>
  <c r="E169" i="2" s="1"/>
  <c r="H169" i="2" s="1"/>
  <c r="J173" i="2"/>
  <c r="E173" i="2" s="1"/>
  <c r="H173" i="2" s="1"/>
  <c r="J175" i="2"/>
  <c r="E175" i="2" s="1"/>
  <c r="H175" i="2" s="1"/>
  <c r="J177" i="2"/>
  <c r="E177" i="2" s="1"/>
  <c r="H177" i="2" s="1"/>
  <c r="J179" i="2"/>
  <c r="E179" i="2" s="1"/>
  <c r="H179" i="2" s="1"/>
  <c r="J181" i="2"/>
  <c r="E181" i="2" s="1"/>
  <c r="H181" i="2" s="1"/>
  <c r="J183" i="2"/>
  <c r="E183" i="2" s="1"/>
  <c r="H183" i="2" s="1"/>
  <c r="J185" i="2"/>
  <c r="E185" i="2" s="1"/>
  <c r="H185" i="2" s="1"/>
  <c r="J187" i="2"/>
  <c r="E187" i="2" s="1"/>
  <c r="H187" i="2" s="1"/>
  <c r="J189" i="2"/>
  <c r="E189" i="2" s="1"/>
  <c r="H189" i="2" s="1"/>
  <c r="J191" i="2"/>
  <c r="E191" i="2" s="1"/>
  <c r="H191" i="2" s="1"/>
  <c r="J193" i="2"/>
  <c r="E193" i="2" s="1"/>
  <c r="H193" i="2" s="1"/>
  <c r="J194" i="2"/>
  <c r="E194" i="2" s="1"/>
  <c r="H194" i="2" s="1"/>
  <c r="J196" i="2"/>
  <c r="E196" i="2" s="1"/>
  <c r="H196" i="2" s="1"/>
  <c r="J198" i="2"/>
  <c r="E198" i="2" s="1"/>
  <c r="H198" i="2" s="1"/>
  <c r="J200" i="2"/>
  <c r="E200" i="2" s="1"/>
  <c r="H200" i="2" s="1"/>
  <c r="J202" i="2"/>
  <c r="E202" i="2" s="1"/>
  <c r="H202" i="2" s="1"/>
  <c r="J204" i="2"/>
  <c r="E204" i="2" s="1"/>
  <c r="H204" i="2" s="1"/>
  <c r="J206" i="2"/>
  <c r="E206" i="2" s="1"/>
  <c r="H206" i="2" s="1"/>
  <c r="J208" i="2"/>
  <c r="E208" i="2" s="1"/>
  <c r="H208" i="2" s="1"/>
  <c r="J210" i="2"/>
  <c r="E210" i="2" s="1"/>
  <c r="H210" i="2" s="1"/>
  <c r="J212" i="2"/>
  <c r="E212" i="2" s="1"/>
  <c r="H212" i="2" s="1"/>
  <c r="J214" i="2"/>
  <c r="E214" i="2" s="1"/>
  <c r="H214" i="2" s="1"/>
  <c r="J216" i="2"/>
  <c r="E216" i="2" s="1"/>
  <c r="H216" i="2" s="1"/>
  <c r="J218" i="2"/>
  <c r="E218" i="2" s="1"/>
  <c r="H218" i="2" s="1"/>
  <c r="J220" i="2"/>
  <c r="E220" i="2" s="1"/>
  <c r="H220" i="2" s="1"/>
  <c r="J222" i="2"/>
  <c r="E222" i="2" s="1"/>
  <c r="H222" i="2" s="1"/>
  <c r="J224" i="2"/>
  <c r="E224" i="2" s="1"/>
  <c r="H224" i="2" s="1"/>
  <c r="J226" i="2"/>
  <c r="E226" i="2" s="1"/>
  <c r="H226" i="2" s="1"/>
  <c r="J228" i="2"/>
  <c r="E228" i="2" s="1"/>
  <c r="H228" i="2" s="1"/>
  <c r="J230" i="2"/>
  <c r="E230" i="2" s="1"/>
  <c r="H230" i="2" s="1"/>
  <c r="J232" i="2"/>
  <c r="E232" i="2" s="1"/>
  <c r="H232" i="2" s="1"/>
  <c r="J234" i="2"/>
  <c r="E234" i="2" s="1"/>
  <c r="H234" i="2" s="1"/>
  <c r="J236" i="2"/>
  <c r="E236" i="2" s="1"/>
  <c r="H236" i="2" s="1"/>
  <c r="J238" i="2"/>
  <c r="E238" i="2" s="1"/>
  <c r="H238" i="2" s="1"/>
  <c r="J240" i="2"/>
  <c r="E240" i="2" s="1"/>
  <c r="H240" i="2" s="1"/>
  <c r="J242" i="2"/>
  <c r="E242" i="2" s="1"/>
  <c r="H242" i="2" s="1"/>
  <c r="J244" i="2"/>
  <c r="E244" i="2" s="1"/>
  <c r="H244" i="2" s="1"/>
  <c r="J246" i="2"/>
  <c r="E246" i="2" s="1"/>
  <c r="H246" i="2" s="1"/>
  <c r="J248" i="2"/>
  <c r="E248" i="2" s="1"/>
  <c r="H248" i="2" s="1"/>
  <c r="J250" i="2"/>
  <c r="E250" i="2" s="1"/>
  <c r="H250" i="2" s="1"/>
  <c r="J252" i="2"/>
  <c r="E252" i="2" s="1"/>
  <c r="H252" i="2" s="1"/>
  <c r="J254" i="2"/>
  <c r="E254" i="2" s="1"/>
  <c r="H254" i="2" s="1"/>
  <c r="J256" i="2"/>
  <c r="E256" i="2" s="1"/>
  <c r="H256" i="2" s="1"/>
  <c r="J258" i="2"/>
  <c r="E258" i="2" s="1"/>
  <c r="H258" i="2" s="1"/>
  <c r="J260" i="2"/>
  <c r="E260" i="2" s="1"/>
  <c r="H260" i="2" s="1"/>
  <c r="J262" i="2"/>
  <c r="E262" i="2" s="1"/>
  <c r="H262" i="2" s="1"/>
  <c r="J264" i="2"/>
  <c r="E264" i="2" s="1"/>
  <c r="H264" i="2" s="1"/>
  <c r="J266" i="2"/>
  <c r="E266" i="2" s="1"/>
  <c r="H266" i="2" s="1"/>
  <c r="J268" i="2"/>
  <c r="E268" i="2" s="1"/>
  <c r="H268" i="2" s="1"/>
  <c r="J270" i="2"/>
  <c r="E270" i="2" s="1"/>
  <c r="H270" i="2" s="1"/>
  <c r="J272" i="2"/>
  <c r="E272" i="2" s="1"/>
  <c r="H272" i="2" s="1"/>
  <c r="J274" i="2"/>
  <c r="E274" i="2" s="1"/>
  <c r="H274" i="2" s="1"/>
  <c r="J276" i="2"/>
  <c r="E276" i="2" s="1"/>
  <c r="H276" i="2" s="1"/>
  <c r="J278" i="2"/>
  <c r="E278" i="2" s="1"/>
  <c r="H278" i="2" s="1"/>
  <c r="J280" i="2"/>
  <c r="E280" i="2" s="1"/>
  <c r="H280" i="2" s="1"/>
  <c r="J282" i="2"/>
  <c r="E282" i="2" s="1"/>
  <c r="H282" i="2" s="1"/>
  <c r="J284" i="2"/>
  <c r="E284" i="2" s="1"/>
  <c r="H284" i="2" s="1"/>
  <c r="J286" i="2"/>
  <c r="E286" i="2" s="1"/>
  <c r="H286" i="2" s="1"/>
  <c r="J288" i="2"/>
  <c r="E288" i="2" s="1"/>
  <c r="H288" i="2" s="1"/>
  <c r="J290" i="2"/>
  <c r="E290" i="2" s="1"/>
  <c r="H290" i="2" s="1"/>
  <c r="J292" i="2"/>
  <c r="E292" i="2" s="1"/>
  <c r="H292" i="2" s="1"/>
  <c r="J294" i="2"/>
  <c r="E294" i="2" s="1"/>
  <c r="H294" i="2" s="1"/>
  <c r="J296" i="2"/>
  <c r="E296" i="2" s="1"/>
  <c r="H296" i="2" s="1"/>
  <c r="J298" i="2"/>
  <c r="E298" i="2" s="1"/>
  <c r="H298" i="2" s="1"/>
  <c r="J300" i="2"/>
  <c r="E300" i="2" s="1"/>
  <c r="H300" i="2" s="1"/>
  <c r="J302" i="2"/>
  <c r="E302" i="2" s="1"/>
  <c r="H302" i="2" s="1"/>
  <c r="J304" i="2"/>
  <c r="E304" i="2" s="1"/>
  <c r="H304" i="2" s="1"/>
  <c r="J306" i="2"/>
  <c r="E306" i="2" s="1"/>
  <c r="H306" i="2" s="1"/>
  <c r="J308" i="2"/>
  <c r="E308" i="2" s="1"/>
  <c r="H308" i="2" s="1"/>
  <c r="J310" i="2"/>
  <c r="E310" i="2" s="1"/>
  <c r="H310" i="2" s="1"/>
  <c r="J312" i="2"/>
  <c r="E312" i="2" s="1"/>
  <c r="H312" i="2" s="1"/>
  <c r="J314" i="2"/>
  <c r="E314" i="2" s="1"/>
  <c r="H314" i="2" s="1"/>
  <c r="J316" i="2"/>
  <c r="E316" i="2" s="1"/>
  <c r="H316" i="2" s="1"/>
  <c r="J318" i="2"/>
  <c r="E318" i="2" s="1"/>
  <c r="H318" i="2" s="1"/>
  <c r="J320" i="2"/>
  <c r="E320" i="2" s="1"/>
  <c r="H320" i="2" s="1"/>
  <c r="J322" i="2"/>
  <c r="E322" i="2" s="1"/>
  <c r="H322" i="2" s="1"/>
  <c r="J324" i="2"/>
  <c r="E324" i="2" s="1"/>
  <c r="H324" i="2" s="1"/>
  <c r="J326" i="2"/>
  <c r="E326" i="2" s="1"/>
  <c r="H326" i="2" s="1"/>
  <c r="J328" i="2"/>
  <c r="E328" i="2" s="1"/>
  <c r="H328" i="2" s="1"/>
  <c r="J330" i="2"/>
  <c r="E330" i="2" s="1"/>
  <c r="H330" i="2" s="1"/>
  <c r="J332" i="2"/>
  <c r="E332" i="2" s="1"/>
  <c r="H332" i="2" s="1"/>
  <c r="J334" i="2"/>
  <c r="E334" i="2" s="1"/>
  <c r="H334" i="2" s="1"/>
  <c r="J336" i="2"/>
  <c r="E336" i="2" s="1"/>
  <c r="H336" i="2" s="1"/>
  <c r="J338" i="2"/>
  <c r="E338" i="2" s="1"/>
  <c r="H338" i="2" s="1"/>
  <c r="J340" i="2"/>
  <c r="E340" i="2" s="1"/>
  <c r="H340" i="2" s="1"/>
  <c r="J342" i="2"/>
  <c r="E342" i="2" s="1"/>
  <c r="H342" i="2" s="1"/>
  <c r="J344" i="2"/>
  <c r="E344" i="2" s="1"/>
  <c r="H344" i="2" s="1"/>
  <c r="J346" i="2"/>
  <c r="E346" i="2" s="1"/>
  <c r="H346" i="2" s="1"/>
  <c r="J348" i="2"/>
  <c r="E348" i="2" s="1"/>
  <c r="H348" i="2" s="1"/>
  <c r="J350" i="2"/>
  <c r="E350" i="2" s="1"/>
  <c r="H350" i="2" s="1"/>
  <c r="J352" i="2"/>
  <c r="E352" i="2" s="1"/>
  <c r="H352" i="2" s="1"/>
  <c r="J354" i="2"/>
  <c r="E354" i="2" s="1"/>
  <c r="H354" i="2" s="1"/>
  <c r="J356" i="2"/>
  <c r="E356" i="2" s="1"/>
  <c r="H356" i="2" s="1"/>
  <c r="J357" i="2"/>
  <c r="E357" i="2" s="1"/>
  <c r="H357" i="2" s="1"/>
  <c r="J360" i="2"/>
  <c r="E360" i="2" s="1"/>
  <c r="H360" i="2" s="1"/>
  <c r="J7" i="2"/>
  <c r="E7" i="2" s="1"/>
  <c r="H7" i="2" s="1"/>
  <c r="J10" i="2"/>
  <c r="E10" i="2" s="1"/>
  <c r="H10" i="2" s="1"/>
  <c r="J15" i="2"/>
  <c r="E15" i="2" s="1"/>
  <c r="H15" i="2" s="1"/>
  <c r="J19" i="2"/>
  <c r="E19" i="2" s="1"/>
  <c r="H19" i="2" s="1"/>
  <c r="J23" i="2"/>
  <c r="E23" i="2" s="1"/>
  <c r="H23" i="2" s="1"/>
  <c r="J27" i="2"/>
  <c r="E27" i="2" s="1"/>
  <c r="H27" i="2" s="1"/>
  <c r="J31" i="2"/>
  <c r="E31" i="2" s="1"/>
  <c r="H31" i="2" s="1"/>
  <c r="J35" i="2"/>
  <c r="E35" i="2" s="1"/>
  <c r="H35" i="2" s="1"/>
  <c r="J39" i="2"/>
  <c r="E39" i="2" s="1"/>
  <c r="H39" i="2" s="1"/>
  <c r="J43" i="2"/>
  <c r="E43" i="2" s="1"/>
  <c r="H43" i="2" s="1"/>
  <c r="J47" i="2"/>
  <c r="E47" i="2" s="1"/>
  <c r="H47" i="2" s="1"/>
  <c r="J51" i="2"/>
  <c r="E51" i="2" s="1"/>
  <c r="H51" i="2" s="1"/>
  <c r="J55" i="2"/>
  <c r="E55" i="2" s="1"/>
  <c r="H55" i="2" s="1"/>
  <c r="J59" i="2"/>
  <c r="E59" i="2" s="1"/>
  <c r="H59" i="2" s="1"/>
  <c r="J63" i="2"/>
  <c r="E63" i="2" s="1"/>
  <c r="H63" i="2" s="1"/>
  <c r="J67" i="2"/>
  <c r="E67" i="2" s="1"/>
  <c r="H67" i="2" s="1"/>
  <c r="J71" i="2"/>
  <c r="E71" i="2" s="1"/>
  <c r="H71" i="2" s="1"/>
  <c r="J75" i="2"/>
  <c r="E75" i="2" s="1"/>
  <c r="H75" i="2" s="1"/>
  <c r="J79" i="2"/>
  <c r="E79" i="2" s="1"/>
  <c r="H79" i="2" s="1"/>
  <c r="J83" i="2"/>
  <c r="E83" i="2" s="1"/>
  <c r="H83" i="2" s="1"/>
  <c r="J87" i="2"/>
  <c r="E87" i="2" s="1"/>
  <c r="H87" i="2" s="1"/>
  <c r="J91" i="2"/>
  <c r="E91" i="2" s="1"/>
  <c r="H91" i="2" s="1"/>
  <c r="J95" i="2"/>
  <c r="E95" i="2" s="1"/>
  <c r="H95" i="2" s="1"/>
  <c r="J99" i="2"/>
  <c r="E99" i="2" s="1"/>
  <c r="H99" i="2" s="1"/>
  <c r="J103" i="2"/>
  <c r="E103" i="2" s="1"/>
  <c r="H103" i="2" s="1"/>
  <c r="J107" i="2"/>
  <c r="E107" i="2" s="1"/>
  <c r="H107" i="2" s="1"/>
  <c r="J111" i="2"/>
  <c r="E111" i="2" s="1"/>
  <c r="H111" i="2" s="1"/>
  <c r="J115" i="2"/>
  <c r="E115" i="2" s="1"/>
  <c r="H115" i="2" s="1"/>
  <c r="J119" i="2"/>
  <c r="E119" i="2" s="1"/>
  <c r="H119" i="2" s="1"/>
  <c r="J123" i="2"/>
  <c r="E123" i="2" s="1"/>
  <c r="H123" i="2" s="1"/>
  <c r="J127" i="2"/>
  <c r="E127" i="2" s="1"/>
  <c r="H127" i="2" s="1"/>
  <c r="J131" i="2"/>
  <c r="E131" i="2" s="1"/>
  <c r="H131" i="2" s="1"/>
  <c r="J135" i="2"/>
  <c r="E135" i="2" s="1"/>
  <c r="H135" i="2" s="1"/>
  <c r="J139" i="2"/>
  <c r="E139" i="2" s="1"/>
  <c r="H139" i="2" s="1"/>
  <c r="J147" i="2"/>
  <c r="E147" i="2" s="1"/>
  <c r="H147" i="2" s="1"/>
  <c r="J155" i="2"/>
  <c r="E155" i="2" s="1"/>
  <c r="H155" i="2" s="1"/>
  <c r="J163" i="2"/>
  <c r="E163" i="2" s="1"/>
  <c r="H163" i="2" s="1"/>
  <c r="J171" i="2"/>
  <c r="E171" i="2" s="1"/>
  <c r="H171" i="2" s="1"/>
  <c r="J176" i="2"/>
  <c r="E176" i="2" s="1"/>
  <c r="H176" i="2" s="1"/>
  <c r="J180" i="2"/>
  <c r="E180" i="2" s="1"/>
  <c r="H180" i="2" s="1"/>
  <c r="J184" i="2"/>
  <c r="E184" i="2" s="1"/>
  <c r="H184" i="2" s="1"/>
  <c r="J188" i="2"/>
  <c r="E188" i="2" s="1"/>
  <c r="H188" i="2" s="1"/>
  <c r="J192" i="2"/>
  <c r="E192" i="2" s="1"/>
  <c r="H192" i="2" s="1"/>
  <c r="J195" i="2"/>
  <c r="E195" i="2" s="1"/>
  <c r="H195" i="2" s="1"/>
  <c r="J199" i="2"/>
  <c r="E199" i="2" s="1"/>
  <c r="H199" i="2" s="1"/>
  <c r="J203" i="2"/>
  <c r="E203" i="2" s="1"/>
  <c r="H203" i="2" s="1"/>
  <c r="J207" i="2"/>
  <c r="E207" i="2" s="1"/>
  <c r="H207" i="2" s="1"/>
  <c r="J211" i="2"/>
  <c r="E211" i="2" s="1"/>
  <c r="H211" i="2" s="1"/>
  <c r="J215" i="2"/>
  <c r="E215" i="2" s="1"/>
  <c r="H215" i="2" s="1"/>
  <c r="J219" i="2"/>
  <c r="E219" i="2" s="1"/>
  <c r="H219" i="2" s="1"/>
  <c r="J223" i="2"/>
  <c r="E223" i="2" s="1"/>
  <c r="H223" i="2" s="1"/>
  <c r="J227" i="2"/>
  <c r="E227" i="2" s="1"/>
  <c r="H227" i="2" s="1"/>
  <c r="J231" i="2"/>
  <c r="E231" i="2" s="1"/>
  <c r="H231" i="2" s="1"/>
  <c r="J235" i="2"/>
  <c r="E235" i="2" s="1"/>
  <c r="H235" i="2" s="1"/>
  <c r="J239" i="2"/>
  <c r="E239" i="2" s="1"/>
  <c r="H239" i="2" s="1"/>
  <c r="J243" i="2"/>
  <c r="E243" i="2" s="1"/>
  <c r="H243" i="2" s="1"/>
  <c r="J247" i="2"/>
  <c r="E247" i="2" s="1"/>
  <c r="H247" i="2" s="1"/>
  <c r="J251" i="2"/>
  <c r="E251" i="2" s="1"/>
  <c r="H251" i="2" s="1"/>
  <c r="J255" i="2"/>
  <c r="E255" i="2" s="1"/>
  <c r="H255" i="2" s="1"/>
  <c r="J259" i="2"/>
  <c r="E259" i="2" s="1"/>
  <c r="H259" i="2" s="1"/>
  <c r="J263" i="2"/>
  <c r="E263" i="2" s="1"/>
  <c r="H263" i="2" s="1"/>
  <c r="J267" i="2"/>
  <c r="E267" i="2" s="1"/>
  <c r="H267" i="2" s="1"/>
  <c r="J271" i="2"/>
  <c r="E271" i="2" s="1"/>
  <c r="H271" i="2" s="1"/>
  <c r="J275" i="2"/>
  <c r="E275" i="2" s="1"/>
  <c r="H275" i="2" s="1"/>
  <c r="J279" i="2"/>
  <c r="E279" i="2" s="1"/>
  <c r="H279" i="2" s="1"/>
  <c r="J283" i="2"/>
  <c r="E283" i="2" s="1"/>
  <c r="H283" i="2" s="1"/>
  <c r="J287" i="2"/>
  <c r="E287" i="2" s="1"/>
  <c r="H287" i="2" s="1"/>
  <c r="J291" i="2"/>
  <c r="E291" i="2" s="1"/>
  <c r="H291" i="2" s="1"/>
  <c r="J295" i="2"/>
  <c r="E295" i="2" s="1"/>
  <c r="H295" i="2" s="1"/>
  <c r="J299" i="2"/>
  <c r="E299" i="2" s="1"/>
  <c r="H299" i="2" s="1"/>
  <c r="J303" i="2"/>
  <c r="E303" i="2" s="1"/>
  <c r="H303" i="2" s="1"/>
  <c r="J307" i="2"/>
  <c r="E307" i="2" s="1"/>
  <c r="H307" i="2" s="1"/>
  <c r="J311" i="2"/>
  <c r="E311" i="2" s="1"/>
  <c r="H311" i="2" s="1"/>
  <c r="J315" i="2"/>
  <c r="E315" i="2" s="1"/>
  <c r="H315" i="2" s="1"/>
  <c r="J319" i="2"/>
  <c r="E319" i="2" s="1"/>
  <c r="H319" i="2" s="1"/>
  <c r="J323" i="2"/>
  <c r="E323" i="2" s="1"/>
  <c r="H323" i="2" s="1"/>
  <c r="J327" i="2"/>
  <c r="E327" i="2" s="1"/>
  <c r="H327" i="2" s="1"/>
  <c r="J331" i="2"/>
  <c r="E331" i="2" s="1"/>
  <c r="H331" i="2" s="1"/>
  <c r="J335" i="2"/>
  <c r="E335" i="2" s="1"/>
  <c r="H335" i="2" s="1"/>
  <c r="J339" i="2"/>
  <c r="E339" i="2" s="1"/>
  <c r="H339" i="2" s="1"/>
  <c r="J343" i="2"/>
  <c r="E343" i="2" s="1"/>
  <c r="H343" i="2" s="1"/>
  <c r="J347" i="2"/>
  <c r="E347" i="2" s="1"/>
  <c r="H347" i="2" s="1"/>
  <c r="J351" i="2"/>
  <c r="E351" i="2" s="1"/>
  <c r="H351" i="2" s="1"/>
  <c r="J355" i="2"/>
  <c r="E355" i="2" s="1"/>
  <c r="H355" i="2" s="1"/>
  <c r="J358" i="2"/>
  <c r="E358" i="2" s="1"/>
  <c r="H358" i="2" s="1"/>
  <c r="J143" i="2"/>
  <c r="E143" i="2" s="1"/>
  <c r="H143" i="2" s="1"/>
  <c r="J151" i="2"/>
  <c r="E151" i="2" s="1"/>
  <c r="H151" i="2" s="1"/>
  <c r="J159" i="2"/>
  <c r="E159" i="2" s="1"/>
  <c r="H159" i="2" s="1"/>
  <c r="J167" i="2"/>
  <c r="E167" i="2" s="1"/>
  <c r="H167" i="2" s="1"/>
  <c r="J174" i="2"/>
  <c r="E174" i="2" s="1"/>
  <c r="H174" i="2" s="1"/>
  <c r="J178" i="2"/>
  <c r="E178" i="2" s="1"/>
  <c r="H178" i="2" s="1"/>
  <c r="J182" i="2"/>
  <c r="E182" i="2" s="1"/>
  <c r="H182" i="2" s="1"/>
  <c r="J186" i="2"/>
  <c r="E186" i="2" s="1"/>
  <c r="H186" i="2" s="1"/>
  <c r="J190" i="2"/>
  <c r="E190" i="2" s="1"/>
  <c r="H190" i="2" s="1"/>
  <c r="J4" i="2"/>
  <c r="J197" i="2"/>
  <c r="E197" i="2" s="1"/>
  <c r="H197" i="2" s="1"/>
  <c r="J201" i="2"/>
  <c r="E201" i="2" s="1"/>
  <c r="H201" i="2" s="1"/>
  <c r="J205" i="2"/>
  <c r="E205" i="2" s="1"/>
  <c r="H205" i="2" s="1"/>
  <c r="J209" i="2"/>
  <c r="E209" i="2" s="1"/>
  <c r="H209" i="2" s="1"/>
  <c r="J213" i="2"/>
  <c r="E213" i="2" s="1"/>
  <c r="H213" i="2" s="1"/>
  <c r="J217" i="2"/>
  <c r="E217" i="2" s="1"/>
  <c r="H217" i="2" s="1"/>
  <c r="J221" i="2"/>
  <c r="E221" i="2" s="1"/>
  <c r="H221" i="2" s="1"/>
  <c r="J225" i="2"/>
  <c r="E225" i="2" s="1"/>
  <c r="H225" i="2" s="1"/>
  <c r="J229" i="2"/>
  <c r="E229" i="2" s="1"/>
  <c r="H229" i="2" s="1"/>
  <c r="J233" i="2"/>
  <c r="E233" i="2" s="1"/>
  <c r="H233" i="2" s="1"/>
  <c r="J237" i="2"/>
  <c r="E237" i="2" s="1"/>
  <c r="H237" i="2" s="1"/>
  <c r="J241" i="2"/>
  <c r="E241" i="2" s="1"/>
  <c r="H241" i="2" s="1"/>
  <c r="J245" i="2"/>
  <c r="E245" i="2" s="1"/>
  <c r="H245" i="2" s="1"/>
  <c r="J249" i="2"/>
  <c r="E249" i="2" s="1"/>
  <c r="H249" i="2" s="1"/>
  <c r="J253" i="2"/>
  <c r="E253" i="2" s="1"/>
  <c r="H253" i="2" s="1"/>
  <c r="J257" i="2"/>
  <c r="E257" i="2" s="1"/>
  <c r="H257" i="2" s="1"/>
  <c r="J261" i="2"/>
  <c r="E261" i="2" s="1"/>
  <c r="H261" i="2" s="1"/>
  <c r="J265" i="2"/>
  <c r="E265" i="2" s="1"/>
  <c r="H265" i="2" s="1"/>
  <c r="J269" i="2"/>
  <c r="E269" i="2" s="1"/>
  <c r="H269" i="2" s="1"/>
  <c r="J273" i="2"/>
  <c r="E273" i="2" s="1"/>
  <c r="H273" i="2" s="1"/>
  <c r="J277" i="2"/>
  <c r="E277" i="2" s="1"/>
  <c r="H277" i="2" s="1"/>
  <c r="J281" i="2"/>
  <c r="E281" i="2" s="1"/>
  <c r="H281" i="2" s="1"/>
  <c r="J285" i="2"/>
  <c r="E285" i="2" s="1"/>
  <c r="H285" i="2" s="1"/>
  <c r="J289" i="2"/>
  <c r="E289" i="2" s="1"/>
  <c r="H289" i="2" s="1"/>
  <c r="J293" i="2"/>
  <c r="E293" i="2" s="1"/>
  <c r="H293" i="2" s="1"/>
  <c r="J297" i="2"/>
  <c r="E297" i="2" s="1"/>
  <c r="H297" i="2" s="1"/>
  <c r="J301" i="2"/>
  <c r="E301" i="2" s="1"/>
  <c r="H301" i="2" s="1"/>
  <c r="J305" i="2"/>
  <c r="E305" i="2" s="1"/>
  <c r="H305" i="2" s="1"/>
  <c r="J309" i="2"/>
  <c r="E309" i="2" s="1"/>
  <c r="H309" i="2" s="1"/>
  <c r="J313" i="2"/>
  <c r="E313" i="2" s="1"/>
  <c r="H313" i="2" s="1"/>
  <c r="J317" i="2"/>
  <c r="E317" i="2" s="1"/>
  <c r="H317" i="2" s="1"/>
  <c r="J321" i="2"/>
  <c r="E321" i="2" s="1"/>
  <c r="H321" i="2" s="1"/>
  <c r="J325" i="2"/>
  <c r="E325" i="2" s="1"/>
  <c r="H325" i="2" s="1"/>
  <c r="J329" i="2"/>
  <c r="E329" i="2" s="1"/>
  <c r="H329" i="2" s="1"/>
  <c r="J333" i="2"/>
  <c r="E333" i="2" s="1"/>
  <c r="H333" i="2" s="1"/>
  <c r="J337" i="2"/>
  <c r="E337" i="2" s="1"/>
  <c r="H337" i="2" s="1"/>
  <c r="J341" i="2"/>
  <c r="E341" i="2" s="1"/>
  <c r="H341" i="2" s="1"/>
  <c r="J345" i="2"/>
  <c r="E345" i="2" s="1"/>
  <c r="H345" i="2" s="1"/>
  <c r="J349" i="2"/>
  <c r="E349" i="2" s="1"/>
  <c r="H349" i="2" s="1"/>
  <c r="J353" i="2"/>
  <c r="E353" i="2" s="1"/>
  <c r="H353" i="2" s="1"/>
  <c r="J361" i="2"/>
  <c r="E361" i="2" s="1"/>
  <c r="H361" i="2" s="1"/>
  <c r="J359" i="2"/>
  <c r="E359" i="2" s="1"/>
  <c r="H359" i="2" s="1"/>
  <c r="J363" i="2"/>
  <c r="E363" i="2" s="1"/>
  <c r="H363" i="2" l="1"/>
  <c r="E6" i="1"/>
  <c r="E5" i="1"/>
  <c r="E7" i="1"/>
</calcChain>
</file>

<file path=xl/sharedStrings.xml><?xml version="1.0" encoding="utf-8"?>
<sst xmlns="http://schemas.openxmlformats.org/spreadsheetml/2006/main" count="30" uniqueCount="30">
  <si>
    <t>ÎMPRUMUT IPOTECAR</t>
  </si>
  <si>
    <t>CALCULATOR</t>
  </si>
  <si>
    <t>DETALII DESPRE ÎMPRUMUT</t>
  </si>
  <si>
    <t>Preț de achiziție</t>
  </si>
  <si>
    <t>Rata dobânzii</t>
  </si>
  <si>
    <t>Durata împrumutului (în luni)</t>
  </si>
  <si>
    <t>Valoare împrumut</t>
  </si>
  <si>
    <t>Data de începere a împrumutului</t>
  </si>
  <si>
    <t>* Total plăți lunare = plățile pentru împrumut plus plățile pentru impozitul pe proprietate</t>
  </si>
  <si>
    <t>VALORI</t>
  </si>
  <si>
    <t>PLATA LUNARĂ A ÎMPRUMUTULUI</t>
  </si>
  <si>
    <t>STATISTICI CHEIE</t>
  </si>
  <si>
    <t>Plăți lunare ale împrumutului</t>
  </si>
  <si>
    <t>Total plăți lunare *</t>
  </si>
  <si>
    <t>Total plată împrumut</t>
  </si>
  <si>
    <t>Total dobândă plătită</t>
  </si>
  <si>
    <t>Valoarea lunară a impozitului pe proprietate</t>
  </si>
  <si>
    <t>TOTALURI</t>
  </si>
  <si>
    <t>Accesați tabelul amortizare</t>
  </si>
  <si>
    <t>AMORTIZARE</t>
  </si>
  <si>
    <t>Nr.</t>
  </si>
  <si>
    <t>plată
dată</t>
  </si>
  <si>
    <t>deschidere
sold</t>
  </si>
  <si>
    <t>dobândă</t>
  </si>
  <si>
    <t>principal</t>
  </si>
  <si>
    <t>proprietate
impozit</t>
  </si>
  <si>
    <t>total
plăți</t>
  </si>
  <si>
    <t>închidere
sold</t>
  </si>
  <si>
    <t>Nr.
luni rămase</t>
  </si>
  <si>
    <t>TABEL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</si>
</sst>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0.0%"/>
    <numFmt numFmtId="166" formatCode="#,##0_ ;\-#,##0\ "/>
    <numFmt numFmtId="168" formatCode="#,##0\ &quot;lei&quot;"/>
  </numFmts>
  <fonts count="18"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
      <sz val="11"/>
      <color theme="1" tint="0.34998626667073579"/>
      <name val="Calibri"/>
      <family val="2"/>
      <scheme val="minor"/>
    </font>
    <font>
      <sz val="20"/>
      <color theme="3" tint="9.9948118533890809E-2"/>
      <name val="Calibri"/>
      <family val="2"/>
      <scheme val="major"/>
    </font>
    <font>
      <sz val="12"/>
      <color theme="2"/>
      <name val="Calibri"/>
      <family val="2"/>
      <scheme val="major"/>
    </font>
    <font>
      <sz val="10"/>
      <color theme="1" tint="0.34998626667073579"/>
      <name val="Calibri"/>
      <family val="2"/>
      <scheme val="minor"/>
    </font>
    <font>
      <sz val="20"/>
      <color theme="2"/>
      <name val="Calibri"/>
      <family val="2"/>
      <scheme val="major"/>
    </font>
    <font>
      <sz val="11"/>
      <color theme="5" tint="-0.24994659260841701"/>
      <name val="Calibri"/>
      <family val="2"/>
      <scheme val="major"/>
    </font>
    <font>
      <i/>
      <sz val="11"/>
      <color theme="1" tint="0.34998626667073579"/>
      <name val="Calibri"/>
      <family val="2"/>
      <scheme val="minor"/>
    </font>
    <font>
      <b/>
      <u/>
      <sz val="11"/>
      <color theme="5" tint="-0.2499465926084170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7">
    <xf numFmtId="0" fontId="0" fillId="0" borderId="0">
      <alignment horizontal="left" wrapText="1" indent="1"/>
    </xf>
    <xf numFmtId="0" fontId="4"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6" fillId="0" borderId="1" applyFill="0" applyBorder="0" applyProtection="0">
      <alignment horizontal="right" indent="1"/>
    </xf>
    <xf numFmtId="0" fontId="1" fillId="0" borderId="0" applyNumberFormat="0" applyFill="0" applyBorder="0" applyAlignment="0" applyProtection="0"/>
    <xf numFmtId="0" fontId="8" fillId="0" borderId="0" applyNumberFormat="0" applyFill="0" applyProtection="0">
      <alignment horizontal="right"/>
    </xf>
    <xf numFmtId="0" fontId="7" fillId="0" borderId="0" applyNumberFormat="0" applyFill="0" applyAlignment="0" applyProtection="0"/>
    <xf numFmtId="14" fontId="5" fillId="0" borderId="0" applyFont="0" applyFill="0" applyBorder="0" applyAlignment="0">
      <alignment horizontal="left" indent="1"/>
    </xf>
    <xf numFmtId="0" fontId="3" fillId="4" borderId="0" applyFont="0" applyBorder="0">
      <alignment horizontal="center" wrapText="1"/>
      <protection locked="0"/>
    </xf>
    <xf numFmtId="0" fontId="9" fillId="0" borderId="0" applyNumberFormat="0" applyFill="0" applyBorder="0" applyProtection="0">
      <alignment wrapText="1"/>
    </xf>
    <xf numFmtId="0" fontId="5" fillId="0" borderId="3" applyNumberFormat="0" applyFont="0" applyFill="0" applyAlignment="0">
      <alignment wrapText="1"/>
    </xf>
    <xf numFmtId="168" fontId="2" fillId="2" borderId="0">
      <alignment horizontal="center" vertical="center"/>
    </xf>
    <xf numFmtId="164" fontId="5" fillId="0" borderId="0" applyFont="0" applyFill="0" applyBorder="0" applyProtection="0">
      <alignment horizontal="right" indent="1"/>
    </xf>
    <xf numFmtId="166" fontId="5" fillId="0" borderId="0" applyFont="0" applyFill="0" applyBorder="0" applyProtection="0">
      <alignment horizontal="center"/>
    </xf>
    <xf numFmtId="168" fontId="5" fillId="0" borderId="0" applyFont="0" applyFill="0" applyBorder="0" applyProtection="0">
      <alignment horizontal="right"/>
    </xf>
    <xf numFmtId="165" fontId="5" fillId="0" borderId="0" applyFont="0" applyFill="0" applyBorder="0" applyProtection="0">
      <alignment horizontal="right" indent="1"/>
    </xf>
  </cellStyleXfs>
  <cellXfs count="28">
    <xf numFmtId="0" fontId="0" fillId="0" borderId="0" xfId="0">
      <alignment horizontal="left" wrapText="1" indent="1"/>
    </xf>
    <xf numFmtId="0" fontId="4" fillId="5" borderId="0" xfId="1" applyFill="1" applyProtection="1">
      <protection locked="0"/>
    </xf>
    <xf numFmtId="0" fontId="0" fillId="0" borderId="0" xfId="0" applyProtection="1">
      <alignment horizontal="left" wrapText="1" indent="1"/>
      <protection locked="0"/>
    </xf>
    <xf numFmtId="0" fontId="3" fillId="4" borderId="0" xfId="9">
      <alignment horizontal="center" wrapText="1"/>
      <protection locked="0"/>
    </xf>
    <xf numFmtId="0" fontId="0" fillId="0" borderId="0" xfId="0" applyAlignment="1">
      <alignment vertical="top"/>
    </xf>
    <xf numFmtId="14" fontId="0" fillId="0" borderId="0" xfId="8" applyFont="1" applyAlignment="1">
      <alignment horizontal="left" wrapText="1" indent="1"/>
    </xf>
    <xf numFmtId="168" fontId="0" fillId="0" borderId="0" xfId="15" applyFont="1" applyAlignment="1">
      <alignment horizontal="right" indent="1"/>
    </xf>
    <xf numFmtId="166" fontId="5" fillId="0" borderId="0" xfId="14" applyAlignment="1">
      <alignment horizontal="center"/>
    </xf>
    <xf numFmtId="166" fontId="0" fillId="0" borderId="0" xfId="14" applyFont="1">
      <alignment horizontal="center"/>
    </xf>
    <xf numFmtId="0" fontId="4" fillId="3" borderId="0" xfId="1" applyNumberFormat="1" applyBorder="1" applyAlignment="1" applyProtection="1">
      <protection locked="0"/>
    </xf>
    <xf numFmtId="0" fontId="4" fillId="3" borderId="2" xfId="1" applyNumberFormat="1" applyBorder="1" applyAlignment="1" applyProtection="1">
      <alignment horizontal="left" vertical="top"/>
      <protection locked="0"/>
    </xf>
    <xf numFmtId="0" fontId="10" fillId="0" borderId="0" xfId="0" applyFont="1">
      <alignment horizontal="left" wrapText="1" indent="1"/>
    </xf>
    <xf numFmtId="0" fontId="11" fillId="3" borderId="0" xfId="1" applyFont="1" applyAlignment="1">
      <alignment wrapText="1"/>
    </xf>
    <xf numFmtId="0" fontId="12" fillId="2" borderId="0" xfId="3" applyFont="1" applyAlignment="1" applyProtection="1">
      <alignment horizontal="center"/>
    </xf>
    <xf numFmtId="0" fontId="11" fillId="3" borderId="0" xfId="1" applyFont="1" applyAlignment="1">
      <alignment horizontal="left" wrapText="1" indent="1"/>
    </xf>
    <xf numFmtId="0" fontId="13" fillId="0" borderId="0" xfId="0" applyFont="1" applyProtection="1">
      <alignment horizontal="left" wrapText="1" indent="1"/>
      <protection locked="0"/>
    </xf>
    <xf numFmtId="0" fontId="12" fillId="4" borderId="4" xfId="2" applyFont="1">
      <alignment horizontal="left" vertical="center" wrapText="1" indent="1"/>
    </xf>
    <xf numFmtId="0" fontId="12" fillId="4" borderId="3" xfId="11" applyFont="1" applyFill="1" applyAlignment="1">
      <alignment horizontal="left" vertical="center" wrapText="1" indent="1"/>
    </xf>
    <xf numFmtId="0" fontId="10" fillId="0" borderId="0" xfId="0" applyFont="1" applyFill="1" applyBorder="1">
      <alignment horizontal="left" wrapText="1" indent="1"/>
    </xf>
    <xf numFmtId="168" fontId="10" fillId="0" borderId="0" xfId="15" applyFont="1" applyFill="1" applyBorder="1" applyAlignment="1">
      <alignment horizontal="right" indent="1"/>
    </xf>
    <xf numFmtId="168" fontId="10" fillId="0" borderId="0" xfId="15" applyFont="1" applyAlignment="1">
      <alignment horizontal="right" indent="1"/>
    </xf>
    <xf numFmtId="165" fontId="10" fillId="0" borderId="0" xfId="16" applyFont="1" applyFill="1" applyBorder="1">
      <alignment horizontal="right" indent="1"/>
    </xf>
    <xf numFmtId="166" fontId="10" fillId="0" borderId="0" xfId="13" applyNumberFormat="1" applyFont="1" applyFill="1" applyBorder="1">
      <alignment horizontal="right" indent="1"/>
    </xf>
    <xf numFmtId="14" fontId="15" fillId="0" borderId="0" xfId="8" applyFont="1" applyFill="1" applyBorder="1" applyAlignment="1">
      <alignment horizontal="right" indent="1"/>
    </xf>
    <xf numFmtId="0" fontId="16" fillId="0" borderId="0" xfId="10" applyFont="1">
      <alignment wrapText="1"/>
    </xf>
    <xf numFmtId="0" fontId="13" fillId="0" borderId="0" xfId="0" applyFont="1" applyAlignment="1" applyProtection="1">
      <alignment horizontal="center"/>
      <protection locked="0"/>
    </xf>
    <xf numFmtId="0" fontId="17" fillId="0" borderId="0" xfId="6" applyFont="1">
      <alignment horizontal="right"/>
    </xf>
    <xf numFmtId="168" fontId="14" fillId="2" borderId="0" xfId="12" applyNumberFormat="1" applyFont="1">
      <alignment horizontal="center" vertical="center"/>
    </xf>
  </cellXfs>
  <cellStyles count="17">
    <cellStyle name="Dată" xfId="8" xr:uid="{00000000-0005-0000-0000-000000000000}"/>
    <cellStyle name="Hyperlink" xfId="6" builtinId="8" customBuiltin="1"/>
    <cellStyle name="Hyperlink parcurs" xfId="7" builtinId="9" customBuiltin="1"/>
    <cellStyle name="Monedă" xfId="15" builtinId="4" customBuiltin="1"/>
    <cellStyle name="Normal" xfId="0" builtinId="0" customBuiltin="1"/>
    <cellStyle name="Plata lunară a împrumutului" xfId="12" xr:uid="{00000000-0005-0000-0000-000005000000}"/>
    <cellStyle name="Procent" xfId="16" builtinId="5" customBuiltin="1"/>
    <cellStyle name="Statistici cheie, bordură stânga" xfId="11" xr:uid="{00000000-0005-0000-0000-000007000000}"/>
    <cellStyle name="Text explicativ" xfId="10" builtinId="53" customBuiltin="1"/>
    <cellStyle name="Titlu" xfId="1" builtinId="15" customBuiltin="1"/>
    <cellStyle name="Titlu 1" xfId="2" builtinId="16" customBuiltin="1"/>
    <cellStyle name="Titlu 2" xfId="3" builtinId="17" customBuiltin="1"/>
    <cellStyle name="Titlu 3" xfId="4" builtinId="18" customBuiltin="1"/>
    <cellStyle name="Titlu 4" xfId="5" builtinId="19" customBuiltin="1"/>
    <cellStyle name="Titlul de tabel Amortizare" xfId="9" xr:uid="{00000000-0005-0000-0000-00000E000000}"/>
    <cellStyle name="Virgulă" xfId="13" builtinId="3" customBuiltin="1"/>
    <cellStyle name="Virgulă [0]" xfId="14" builtinId="6" customBuiltin="1"/>
  </cellStyles>
  <dxfs count="26">
    <dxf>
      <alignment horizontal="center"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0" justifyLastLine="0" shrinkToFit="0" readingOrder="0"/>
    </dxf>
    <dxf>
      <alignment horizontal="right" vertical="bottom" textRotation="0" wrapText="0" indent="1" justifyLastLine="0" shrinkToFit="0" readingOrder="0"/>
    </dxf>
    <dxf>
      <alignment horizontal="left" vertical="bottom" textRotation="0" wrapText="1" indent="1" justifyLastLine="0" shrinkToFit="0" readingOrder="0"/>
    </dxf>
    <dxf>
      <alignment horizontal="left" vertical="bottom" textRotation="0" wrapText="1"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protection locked="1" hidden="0"/>
    </dxf>
    <dxf>
      <font>
        <color theme="0"/>
      </font>
      <fill>
        <patternFill patternType="none">
          <bgColor auto="1"/>
        </patternFill>
      </fill>
      <border>
        <left/>
        <right/>
        <top/>
        <bottom/>
        <vertical/>
        <horizontal/>
      </border>
    </dxf>
    <dxf>
      <alignment horizontal="right" vertical="bottom" textRotation="0" wrapText="0" indent="1" justifyLastLine="0" shrinkToFit="0" readingOrder="0"/>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Calculator ipotecă" defaultPivotStyle="PivotStyleLight16">
    <tableStyle name="Calculator ipotecă" pivot="0" count="4" xr9:uid="{00000000-0011-0000-FFFF-FFFF00000000}">
      <tableStyleElement type="wholeTable" dxfId="25"/>
      <tableStyleElement type="headerRow" dxfId="24"/>
      <tableStyleElement type="lastColumn" dxfId="23"/>
      <tableStyleElement type="secondColumn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DetaliiÎmprumut" displayName="DetaliiÎmprumut" ref="B3:E8" totalsRowDxfId="21">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DETALII DESPRE ÎMPRUMUT" totalsRowLabel="Total"/>
    <tableColumn id="4" xr3:uid="{00000000-0010-0000-0000-000004000000}" name="VALORI" totalsRowFunction="count"/>
    <tableColumn id="2" xr3:uid="{00000000-0010-0000-0000-000002000000}" name="STATISTICI CHEIE" totalsRowDxfId="20"/>
    <tableColumn id="3" xr3:uid="{00000000-0010-0000-0000-000003000000}" name="TOTALURI" dataDxfId="19"/>
  </tableColumns>
  <tableStyleInfo name="Calculator ipotecă" showFirstColumn="0" showLastColumn="1" showRowStripes="1" showColumnStripes="1"/>
  <extLst>
    <ext xmlns:x14="http://schemas.microsoft.com/office/spreadsheetml/2009/9/main" uri="{504A1905-F514-4f6f-8877-14C23A59335A}">
      <x14:table altTextSummary="Introduceți detaliile împrumutului pentru a genera statistici cheie referitoare la împrumut pentru plățile lunare ale împrumutului, totalul plăților lunare, totalul plăților pentru împrumut și totalul cheltuielilor cu dobând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Amortizare" displayName="Amortizare" ref="B3:J363" totalsRowShown="0" dataDxfId="17">
  <autoFilter ref="B3:J363" xr:uid="{00000000-0009-0000-0100-000001000000}"/>
  <tableColumns count="9">
    <tableColumn id="1" xr3:uid="{00000000-0010-0000-0100-000001000000}" name="Nr." dataDxfId="16" totalsRowDxfId="15" dataCellStyle="Virgulă [0]">
      <calculatedColumnFormula>ROWS($B$4:B4)</calculatedColumnFormula>
    </tableColumn>
    <tableColumn id="2" xr3:uid="{00000000-0010-0000-0100-000002000000}" name="plată_x000a_dată" dataDxfId="14" totalsRowDxfId="13" dataCellStyle="Dată">
      <calculatedColumnFormula>IF(ValoriIntroduse,IF(Amortizare[[#This Row],[Nr.]]&lt;=DuratăÎmprumut,IF(ROW()-ROW(Amortizare[[#Headers],[plată
dată]])=1,ÎnceputÎmprumut,IF(I3&gt;0,EDATE(C3,1),"")),""),"")</calculatedColumnFormula>
    </tableColumn>
    <tableColumn id="3" xr3:uid="{00000000-0010-0000-0100-000003000000}" name="deschidere_x000a_sold" dataDxfId="12" totalsRowDxfId="11" dataCellStyle="Monedă">
      <calculatedColumnFormula>IF(ROW()-ROW(Amortizare[[#Headers],[deschidere
sold]])=1,ValoareÎmprumut,IF(Amortizare[[#This Row],[plată
dată]]="",0,INDEX(Amortizare[], ROW()-4,8)))</calculatedColumnFormula>
    </tableColumn>
    <tableColumn id="4" xr3:uid="{00000000-0010-0000-0100-000004000000}" name="dobândă" dataDxfId="10" totalsRowDxfId="9" dataCellStyle="Monedă">
      <calculatedColumnFormula>IF(ValoriIntroduse,IF(ROW()-ROW(Amortizare[[#Headers],[dobândă]])=1,-IPMT(RataDobânzii/12,1,DuratăÎmprumut-ROWS($C$4:C4)+1,Amortizare[[#This Row],[deschidere
sold]]),IFERROR(-IPMT(RataDobânzii/12,1,Amortizare[[#This Row],[Nr.
luni rămase]],D5),0)),0)</calculatedColumnFormula>
    </tableColumn>
    <tableColumn id="5" xr3:uid="{00000000-0010-0000-0100-000005000000}" name="principal" dataDxfId="8" totalsRowDxfId="7" dataCellStyle="Monedă">
      <calculatedColumnFormula>IFERROR(IF(AND(ValoriIntroduse,Amortizare[[#This Row],[plată
dată]]&lt;&gt;""),-PPMT(RataDobânzii/12,1,DuratăÎmprumut-ROWS($C$4:C4)+1,Amortizare[[#This Row],[deschidere
sold]]),""),0)</calculatedColumnFormula>
    </tableColumn>
    <tableColumn id="7" xr3:uid="{00000000-0010-0000-0100-000007000000}" name="proprietate_x000a_impozit" dataDxfId="6" totalsRowDxfId="5" dataCellStyle="Monedă">
      <calculatedColumnFormula>IF(Amortizare[[#This Row],[plată
dată]]="",0,ValoareImpozitProprietate)</calculatedColumnFormula>
    </tableColumn>
    <tableColumn id="9" xr3:uid="{00000000-0010-0000-0100-000009000000}" name="total_x000a_plăți" dataDxfId="4" totalsRowDxfId="3" dataCellStyle="Monedă">
      <calculatedColumnFormula>IF(Amortizare[[#This Row],[plată
dată]]="",0,Amortizare[[#This Row],[dobândă]]+Amortizare[[#This Row],[principal]]+Amortizare[[#This Row],[proprietate
impozit]])</calculatedColumnFormula>
    </tableColumn>
    <tableColumn id="10" xr3:uid="{00000000-0010-0000-0100-00000A000000}" name="închidere_x000a_sold" dataDxfId="2" totalsRowDxfId="1" dataCellStyle="Monedă">
      <calculatedColumnFormula>IF(Amortizare[[#This Row],[plată
dată]]="",0,Amortizare[[#This Row],[deschidere
sold]]-Amortizare[[#This Row],[principal]])</calculatedColumnFormula>
    </tableColumn>
    <tableColumn id="11" xr3:uid="{00000000-0010-0000-0100-00000B000000}" name="Nr._x000a_luni rămase" totalsRowDxfId="0" dataCellStyle="Virgulă [0]">
      <calculatedColumnFormula>IF(Amortizare[[#This Row],[închidere
sold]]&gt;0,UltimulRând-ROW(),0)</calculatedColumnFormula>
    </tableColumn>
  </tableColumns>
  <tableStyleInfo name="Calculator ipotecă" showFirstColumn="0" showLastColumn="0" showRowStripes="1" showColumnStripes="0"/>
  <extLst>
    <ext xmlns:x14="http://schemas.microsoft.com/office/spreadsheetml/2009/9/main" uri="{504A1905-F514-4f6f-8877-14C23A59335A}">
      <x14:table altTextSummary="Calculele plăților pentru împrumut, în timp. Plățile suplimentare presupun o plată suplimentară cu aceeași sumă lunară Adăugați un rând nou și introduceți data de plată. Coloanele se actualizează automat"/>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E10"/>
  <sheetViews>
    <sheetView showGridLines="0" tabSelected="1" zoomScaleNormal="100" workbookViewId="0"/>
  </sheetViews>
  <sheetFormatPr defaultColWidth="8.85546875" defaultRowHeight="30" customHeight="1" x14ac:dyDescent="0.25"/>
  <cols>
    <col min="1" max="1" width="2.7109375" style="15" customWidth="1"/>
    <col min="2" max="2" width="35.7109375" style="25" customWidth="1"/>
    <col min="3" max="3" width="20.7109375" style="15" customWidth="1"/>
    <col min="4" max="4" width="35.7109375" style="15" customWidth="1"/>
    <col min="5" max="5" width="26" style="11" customWidth="1"/>
    <col min="6" max="16384" width="8.85546875" style="15"/>
  </cols>
  <sheetData>
    <row r="1" spans="1:5" ht="30" customHeight="1" x14ac:dyDescent="0.4">
      <c r="A1" s="11"/>
      <c r="B1" s="12" t="s">
        <v>0</v>
      </c>
      <c r="C1" s="12"/>
      <c r="D1" s="13" t="s">
        <v>10</v>
      </c>
      <c r="E1" s="14"/>
    </row>
    <row r="2" spans="1:5" ht="30" customHeight="1" thickBot="1" x14ac:dyDescent="0.45">
      <c r="A2" s="11"/>
      <c r="B2" s="12" t="s">
        <v>1</v>
      </c>
      <c r="C2" s="12"/>
      <c r="D2" s="27">
        <f>E4</f>
        <v>1073.6432460242781</v>
      </c>
      <c r="E2" s="14"/>
    </row>
    <row r="3" spans="1:5" ht="35.1" customHeight="1" thickTop="1" x14ac:dyDescent="0.25">
      <c r="A3" s="11"/>
      <c r="B3" s="16" t="s">
        <v>2</v>
      </c>
      <c r="C3" s="16" t="s">
        <v>9</v>
      </c>
      <c r="D3" s="17" t="s">
        <v>11</v>
      </c>
      <c r="E3" s="16" t="s">
        <v>17</v>
      </c>
    </row>
    <row r="4" spans="1:5" ht="30" customHeight="1" x14ac:dyDescent="0.25">
      <c r="B4" s="18" t="s">
        <v>3</v>
      </c>
      <c r="C4" s="19">
        <v>300000</v>
      </c>
      <c r="D4" s="18" t="s">
        <v>12</v>
      </c>
      <c r="E4" s="20">
        <f>IFERROR(PMT(RataDobânzii/12,DuratăÎmprumut,-ValoareÎmprumut),0)</f>
        <v>1073.6432460242781</v>
      </c>
    </row>
    <row r="5" spans="1:5" ht="30" customHeight="1" x14ac:dyDescent="0.25">
      <c r="B5" s="18" t="s">
        <v>4</v>
      </c>
      <c r="C5" s="21">
        <v>0.05</v>
      </c>
      <c r="D5" s="18" t="s">
        <v>13</v>
      </c>
      <c r="E5" s="20">
        <f ca="1">IFERROR(IF(ValoriIntroduse,SUM(total_plăți),0),0)</f>
        <v>520679.23652670986</v>
      </c>
    </row>
    <row r="6" spans="1:5" ht="30" customHeight="1" x14ac:dyDescent="0.25">
      <c r="B6" s="18" t="s">
        <v>5</v>
      </c>
      <c r="C6" s="22">
        <v>360</v>
      </c>
      <c r="D6" s="18" t="s">
        <v>14</v>
      </c>
      <c r="E6" s="20">
        <f ca="1">IFERROR(IF(ValoriIntroduse,SUM(Total_plată_împrumut),0),0)</f>
        <v>385679.23652670946</v>
      </c>
    </row>
    <row r="7" spans="1:5" ht="30" customHeight="1" x14ac:dyDescent="0.25">
      <c r="B7" s="18" t="s">
        <v>6</v>
      </c>
      <c r="C7" s="19">
        <v>200000</v>
      </c>
      <c r="D7" s="18" t="s">
        <v>15</v>
      </c>
      <c r="E7" s="20">
        <f ca="1">IFERROR(IF(ValoriIntroduse,SUM(dobândă),0),0)</f>
        <v>185679.23652670963</v>
      </c>
    </row>
    <row r="8" spans="1:5" ht="30" customHeight="1" x14ac:dyDescent="0.25">
      <c r="B8" s="18" t="s">
        <v>7</v>
      </c>
      <c r="C8" s="23">
        <f ca="1">TODAY()+120</f>
        <v>43323</v>
      </c>
      <c r="D8" s="18" t="s">
        <v>16</v>
      </c>
      <c r="E8" s="20">
        <v>375</v>
      </c>
    </row>
    <row r="9" spans="1:5" s="11" customFormat="1" ht="30" customHeight="1" x14ac:dyDescent="0.25">
      <c r="B9" s="24" t="s">
        <v>8</v>
      </c>
      <c r="C9" s="24"/>
      <c r="D9" s="24"/>
      <c r="E9" s="24"/>
    </row>
    <row r="10" spans="1:5" ht="30" customHeight="1" x14ac:dyDescent="0.25">
      <c r="C10" s="11"/>
      <c r="D10" s="11"/>
      <c r="E10" s="26" t="s">
        <v>18</v>
      </c>
    </row>
  </sheetData>
  <sheetProtection insertRows="0" deleteRows="0" selectLockedCells="1"/>
  <mergeCells count="3">
    <mergeCell ref="B1:C1"/>
    <mergeCell ref="B2:C2"/>
    <mergeCell ref="B9:E9"/>
  </mergeCells>
  <dataValidations xWindow="814" yWindow="404" count="16">
    <dataValidation type="whole" errorStyle="warning" allowBlank="1" showInputMessage="1" showErrorMessage="1" error="Durata maximă a unui împrumut pentru acest calculator este de 360 de luni (30 de ani). Selectați REÎNCERCARE pentru a introduce o valoare între 1 și 360, ANULARE pentru a ieși" prompt="Introduceți durata împrumutului (în luni). Valorile valide sunt între 1 și 360 (30 de ani)" sqref="C6" xr:uid="{00000000-0002-0000-0000-000000000000}">
      <formula1>1</formula1>
      <formula2>360</formula2>
    </dataValidation>
    <dataValidation allowBlank="1" showInputMessage="1" showErrorMessage="1" prompt="Calculatorul de ipotecă conține detalii despre împrumut și calculează automat statistici cheie pentru a determina totalul plății lunare a împrumutului. Un link de navigare la Tabelul amortizare se află în celula E10" sqref="A1" xr:uid="{00000000-0002-0000-0000-000001000000}"/>
    <dataValidation allowBlank="1" showInputMessage="1" showErrorMessage="1" prompt="Introduceți prețul de achiziție în această celulă" sqref="C4" xr:uid="{00000000-0002-0000-0000-000002000000}"/>
    <dataValidation allowBlank="1" showInputMessage="1" showErrorMessage="1" prompt="Introduceți Rata dobânzii în această celulă" sqref="C5" xr:uid="{00000000-0002-0000-0000-000003000000}"/>
    <dataValidation allowBlank="1" showInputMessage="1" showErrorMessage="1" prompt="Introduceți valoarea totală a împrumutului în această celulă" sqref="C7" xr:uid="{00000000-0002-0000-0000-000004000000}"/>
    <dataValidation allowBlank="1" showInputMessage="1" showErrorMessage="1" prompt="Introduceți Data de început a dobânzii în această celulă" sqref="C8" xr:uid="{00000000-0002-0000-0000-000005000000}"/>
    <dataValidation allowBlank="1" showInputMessage="1" showErrorMessage="1" prompt="Introduceți Valoarea lunară a impozitului pe proprietate în această celulă" sqref="E8" xr:uid="{00000000-0002-0000-0000-000006000000}"/>
    <dataValidation allowBlank="1" showInputMessage="1" showErrorMessage="1" prompt="Detaliile împrumutului care trebuie introduse se află în această coloană, sub acest titlu" sqref="B3" xr:uid="{00000000-0002-0000-0000-000007000000}"/>
    <dataValidation allowBlank="1" showInputMessage="1" showErrorMessage="1" prompt="Plata lunară a împrumutului se calculează automat în această celulă" sqref="D2" xr:uid="{00000000-0002-0000-0000-000008000000}"/>
    <dataValidation allowBlank="1" showInputMessage="1" showErrorMessage="1" prompt="Introduceți valorile pentru Detaliile împrumutului în această coloană, sub acest titlu. Introduceți Valoarea lunară a impozitului pe proprietate în celula E8" sqref="C3" xr:uid="{00000000-0002-0000-0000-000009000000}"/>
    <dataValidation allowBlank="1" showInputMessage="1" showErrorMessage="1" prompt="Statisticile cheie pentru împrumut se află în această coloană, sub acest titlu. Introduceți Valoarea lunară a impozitului pe proprietate în celula E8" sqref="D3" xr:uid="{00000000-0002-0000-0000-00000A000000}"/>
    <dataValidation allowBlank="1" showInputMessage="1" showErrorMessage="1" prompt="Totalul din această coloană, sub acest titlu, se calculează automat. Introduceți Valoarea lunară a impozitului pe proprietate în celula E8" sqref="E3" xr:uid="{00000000-0002-0000-0000-00000B000000}"/>
    <dataValidation allowBlank="1" showInputMessage="1" showErrorMessage="1" prompt="Titlul acestei foi de lucru se află în celula aceasta și în cea de mai jos" sqref="B1:C1" xr:uid="{00000000-0002-0000-0000-00000C000000}"/>
    <dataValidation allowBlank="1" showInputMessage="1" showErrorMessage="1" prompt="Plata lunară a împrumutului se calculează automat mai jos" sqref="D1" xr:uid="{00000000-0002-0000-0000-00000D000000}"/>
    <dataValidation allowBlank="1" showInputMessage="1" showErrorMessage="1" prompt="Această notă se aplică la Total plăți lunare în celula D5" sqref="B9" xr:uid="{00000000-0002-0000-0000-00000E000000}"/>
    <dataValidation allowBlank="1" showInputMessage="1" showErrorMessage="1" prompt="Link către foaia de lucru Tabel amortizare" sqref="E10" xr:uid="{00000000-0002-0000-0000-00000F000000}"/>
  </dataValidations>
  <hyperlinks>
    <hyperlink ref="E10" location="'Tabel amortizare'!A1" tooltip="Link către Tabelul amortizare" display="Accesați tabelul amortizare" xr:uid="{00000000-0004-0000-0000-000000000000}"/>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2" customWidth="1"/>
    <col min="2" max="2" width="9.140625" style="2" customWidth="1"/>
    <col min="3" max="3" width="14.28515625" style="2" customWidth="1"/>
    <col min="4" max="4" width="16.28515625" style="2" customWidth="1"/>
    <col min="5" max="5" width="14.28515625" style="2" customWidth="1"/>
    <col min="6" max="6" width="16.28515625" style="2" customWidth="1"/>
    <col min="7" max="7" width="15.7109375" style="2" customWidth="1"/>
    <col min="8" max="9" width="16.28515625" style="2" customWidth="1"/>
    <col min="10" max="10" width="15.7109375" style="2" customWidth="1"/>
    <col min="11" max="16384" width="8.85546875" style="2"/>
  </cols>
  <sheetData>
    <row r="1" spans="1:10" s="1" customFormat="1" ht="30" customHeight="1" x14ac:dyDescent="0.4">
      <c r="A1"/>
      <c r="B1" s="9" t="s">
        <v>29</v>
      </c>
      <c r="C1" s="9"/>
      <c r="D1" s="9"/>
      <c r="E1" s="9"/>
      <c r="F1" s="9"/>
      <c r="G1" s="9"/>
      <c r="H1" s="9"/>
      <c r="I1" s="9"/>
      <c r="J1" s="9"/>
    </row>
    <row r="2" spans="1:10" s="1" customFormat="1" ht="30" customHeight="1" thickBot="1" x14ac:dyDescent="0.45">
      <c r="A2" s="4"/>
      <c r="B2" s="10" t="s">
        <v>19</v>
      </c>
      <c r="C2" s="10"/>
      <c r="D2" s="10"/>
      <c r="E2" s="10"/>
      <c r="F2" s="10"/>
      <c r="G2" s="10"/>
      <c r="H2" s="10"/>
      <c r="I2" s="10"/>
      <c r="J2" s="10"/>
    </row>
    <row r="3" spans="1:10" ht="35.1" customHeight="1" thickTop="1" x14ac:dyDescent="0.25">
      <c r="B3" s="3" t="s">
        <v>20</v>
      </c>
      <c r="C3" s="3" t="s">
        <v>21</v>
      </c>
      <c r="D3" s="3" t="s">
        <v>22</v>
      </c>
      <c r="E3" s="3" t="s">
        <v>23</v>
      </c>
      <c r="F3" s="3" t="s">
        <v>24</v>
      </c>
      <c r="G3" s="3" t="s">
        <v>25</v>
      </c>
      <c r="H3" s="3" t="s">
        <v>26</v>
      </c>
      <c r="I3" s="3" t="s">
        <v>27</v>
      </c>
      <c r="J3" s="3" t="s">
        <v>28</v>
      </c>
    </row>
    <row r="4" spans="1:10" ht="15" customHeight="1" x14ac:dyDescent="0.25">
      <c r="B4" s="7">
        <f>ROWS($B$4:B4)</f>
        <v>1</v>
      </c>
      <c r="C4" s="5">
        <f ca="1">IF(ValoriIntroduse,IF(Amortizare[[#This Row],[Nr.]]&lt;=DuratăÎmprumut,IF(ROW()-ROW(Amortizare[[#Headers],[plată
dată]])=1,ÎnceputÎmprumut,IF(I3&gt;0,EDATE(C3,1),"")),""),"")</f>
        <v>43323</v>
      </c>
      <c r="D4" s="6">
        <f>IF(ROW()-ROW(Amortizare[[#Headers],[deschidere
sold]])=1,ValoareÎmprumut,IF(Amortizare[[#This Row],[plată
dată]]="",0,INDEX(Amortizare[], ROW()-4,8)))</f>
        <v>200000</v>
      </c>
      <c r="E4" s="6">
        <f ca="1">IF(ValoriIntroduse,IF(ROW()-ROW(Amortizare[[#Headers],[dobândă]])=1,-IPMT(RataDobânzii/12,1,DuratăÎmprumut-ROWS($C$4:C4)+1,Amortizare[[#This Row],[deschidere
sold]]),IFERROR(-IPMT(RataDobânzii/12,1,Amortizare[[#This Row],[Nr.
luni rămase]],D5),0)),0)</f>
        <v>833.33333333333337</v>
      </c>
      <c r="F4" s="6">
        <f ca="1">IFERROR(IF(AND(ValoriIntroduse,Amortizare[[#This Row],[plată
dată]]&lt;&gt;""),-PPMT(RataDobânzii/12,1,DuratăÎmprumut-ROWS($C$4:C4)+1,Amortizare[[#This Row],[deschidere
sold]]),""),0)</f>
        <v>240.30991269094474</v>
      </c>
      <c r="G4" s="6">
        <f ca="1">IF(Amortizare[[#This Row],[plată
dată]]="",0,ValoareImpozitProprietate)</f>
        <v>375</v>
      </c>
      <c r="H4" s="6">
        <f ca="1">IF(Amortizare[[#This Row],[plată
dată]]="",0,Amortizare[[#This Row],[dobândă]]+Amortizare[[#This Row],[principal]]+Amortizare[[#This Row],[proprietate
impozit]])</f>
        <v>1448.6432460242781</v>
      </c>
      <c r="I4" s="6">
        <f ca="1">IF(Amortizare[[#This Row],[plată
dată]]="",0,Amortizare[[#This Row],[deschidere
sold]]-Amortizare[[#This Row],[principal]])</f>
        <v>199759.69008730905</v>
      </c>
      <c r="J4" s="8">
        <f ca="1">IF(Amortizare[[#This Row],[închidere
sold]]&gt;0,UltimulRând-ROW(),0)</f>
        <v>359</v>
      </c>
    </row>
    <row r="5" spans="1:10" ht="15" customHeight="1" x14ac:dyDescent="0.25">
      <c r="B5" s="7">
        <f>ROWS($B$4:B5)</f>
        <v>2</v>
      </c>
      <c r="C5" s="5">
        <f ca="1">IF(ValoriIntroduse,IF(Amortizare[[#This Row],[Nr.]]&lt;=DuratăÎmprumut,IF(ROW()-ROW(Amortizare[[#Headers],[plată
dată]])=1,ÎnceputÎmprumut,IF(I4&gt;0,EDATE(C4,1),"")),""),"")</f>
        <v>43354</v>
      </c>
      <c r="D5" s="6">
        <f ca="1">IF(ROW()-ROW(Amortizare[[#Headers],[deschidere
sold]])=1,ValoareÎmprumut,IF(Amortizare[[#This Row],[plată
dată]]="",0,INDEX(Amortizare[], ROW()-4,8)))</f>
        <v>199759.69008730905</v>
      </c>
      <c r="E5" s="6">
        <f ca="1">IF(ValoriIntroduse,IF(ROW()-ROW(Amortizare[[#Headers],[dobândă]])=1,-IPMT(RataDobânzii/12,1,DuratăÎmprumut-ROWS($C$4:C5)+1,Amortizare[[#This Row],[deschidere
sold]]),IFERROR(-IPMT(RataDobânzii/12,1,Amortizare[[#This Row],[Nr.
luni rămase]],D6),0)),0)</f>
        <v>831.32657868048011</v>
      </c>
      <c r="F5" s="6">
        <f ca="1">IFERROR(IF(AND(ValoriIntroduse,Amortizare[[#This Row],[plată
dată]]&lt;&gt;""),-PPMT(RataDobânzii/12,1,DuratăÎmprumut-ROWS($C$4:C5)+1,Amortizare[[#This Row],[deschidere
sold]]),""),0)</f>
        <v>241.3112039938236</v>
      </c>
      <c r="G5" s="6">
        <f ca="1">IF(Amortizare[[#This Row],[plată
dată]]="",0,ValoareImpozitProprietate)</f>
        <v>375</v>
      </c>
      <c r="H5" s="6">
        <f ca="1">IF(Amortizare[[#This Row],[plată
dată]]="",0,Amortizare[[#This Row],[dobândă]]+Amortizare[[#This Row],[principal]]+Amortizare[[#This Row],[proprietate
impozit]])</f>
        <v>1447.6377826743037</v>
      </c>
      <c r="I5" s="6">
        <f ca="1">IF(Amortizare[[#This Row],[plată
dată]]="",0,Amortizare[[#This Row],[deschidere
sold]]-Amortizare[[#This Row],[principal]])</f>
        <v>199518.37888331522</v>
      </c>
      <c r="J5" s="8">
        <f ca="1">IF(Amortizare[[#This Row],[închidere
sold]]&gt;0,UltimulRând-ROW(),0)</f>
        <v>358</v>
      </c>
    </row>
    <row r="6" spans="1:10" ht="15" customHeight="1" x14ac:dyDescent="0.25">
      <c r="B6" s="7">
        <f>ROWS($B$4:B6)</f>
        <v>3</v>
      </c>
      <c r="C6" s="5">
        <f ca="1">IF(ValoriIntroduse,IF(Amortizare[[#This Row],[Nr.]]&lt;=DuratăÎmprumut,IF(ROW()-ROW(Amortizare[[#Headers],[plată
dată]])=1,ÎnceputÎmprumut,IF(I5&gt;0,EDATE(C5,1),"")),""),"")</f>
        <v>43384</v>
      </c>
      <c r="D6" s="6">
        <f ca="1">IF(ROW()-ROW(Amortizare[[#Headers],[deschidere
sold]])=1,ValoareÎmprumut,IF(Amortizare[[#This Row],[plată
dată]]="",0,INDEX(Amortizare[], ROW()-4,8)))</f>
        <v>199518.37888331522</v>
      </c>
      <c r="E6" s="6">
        <f ca="1">IF(ValoriIntroduse,IF(ROW()-ROW(Amortizare[[#Headers],[dobândă]])=1,-IPMT(RataDobânzii/12,1,DuratăÎmprumut-ROWS($C$4:C6)+1,Amortizare[[#This Row],[deschidere
sold]]),IFERROR(-IPMT(RataDobânzii/12,1,Amortizare[[#This Row],[Nr.
luni rămase]],D7),0)),0)</f>
        <v>830.31692589988086</v>
      </c>
      <c r="F6" s="6">
        <f ca="1">IFERROR(IF(AND(ValoriIntroduse,Amortizare[[#This Row],[plată
dată]]&lt;&gt;""),-PPMT(RataDobânzii/12,1,DuratăÎmprumut-ROWS($C$4:C6)+1,Amortizare[[#This Row],[deschidere
sold]]),""),0)</f>
        <v>242.31666734379792</v>
      </c>
      <c r="G6" s="6">
        <f ca="1">IF(Amortizare[[#This Row],[plată
dată]]="",0,ValoareImpozitProprietate)</f>
        <v>375</v>
      </c>
      <c r="H6" s="6">
        <f ca="1">IF(Amortizare[[#This Row],[plată
dată]]="",0,Amortizare[[#This Row],[dobândă]]+Amortizare[[#This Row],[principal]]+Amortizare[[#This Row],[proprietate
impozit]])</f>
        <v>1447.6335932436787</v>
      </c>
      <c r="I6" s="6">
        <f ca="1">IF(Amortizare[[#This Row],[plată
dată]]="",0,Amortizare[[#This Row],[deschidere
sold]]-Amortizare[[#This Row],[principal]])</f>
        <v>199276.06221597141</v>
      </c>
      <c r="J6" s="8">
        <f ca="1">IF(Amortizare[[#This Row],[închidere
sold]]&gt;0,UltimulRând-ROW(),0)</f>
        <v>357</v>
      </c>
    </row>
    <row r="7" spans="1:10" ht="15" customHeight="1" x14ac:dyDescent="0.25">
      <c r="B7" s="7">
        <f>ROWS($B$4:B7)</f>
        <v>4</v>
      </c>
      <c r="C7" s="5">
        <f ca="1">IF(ValoriIntroduse,IF(Amortizare[[#This Row],[Nr.]]&lt;=DuratăÎmprumut,IF(ROW()-ROW(Amortizare[[#Headers],[plată
dată]])=1,ÎnceputÎmprumut,IF(I6&gt;0,EDATE(C6,1),"")),""),"")</f>
        <v>43415</v>
      </c>
      <c r="D7" s="6">
        <f ca="1">IF(ROW()-ROW(Amortizare[[#Headers],[deschidere
sold]])=1,ValoareÎmprumut,IF(Amortizare[[#This Row],[plată
dată]]="",0,INDEX(Amortizare[], ROW()-4,8)))</f>
        <v>199276.06221597141</v>
      </c>
      <c r="E7" s="6">
        <f ca="1">IF(ValoriIntroduse,IF(ROW()-ROW(Amortizare[[#Headers],[dobândă]])=1,-IPMT(RataDobânzii/12,1,DuratăÎmprumut-ROWS($C$4:C7)+1,Amortizare[[#This Row],[deschidere
sold]]),IFERROR(-IPMT(RataDobânzii/12,1,Amortizare[[#This Row],[Nr.
luni rămase]],D8),0)),0)</f>
        <v>829.30306623269598</v>
      </c>
      <c r="F7" s="6">
        <f ca="1">IFERROR(IF(AND(ValoriIntroduse,Amortizare[[#This Row],[plată
dată]]&lt;&gt;""),-PPMT(RataDobânzii/12,1,DuratăÎmprumut-ROWS($C$4:C7)+1,Amortizare[[#This Row],[deschidere
sold]]),""),0)</f>
        <v>243.32632012439709</v>
      </c>
      <c r="G7" s="6">
        <f ca="1">IF(Amortizare[[#This Row],[plată
dată]]="",0,ValoareImpozitProprietate)</f>
        <v>375</v>
      </c>
      <c r="H7" s="6">
        <f ca="1">IF(Amortizare[[#This Row],[plată
dată]]="",0,Amortizare[[#This Row],[dobândă]]+Amortizare[[#This Row],[principal]]+Amortizare[[#This Row],[proprietate
impozit]])</f>
        <v>1447.6293863570932</v>
      </c>
      <c r="I7" s="6">
        <f ca="1">IF(Amortizare[[#This Row],[plată
dată]]="",0,Amortizare[[#This Row],[deschidere
sold]]-Amortizare[[#This Row],[principal]])</f>
        <v>199032.73589584703</v>
      </c>
      <c r="J7" s="8">
        <f ca="1">IF(Amortizare[[#This Row],[închidere
sold]]&gt;0,UltimulRând-ROW(),0)</f>
        <v>356</v>
      </c>
    </row>
    <row r="8" spans="1:10" ht="15" customHeight="1" x14ac:dyDescent="0.25">
      <c r="B8" s="7">
        <f>ROWS($B$4:B8)</f>
        <v>5</v>
      </c>
      <c r="C8" s="5">
        <f ca="1">IF(ValoriIntroduse,IF(Amortizare[[#This Row],[Nr.]]&lt;=DuratăÎmprumut,IF(ROW()-ROW(Amortizare[[#Headers],[plată
dată]])=1,ÎnceputÎmprumut,IF(I7&gt;0,EDATE(C7,1),"")),""),"")</f>
        <v>43445</v>
      </c>
      <c r="D8" s="6">
        <f ca="1">IF(ROW()-ROW(Amortizare[[#Headers],[deschidere
sold]])=1,ValoareÎmprumut,IF(Amortizare[[#This Row],[plată
dată]]="",0,INDEX(Amortizare[], ROW()-4,8)))</f>
        <v>199032.73589584703</v>
      </c>
      <c r="E8" s="6">
        <f ca="1">IF(ValoriIntroduse,IF(ROW()-ROW(Amortizare[[#Headers],[dobândă]])=1,-IPMT(RataDobânzii/12,1,DuratăÎmprumut-ROWS($C$4:C8)+1,Amortizare[[#This Row],[deschidere
sold]]),IFERROR(-IPMT(RataDobânzii/12,1,Amortizare[[#This Row],[Nr.
luni rămase]],D9),0)),0)</f>
        <v>828.28498215023103</v>
      </c>
      <c r="F8" s="6">
        <f ca="1">IFERROR(IF(AND(ValoriIntroduse,Amortizare[[#This Row],[plată
dată]]&lt;&gt;""),-PPMT(RataDobânzii/12,1,DuratăÎmprumut-ROWS($C$4:C8)+1,Amortizare[[#This Row],[deschidere
sold]]),""),0)</f>
        <v>244.3401797915821</v>
      </c>
      <c r="G8" s="6">
        <f ca="1">IF(Amortizare[[#This Row],[plată
dată]]="",0,ValoareImpozitProprietate)</f>
        <v>375</v>
      </c>
      <c r="H8" s="6">
        <f ca="1">IF(Amortizare[[#This Row],[plată
dată]]="",0,Amortizare[[#This Row],[dobândă]]+Amortizare[[#This Row],[principal]]+Amortizare[[#This Row],[proprietate
impozit]])</f>
        <v>1447.6251619418131</v>
      </c>
      <c r="I8" s="6">
        <f ca="1">IF(Amortizare[[#This Row],[plată
dată]]="",0,Amortizare[[#This Row],[deschidere
sold]]-Amortizare[[#This Row],[principal]])</f>
        <v>198788.39571605544</v>
      </c>
      <c r="J8" s="8">
        <f ca="1">IF(Amortizare[[#This Row],[închidere
sold]]&gt;0,UltimulRând-ROW(),0)</f>
        <v>355</v>
      </c>
    </row>
    <row r="9" spans="1:10" ht="15" customHeight="1" x14ac:dyDescent="0.25">
      <c r="B9" s="7">
        <f>ROWS($B$4:B9)</f>
        <v>6</v>
      </c>
      <c r="C9" s="5">
        <f ca="1">IF(ValoriIntroduse,IF(Amortizare[[#This Row],[Nr.]]&lt;=DuratăÎmprumut,IF(ROW()-ROW(Amortizare[[#Headers],[plată
dată]])=1,ÎnceputÎmprumut,IF(I8&gt;0,EDATE(C8,1),"")),""),"")</f>
        <v>43476</v>
      </c>
      <c r="D9" s="6">
        <f ca="1">IF(ROW()-ROW(Amortizare[[#Headers],[deschidere
sold]])=1,ValoareÎmprumut,IF(Amortizare[[#This Row],[plată
dată]]="",0,INDEX(Amortizare[], ROW()-4,8)))</f>
        <v>198788.39571605544</v>
      </c>
      <c r="E9" s="6">
        <f ca="1">IF(ValoriIntroduse,IF(ROW()-ROW(Amortizare[[#Headers],[dobândă]])=1,-IPMT(RataDobânzii/12,1,DuratăÎmprumut-ROWS($C$4:C9)+1,Amortizare[[#This Row],[deschidere
sold]]),IFERROR(-IPMT(RataDobânzii/12,1,Amortizare[[#This Row],[Nr.
luni rămase]],D10),0)),0)</f>
        <v>827.26265605075582</v>
      </c>
      <c r="F9" s="6">
        <f ca="1">IFERROR(IF(AND(ValoriIntroduse,Amortizare[[#This Row],[plată
dată]]&lt;&gt;""),-PPMT(RataDobânzii/12,1,DuratăÎmprumut-ROWS($C$4:C9)+1,Amortizare[[#This Row],[deschidere
sold]]),""),0)</f>
        <v>245.358263874047</v>
      </c>
      <c r="G9" s="6">
        <f ca="1">IF(Amortizare[[#This Row],[plată
dată]]="",0,ValoareImpozitProprietate)</f>
        <v>375</v>
      </c>
      <c r="H9" s="6">
        <f ca="1">IF(Amortizare[[#This Row],[plată
dată]]="",0,Amortizare[[#This Row],[dobândă]]+Amortizare[[#This Row],[principal]]+Amortizare[[#This Row],[proprietate
impozit]])</f>
        <v>1447.6209199248028</v>
      </c>
      <c r="I9" s="6">
        <f ca="1">IF(Amortizare[[#This Row],[plată
dată]]="",0,Amortizare[[#This Row],[deschidere
sold]]-Amortizare[[#This Row],[principal]])</f>
        <v>198543.03745218139</v>
      </c>
      <c r="J9" s="8">
        <f ca="1">IF(Amortizare[[#This Row],[închidere
sold]]&gt;0,UltimulRând-ROW(),0)</f>
        <v>354</v>
      </c>
    </row>
    <row r="10" spans="1:10" ht="15" customHeight="1" x14ac:dyDescent="0.25">
      <c r="B10" s="7">
        <f>ROWS($B$4:B10)</f>
        <v>7</v>
      </c>
      <c r="C10" s="5">
        <f ca="1">IF(ValoriIntroduse,IF(Amortizare[[#This Row],[Nr.]]&lt;=DuratăÎmprumut,IF(ROW()-ROW(Amortizare[[#Headers],[plată
dată]])=1,ÎnceputÎmprumut,IF(I9&gt;0,EDATE(C9,1),"")),""),"")</f>
        <v>43507</v>
      </c>
      <c r="D10" s="6">
        <f ca="1">IF(ROW()-ROW(Amortizare[[#Headers],[deschidere
sold]])=1,ValoareÎmprumut,IF(Amortizare[[#This Row],[plată
dată]]="",0,INDEX(Amortizare[], ROW()-4,8)))</f>
        <v>198543.03745218139</v>
      </c>
      <c r="E10" s="6">
        <f ca="1">IF(ValoriIntroduse,IF(ROW()-ROW(Amortizare[[#Headers],[dobândă]])=1,-IPMT(RataDobânzii/12,1,DuratăÎmprumut-ROWS($C$4:C10)+1,Amortizare[[#This Row],[deschidere
sold]]),IFERROR(-IPMT(RataDobânzii/12,1,Amortizare[[#This Row],[Nr.
luni rămase]],D11),0)),0)</f>
        <v>826.23607025919944</v>
      </c>
      <c r="F10" s="6">
        <f ca="1">IFERROR(IF(AND(ValoriIntroduse,Amortizare[[#This Row],[plată
dată]]&lt;&gt;""),-PPMT(RataDobânzii/12,1,DuratăÎmprumut-ROWS($C$4:C10)+1,Amortizare[[#This Row],[deschidere
sold]]),""),0)</f>
        <v>246.38058997352215</v>
      </c>
      <c r="G10" s="6">
        <f ca="1">IF(Amortizare[[#This Row],[plată
dată]]="",0,ValoareImpozitProprietate)</f>
        <v>375</v>
      </c>
      <c r="H10" s="6">
        <f ca="1">IF(Amortizare[[#This Row],[plată
dată]]="",0,Amortizare[[#This Row],[dobândă]]+Amortizare[[#This Row],[principal]]+Amortizare[[#This Row],[proprietate
impozit]])</f>
        <v>1447.6166602327216</v>
      </c>
      <c r="I10" s="6">
        <f ca="1">IF(Amortizare[[#This Row],[plată
dată]]="",0,Amortizare[[#This Row],[deschidere
sold]]-Amortizare[[#This Row],[principal]])</f>
        <v>198296.65686220786</v>
      </c>
      <c r="J10" s="8">
        <f ca="1">IF(Amortizare[[#This Row],[închidere
sold]]&gt;0,UltimulRând-ROW(),0)</f>
        <v>353</v>
      </c>
    </row>
    <row r="11" spans="1:10" ht="15" customHeight="1" x14ac:dyDescent="0.25">
      <c r="B11" s="7">
        <f>ROWS($B$4:B11)</f>
        <v>8</v>
      </c>
      <c r="C11" s="5">
        <f ca="1">IF(ValoriIntroduse,IF(Amortizare[[#This Row],[Nr.]]&lt;=DuratăÎmprumut,IF(ROW()-ROW(Amortizare[[#Headers],[plată
dată]])=1,ÎnceputÎmprumut,IF(I10&gt;0,EDATE(C10,1),"")),""),"")</f>
        <v>43535</v>
      </c>
      <c r="D11" s="6">
        <f ca="1">IF(ROW()-ROW(Amortizare[[#Headers],[deschidere
sold]])=1,ValoareÎmprumut,IF(Amortizare[[#This Row],[plată
dată]]="",0,INDEX(Amortizare[], ROW()-4,8)))</f>
        <v>198296.65686220786</v>
      </c>
      <c r="E11" s="6">
        <f ca="1">IF(ValoriIntroduse,IF(ROW()-ROW(Amortizare[[#Headers],[dobândă]])=1,-IPMT(RataDobânzii/12,1,DuratăÎmprumut-ROWS($C$4:C11)+1,Amortizare[[#This Row],[deschidere
sold]]),IFERROR(-IPMT(RataDobânzii/12,1,Amortizare[[#This Row],[Nr.
luni rămase]],D12),0)),0)</f>
        <v>825.20520702684496</v>
      </c>
      <c r="F11" s="6">
        <f ca="1">IFERROR(IF(AND(ValoriIntroduse,Amortizare[[#This Row],[plată
dată]]&lt;&gt;""),-PPMT(RataDobânzii/12,1,DuratăÎmprumut-ROWS($C$4:C11)+1,Amortizare[[#This Row],[deschidere
sold]]),""),0)</f>
        <v>247.40717576507853</v>
      </c>
      <c r="G11" s="6">
        <f ca="1">IF(Amortizare[[#This Row],[plată
dată]]="",0,ValoareImpozitProprietate)</f>
        <v>375</v>
      </c>
      <c r="H11" s="6">
        <f ca="1">IF(Amortizare[[#This Row],[plată
dată]]="",0,Amortizare[[#This Row],[dobândă]]+Amortizare[[#This Row],[principal]]+Amortizare[[#This Row],[proprietate
impozit]])</f>
        <v>1447.6123827919234</v>
      </c>
      <c r="I11" s="6">
        <f ca="1">IF(Amortizare[[#This Row],[plată
dată]]="",0,Amortizare[[#This Row],[deschidere
sold]]-Amortizare[[#This Row],[principal]])</f>
        <v>198049.24968644278</v>
      </c>
      <c r="J11" s="8">
        <f ca="1">IF(Amortizare[[#This Row],[închidere
sold]]&gt;0,UltimulRând-ROW(),0)</f>
        <v>352</v>
      </c>
    </row>
    <row r="12" spans="1:10" ht="15" customHeight="1" x14ac:dyDescent="0.25">
      <c r="B12" s="7">
        <f>ROWS($B$4:B12)</f>
        <v>9</v>
      </c>
      <c r="C12" s="5">
        <f ca="1">IF(ValoriIntroduse,IF(Amortizare[[#This Row],[Nr.]]&lt;=DuratăÎmprumut,IF(ROW()-ROW(Amortizare[[#Headers],[plată
dată]])=1,ÎnceputÎmprumut,IF(I11&gt;0,EDATE(C11,1),"")),""),"")</f>
        <v>43566</v>
      </c>
      <c r="D12" s="6">
        <f ca="1">IF(ROW()-ROW(Amortizare[[#Headers],[deschidere
sold]])=1,ValoareÎmprumut,IF(Amortizare[[#This Row],[plată
dată]]="",0,INDEX(Amortizare[], ROW()-4,8)))</f>
        <v>198049.24968644278</v>
      </c>
      <c r="E12" s="6">
        <f ca="1">IF(ValoriIntroduse,IF(ROW()-ROW(Amortizare[[#Headers],[dobândă]])=1,-IPMT(RataDobânzii/12,1,DuratăÎmprumut-ROWS($C$4:C12)+1,Amortizare[[#This Row],[deschidere
sold]]),IFERROR(-IPMT(RataDobânzii/12,1,Amortizare[[#This Row],[Nr.
luni rămase]],D13),0)),0)</f>
        <v>824.17004853102219</v>
      </c>
      <c r="F12" s="6">
        <f ca="1">IFERROR(IF(AND(ValoriIntroduse,Amortizare[[#This Row],[plată
dată]]&lt;&gt;""),-PPMT(RataDobânzii/12,1,DuratăÎmprumut-ROWS($C$4:C12)+1,Amortizare[[#This Row],[deschidere
sold]]),""),0)</f>
        <v>248.43803899743304</v>
      </c>
      <c r="G12" s="6">
        <f ca="1">IF(Amortizare[[#This Row],[plată
dată]]="",0,ValoareImpozitProprietate)</f>
        <v>375</v>
      </c>
      <c r="H12" s="6">
        <f ca="1">IF(Amortizare[[#This Row],[plată
dată]]="",0,Amortizare[[#This Row],[dobândă]]+Amortizare[[#This Row],[principal]]+Amortizare[[#This Row],[proprietate
impozit]])</f>
        <v>1447.6080875284551</v>
      </c>
      <c r="I12" s="6">
        <f ca="1">IF(Amortizare[[#This Row],[plată
dată]]="",0,Amortizare[[#This Row],[deschidere
sold]]-Amortizare[[#This Row],[principal]])</f>
        <v>197800.81164744534</v>
      </c>
      <c r="J12" s="8">
        <f ca="1">IF(Amortizare[[#This Row],[închidere
sold]]&gt;0,UltimulRând-ROW(),0)</f>
        <v>351</v>
      </c>
    </row>
    <row r="13" spans="1:10" ht="15" customHeight="1" x14ac:dyDescent="0.25">
      <c r="B13" s="7">
        <f>ROWS($B$4:B13)</f>
        <v>10</v>
      </c>
      <c r="C13" s="5">
        <f ca="1">IF(ValoriIntroduse,IF(Amortizare[[#This Row],[Nr.]]&lt;=DuratăÎmprumut,IF(ROW()-ROW(Amortizare[[#Headers],[plată
dată]])=1,ÎnceputÎmprumut,IF(I12&gt;0,EDATE(C12,1),"")),""),"")</f>
        <v>43596</v>
      </c>
      <c r="D13" s="6">
        <f ca="1">IF(ROW()-ROW(Amortizare[[#Headers],[deschidere
sold]])=1,ValoareÎmprumut,IF(Amortizare[[#This Row],[plată
dată]]="",0,INDEX(Amortizare[], ROW()-4,8)))</f>
        <v>197800.81164744534</v>
      </c>
      <c r="E13" s="6">
        <f ca="1">IF(ValoriIntroduse,IF(ROW()-ROW(Amortizare[[#Headers],[dobândă]])=1,-IPMT(RataDobânzii/12,1,DuratăÎmprumut-ROWS($C$4:C13)+1,Amortizare[[#This Row],[deschidere
sold]]),IFERROR(-IPMT(RataDobânzii/12,1,Amortizare[[#This Row],[Nr.
luni rămase]],D14),0)),0)</f>
        <v>823.13057687480034</v>
      </c>
      <c r="F13" s="6">
        <f ca="1">IFERROR(IF(AND(ValoriIntroduse,Amortizare[[#This Row],[plată
dată]]&lt;&gt;""),-PPMT(RataDobânzii/12,1,DuratăÎmprumut-ROWS($C$4:C13)+1,Amortizare[[#This Row],[deschidere
sold]]),""),0)</f>
        <v>249.47319749325564</v>
      </c>
      <c r="G13" s="6">
        <f ca="1">IF(Amortizare[[#This Row],[plată
dată]]="",0,ValoareImpozitProprietate)</f>
        <v>375</v>
      </c>
      <c r="H13" s="6">
        <f ca="1">IF(Amortizare[[#This Row],[plată
dată]]="",0,Amortizare[[#This Row],[dobândă]]+Amortizare[[#This Row],[principal]]+Amortizare[[#This Row],[proprietate
impozit]])</f>
        <v>1447.6037743680561</v>
      </c>
      <c r="I13" s="6">
        <f ca="1">IF(Amortizare[[#This Row],[plată
dată]]="",0,Amortizare[[#This Row],[deschidere
sold]]-Amortizare[[#This Row],[principal]])</f>
        <v>197551.33844995208</v>
      </c>
      <c r="J13" s="8">
        <f ca="1">IF(Amortizare[[#This Row],[închidere
sold]]&gt;0,UltimulRând-ROW(),0)</f>
        <v>350</v>
      </c>
    </row>
    <row r="14" spans="1:10" ht="15" customHeight="1" x14ac:dyDescent="0.25">
      <c r="B14" s="7">
        <f>ROWS($B$4:B14)</f>
        <v>11</v>
      </c>
      <c r="C14" s="5">
        <f ca="1">IF(ValoriIntroduse,IF(Amortizare[[#This Row],[Nr.]]&lt;=DuratăÎmprumut,IF(ROW()-ROW(Amortizare[[#Headers],[plată
dată]])=1,ÎnceputÎmprumut,IF(I13&gt;0,EDATE(C13,1),"")),""),"")</f>
        <v>43627</v>
      </c>
      <c r="D14" s="6">
        <f ca="1">IF(ROW()-ROW(Amortizare[[#Headers],[deschidere
sold]])=1,ValoareÎmprumut,IF(Amortizare[[#This Row],[plată
dată]]="",0,INDEX(Amortizare[], ROW()-4,8)))</f>
        <v>197551.33844995208</v>
      </c>
      <c r="E14" s="6">
        <f ca="1">IF(ValoriIntroduse,IF(ROW()-ROW(Amortizare[[#Headers],[dobândă]])=1,-IPMT(RataDobânzii/12,1,DuratăÎmprumut-ROWS($C$4:C14)+1,Amortizare[[#This Row],[deschidere
sold]]),IFERROR(-IPMT(RataDobânzii/12,1,Amortizare[[#This Row],[Nr.
luni rămase]],D15),0)),0)</f>
        <v>822.08677408667756</v>
      </c>
      <c r="F14" s="6">
        <f ca="1">IFERROR(IF(AND(ValoriIntroduse,Amortizare[[#This Row],[plată
dată]]&lt;&gt;""),-PPMT(RataDobânzii/12,1,DuratăÎmprumut-ROWS($C$4:C14)+1,Amortizare[[#This Row],[deschidere
sold]]),""),0)</f>
        <v>250.51266914947749</v>
      </c>
      <c r="G14" s="6">
        <f ca="1">IF(Amortizare[[#This Row],[plată
dată]]="",0,ValoareImpozitProprietate)</f>
        <v>375</v>
      </c>
      <c r="H14" s="6">
        <f ca="1">IF(Amortizare[[#This Row],[plată
dată]]="",0,Amortizare[[#This Row],[dobândă]]+Amortizare[[#This Row],[principal]]+Amortizare[[#This Row],[proprietate
impozit]])</f>
        <v>1447.5994432361551</v>
      </c>
      <c r="I14" s="6">
        <f ca="1">IF(Amortizare[[#This Row],[plată
dată]]="",0,Amortizare[[#This Row],[deschidere
sold]]-Amortizare[[#This Row],[principal]])</f>
        <v>197300.82578080261</v>
      </c>
      <c r="J14" s="8">
        <f ca="1">IF(Amortizare[[#This Row],[închidere
sold]]&gt;0,UltimulRând-ROW(),0)</f>
        <v>349</v>
      </c>
    </row>
    <row r="15" spans="1:10" ht="15" customHeight="1" x14ac:dyDescent="0.25">
      <c r="B15" s="7">
        <f>ROWS($B$4:B15)</f>
        <v>12</v>
      </c>
      <c r="C15" s="5">
        <f ca="1">IF(ValoriIntroduse,IF(Amortizare[[#This Row],[Nr.]]&lt;=DuratăÎmprumut,IF(ROW()-ROW(Amortizare[[#Headers],[plată
dată]])=1,ÎnceputÎmprumut,IF(I14&gt;0,EDATE(C14,1),"")),""),"")</f>
        <v>43657</v>
      </c>
      <c r="D15" s="6">
        <f ca="1">IF(ROW()-ROW(Amortizare[[#Headers],[deschidere
sold]])=1,ValoareÎmprumut,IF(Amortizare[[#This Row],[plată
dată]]="",0,INDEX(Amortizare[], ROW()-4,8)))</f>
        <v>197300.82578080261</v>
      </c>
      <c r="E15" s="6">
        <f ca="1">IF(ValoriIntroduse,IF(ROW()-ROW(Amortizare[[#Headers],[dobândă]])=1,-IPMT(RataDobânzii/12,1,DuratăÎmprumut-ROWS($C$4:C15)+1,Amortizare[[#This Row],[deschidere
sold]]),IFERROR(-IPMT(RataDobânzii/12,1,Amortizare[[#This Row],[Nr.
luni rămase]],D16),0)),0)</f>
        <v>821.03862212027093</v>
      </c>
      <c r="F15" s="6">
        <f ca="1">IFERROR(IF(AND(ValoriIntroduse,Amortizare[[#This Row],[plată
dată]]&lt;&gt;""),-PPMT(RataDobânzii/12,1,DuratăÎmprumut-ROWS($C$4:C15)+1,Amortizare[[#This Row],[deschidere
sold]]),""),0)</f>
        <v>251.55647193760035</v>
      </c>
      <c r="G15" s="6">
        <f ca="1">IF(Amortizare[[#This Row],[plată
dată]]="",0,ValoareImpozitProprietate)</f>
        <v>375</v>
      </c>
      <c r="H15" s="6">
        <f ca="1">IF(Amortizare[[#This Row],[plată
dată]]="",0,Amortizare[[#This Row],[dobândă]]+Amortizare[[#This Row],[principal]]+Amortizare[[#This Row],[proprietate
impozit]])</f>
        <v>1447.5950940578714</v>
      </c>
      <c r="I15" s="6">
        <f ca="1">IF(Amortizare[[#This Row],[plată
dată]]="",0,Amortizare[[#This Row],[deschidere
sold]]-Amortizare[[#This Row],[principal]])</f>
        <v>197049.26930886501</v>
      </c>
      <c r="J15" s="8">
        <f ca="1">IF(Amortizare[[#This Row],[închidere
sold]]&gt;0,UltimulRând-ROW(),0)</f>
        <v>348</v>
      </c>
    </row>
    <row r="16" spans="1:10" ht="15" customHeight="1" x14ac:dyDescent="0.25">
      <c r="B16" s="7">
        <f>ROWS($B$4:B16)</f>
        <v>13</v>
      </c>
      <c r="C16" s="5">
        <f ca="1">IF(ValoriIntroduse,IF(Amortizare[[#This Row],[Nr.]]&lt;=DuratăÎmprumut,IF(ROW()-ROW(Amortizare[[#Headers],[plată
dată]])=1,ÎnceputÎmprumut,IF(I15&gt;0,EDATE(C15,1),"")),""),"")</f>
        <v>43688</v>
      </c>
      <c r="D16" s="6">
        <f ca="1">IF(ROW()-ROW(Amortizare[[#Headers],[deschidere
sold]])=1,ValoareÎmprumut,IF(Amortizare[[#This Row],[plată
dată]]="",0,INDEX(Amortizare[], ROW()-4,8)))</f>
        <v>197049.26930886501</v>
      </c>
      <c r="E16" s="6">
        <f ca="1">IF(ValoriIntroduse,IF(ROW()-ROW(Amortizare[[#Headers],[dobândă]])=1,-IPMT(RataDobânzii/12,1,DuratăÎmprumut-ROWS($C$4:C16)+1,Amortizare[[#This Row],[deschidere
sold]]),IFERROR(-IPMT(RataDobânzii/12,1,Amortizare[[#This Row],[Nr.
luni rămase]],D17),0)),0)</f>
        <v>819.98610285400412</v>
      </c>
      <c r="F16" s="6">
        <f ca="1">IFERROR(IF(AND(ValoriIntroduse,Amortizare[[#This Row],[plată
dată]]&lt;&gt;""),-PPMT(RataDobânzii/12,1,DuratăÎmprumut-ROWS($C$4:C16)+1,Amortizare[[#This Row],[deschidere
sold]]),""),0)</f>
        <v>252.60462390400698</v>
      </c>
      <c r="G16" s="6">
        <f ca="1">IF(Amortizare[[#This Row],[plată
dată]]="",0,ValoareImpozitProprietate)</f>
        <v>375</v>
      </c>
      <c r="H16" s="6">
        <f ca="1">IF(Amortizare[[#This Row],[plată
dată]]="",0,Amortizare[[#This Row],[dobândă]]+Amortizare[[#This Row],[principal]]+Amortizare[[#This Row],[proprietate
impozit]])</f>
        <v>1447.590726758011</v>
      </c>
      <c r="I16" s="6">
        <f ca="1">IF(Amortizare[[#This Row],[plată
dată]]="",0,Amortizare[[#This Row],[deschidere
sold]]-Amortizare[[#This Row],[principal]])</f>
        <v>196796.664684961</v>
      </c>
      <c r="J16" s="8">
        <f ca="1">IF(Amortizare[[#This Row],[închidere
sold]]&gt;0,UltimulRând-ROW(),0)</f>
        <v>347</v>
      </c>
    </row>
    <row r="17" spans="2:10" ht="15" customHeight="1" x14ac:dyDescent="0.25">
      <c r="B17" s="7">
        <f>ROWS($B$4:B17)</f>
        <v>14</v>
      </c>
      <c r="C17" s="5">
        <f ca="1">IF(ValoriIntroduse,IF(Amortizare[[#This Row],[Nr.]]&lt;=DuratăÎmprumut,IF(ROW()-ROW(Amortizare[[#Headers],[plată
dată]])=1,ÎnceputÎmprumut,IF(I16&gt;0,EDATE(C16,1),"")),""),"")</f>
        <v>43719</v>
      </c>
      <c r="D17" s="6">
        <f ca="1">IF(ROW()-ROW(Amortizare[[#Headers],[deschidere
sold]])=1,ValoareÎmprumut,IF(Amortizare[[#This Row],[plată
dată]]="",0,INDEX(Amortizare[], ROW()-4,8)))</f>
        <v>196796.664684961</v>
      </c>
      <c r="E17" s="6">
        <f ca="1">IF(ValoriIntroduse,IF(ROW()-ROW(Amortizare[[#Headers],[dobândă]])=1,-IPMT(RataDobânzii/12,1,DuratăÎmprumut-ROWS($C$4:C17)+1,Amortizare[[#This Row],[deschidere
sold]]),IFERROR(-IPMT(RataDobânzii/12,1,Amortizare[[#This Row],[Nr.
luni rămase]],D18),0)),0)</f>
        <v>818.92919809079467</v>
      </c>
      <c r="F17" s="6">
        <f ca="1">IFERROR(IF(AND(ValoriIntroduse,Amortizare[[#This Row],[plată
dată]]&lt;&gt;""),-PPMT(RataDobânzii/12,1,DuratăÎmprumut-ROWS($C$4:C17)+1,Amortizare[[#This Row],[deschidere
sold]]),""),0)</f>
        <v>253.65714317027371</v>
      </c>
      <c r="G17" s="6">
        <f ca="1">IF(Amortizare[[#This Row],[plată
dată]]="",0,ValoareImpozitProprietate)</f>
        <v>375</v>
      </c>
      <c r="H17" s="6">
        <f ca="1">IF(Amortizare[[#This Row],[plată
dată]]="",0,Amortizare[[#This Row],[dobândă]]+Amortizare[[#This Row],[principal]]+Amortizare[[#This Row],[proprietate
impozit]])</f>
        <v>1447.5863412610684</v>
      </c>
      <c r="I17" s="6">
        <f ca="1">IF(Amortizare[[#This Row],[plată
dată]]="",0,Amortizare[[#This Row],[deschidere
sold]]-Amortizare[[#This Row],[principal]])</f>
        <v>196543.00754179072</v>
      </c>
      <c r="J17" s="8">
        <f ca="1">IF(Amortizare[[#This Row],[închidere
sold]]&gt;0,UltimulRând-ROW(),0)</f>
        <v>346</v>
      </c>
    </row>
    <row r="18" spans="2:10" ht="15" customHeight="1" x14ac:dyDescent="0.25">
      <c r="B18" s="7">
        <f>ROWS($B$4:B18)</f>
        <v>15</v>
      </c>
      <c r="C18" s="5">
        <f ca="1">IF(ValoriIntroduse,IF(Amortizare[[#This Row],[Nr.]]&lt;=DuratăÎmprumut,IF(ROW()-ROW(Amortizare[[#Headers],[plată
dată]])=1,ÎnceputÎmprumut,IF(I17&gt;0,EDATE(C17,1),"")),""),"")</f>
        <v>43749</v>
      </c>
      <c r="D18" s="6">
        <f ca="1">IF(ROW()-ROW(Amortizare[[#Headers],[deschidere
sold]])=1,ValoareÎmprumut,IF(Amortizare[[#This Row],[plată
dată]]="",0,INDEX(Amortizare[], ROW()-4,8)))</f>
        <v>196543.00754179072</v>
      </c>
      <c r="E18" s="6">
        <f ca="1">IF(ValoriIntroduse,IF(ROW()-ROW(Amortizare[[#Headers],[dobândă]])=1,-IPMT(RataDobânzii/12,1,DuratăÎmprumut-ROWS($C$4:C18)+1,Amortizare[[#This Row],[deschidere
sold]]),IFERROR(-IPMT(RataDobânzii/12,1,Amortizare[[#This Row],[Nr.
luni rămase]],D19),0)),0)</f>
        <v>817.86788955773841</v>
      </c>
      <c r="F18" s="6">
        <f ca="1">IFERROR(IF(AND(ValoriIntroduse,Amortizare[[#This Row],[plată
dată]]&lt;&gt;""),-PPMT(RataDobânzii/12,1,DuratăÎmprumut-ROWS($C$4:C18)+1,Amortizare[[#This Row],[deschidere
sold]]),""),0)</f>
        <v>254.71404793348313</v>
      </c>
      <c r="G18" s="6">
        <f ca="1">IF(Amortizare[[#This Row],[plată
dată]]="",0,ValoareImpozitProprietate)</f>
        <v>375</v>
      </c>
      <c r="H18" s="6">
        <f ca="1">IF(Amortizare[[#This Row],[plată
dată]]="",0,Amortizare[[#This Row],[dobândă]]+Amortizare[[#This Row],[principal]]+Amortizare[[#This Row],[proprietate
impozit]])</f>
        <v>1447.5819374912217</v>
      </c>
      <c r="I18" s="6">
        <f ca="1">IF(Amortizare[[#This Row],[plată
dată]]="",0,Amortizare[[#This Row],[deschidere
sold]]-Amortizare[[#This Row],[principal]])</f>
        <v>196288.29349385723</v>
      </c>
      <c r="J18" s="8">
        <f ca="1">IF(Amortizare[[#This Row],[închidere
sold]]&gt;0,UltimulRând-ROW(),0)</f>
        <v>345</v>
      </c>
    </row>
    <row r="19" spans="2:10" ht="15" customHeight="1" x14ac:dyDescent="0.25">
      <c r="B19" s="7">
        <f>ROWS($B$4:B19)</f>
        <v>16</v>
      </c>
      <c r="C19" s="5">
        <f ca="1">IF(ValoriIntroduse,IF(Amortizare[[#This Row],[Nr.]]&lt;=DuratăÎmprumut,IF(ROW()-ROW(Amortizare[[#Headers],[plată
dată]])=1,ÎnceputÎmprumut,IF(I18&gt;0,EDATE(C18,1),"")),""),"")</f>
        <v>43780</v>
      </c>
      <c r="D19" s="6">
        <f ca="1">IF(ROW()-ROW(Amortizare[[#Headers],[deschidere
sold]])=1,ValoareÎmprumut,IF(Amortizare[[#This Row],[plată
dată]]="",0,INDEX(Amortizare[], ROW()-4,8)))</f>
        <v>196288.29349385723</v>
      </c>
      <c r="E19" s="6">
        <f ca="1">IF(ValoriIntroduse,IF(ROW()-ROW(Amortizare[[#Headers],[dobândă]])=1,-IPMT(RataDobânzii/12,1,DuratăÎmprumut-ROWS($C$4:C19)+1,Amortizare[[#This Row],[deschidere
sold]]),IFERROR(-IPMT(RataDobânzii/12,1,Amortizare[[#This Row],[Nr.
luni rămase]],D20),0)),0)</f>
        <v>816.80215890579461</v>
      </c>
      <c r="F19" s="6">
        <f ca="1">IFERROR(IF(AND(ValoriIntroduse,Amortizare[[#This Row],[plată
dată]]&lt;&gt;""),-PPMT(RataDobânzii/12,1,DuratăÎmprumut-ROWS($C$4:C19)+1,Amortizare[[#This Row],[deschidere
sold]]),""),0)</f>
        <v>255.77535646653936</v>
      </c>
      <c r="G19" s="6">
        <f ca="1">IF(Amortizare[[#This Row],[plată
dată]]="",0,ValoareImpozitProprietate)</f>
        <v>375</v>
      </c>
      <c r="H19" s="6">
        <f ca="1">IF(Amortizare[[#This Row],[plată
dată]]="",0,Amortizare[[#This Row],[dobândă]]+Amortizare[[#This Row],[principal]]+Amortizare[[#This Row],[proprietate
impozit]])</f>
        <v>1447.5775153723339</v>
      </c>
      <c r="I19" s="6">
        <f ca="1">IF(Amortizare[[#This Row],[plată
dată]]="",0,Amortizare[[#This Row],[deschidere
sold]]-Amortizare[[#This Row],[principal]])</f>
        <v>196032.5181373907</v>
      </c>
      <c r="J19" s="8">
        <f ca="1">IF(Amortizare[[#This Row],[închidere
sold]]&gt;0,UltimulRând-ROW(),0)</f>
        <v>344</v>
      </c>
    </row>
    <row r="20" spans="2:10" ht="15" customHeight="1" x14ac:dyDescent="0.25">
      <c r="B20" s="7">
        <f>ROWS($B$4:B20)</f>
        <v>17</v>
      </c>
      <c r="C20" s="5">
        <f ca="1">IF(ValoriIntroduse,IF(Amortizare[[#This Row],[Nr.]]&lt;=DuratăÎmprumut,IF(ROW()-ROW(Amortizare[[#Headers],[plată
dată]])=1,ÎnceputÎmprumut,IF(I19&gt;0,EDATE(C19,1),"")),""),"")</f>
        <v>43810</v>
      </c>
      <c r="D20" s="6">
        <f ca="1">IF(ROW()-ROW(Amortizare[[#Headers],[deschidere
sold]])=1,ValoareÎmprumut,IF(Amortizare[[#This Row],[plată
dată]]="",0,INDEX(Amortizare[], ROW()-4,8)))</f>
        <v>196032.5181373907</v>
      </c>
      <c r="E20" s="6">
        <f ca="1">IF(ValoriIntroduse,IF(ROW()-ROW(Amortizare[[#Headers],[dobândă]])=1,-IPMT(RataDobânzii/12,1,DuratăÎmprumut-ROWS($C$4:C20)+1,Amortizare[[#This Row],[deschidere
sold]]),IFERROR(-IPMT(RataDobânzii/12,1,Amortizare[[#This Row],[Nr.
luni rămase]],D21),0)),0)</f>
        <v>815.73198770946749</v>
      </c>
      <c r="F20" s="6">
        <f ca="1">IFERROR(IF(AND(ValoriIntroduse,Amortizare[[#This Row],[plată
dată]]&lt;&gt;""),-PPMT(RataDobânzii/12,1,DuratăÎmprumut-ROWS($C$4:C20)+1,Amortizare[[#This Row],[deschidere
sold]]),""),0)</f>
        <v>256.8410871184833</v>
      </c>
      <c r="G20" s="6">
        <f ca="1">IF(Amortizare[[#This Row],[plată
dată]]="",0,ValoareImpozitProprietate)</f>
        <v>375</v>
      </c>
      <c r="H20" s="6">
        <f ca="1">IF(Amortizare[[#This Row],[plată
dată]]="",0,Amortizare[[#This Row],[dobândă]]+Amortizare[[#This Row],[principal]]+Amortizare[[#This Row],[proprietate
impozit]])</f>
        <v>1447.5730748279507</v>
      </c>
      <c r="I20" s="6">
        <f ca="1">IF(Amortizare[[#This Row],[plată
dată]]="",0,Amortizare[[#This Row],[deschidere
sold]]-Amortizare[[#This Row],[principal]])</f>
        <v>195775.67705027221</v>
      </c>
      <c r="J20" s="8">
        <f ca="1">IF(Amortizare[[#This Row],[închidere
sold]]&gt;0,UltimulRând-ROW(),0)</f>
        <v>343</v>
      </c>
    </row>
    <row r="21" spans="2:10" ht="15" customHeight="1" x14ac:dyDescent="0.25">
      <c r="B21" s="7">
        <f>ROWS($B$4:B21)</f>
        <v>18</v>
      </c>
      <c r="C21" s="5">
        <f ca="1">IF(ValoriIntroduse,IF(Amortizare[[#This Row],[Nr.]]&lt;=DuratăÎmprumut,IF(ROW()-ROW(Amortizare[[#Headers],[plată
dată]])=1,ÎnceputÎmprumut,IF(I20&gt;0,EDATE(C20,1),"")),""),"")</f>
        <v>43841</v>
      </c>
      <c r="D21" s="6">
        <f ca="1">IF(ROW()-ROW(Amortizare[[#Headers],[deschidere
sold]])=1,ValoareÎmprumut,IF(Amortizare[[#This Row],[plată
dată]]="",0,INDEX(Amortizare[], ROW()-4,8)))</f>
        <v>195775.67705027221</v>
      </c>
      <c r="E21" s="6">
        <f ca="1">IF(ValoriIntroduse,IF(ROW()-ROW(Amortizare[[#Headers],[dobândă]])=1,-IPMT(RataDobânzii/12,1,DuratăÎmprumut-ROWS($C$4:C21)+1,Amortizare[[#This Row],[deschidere
sold]]),IFERROR(-IPMT(RataDobânzii/12,1,Amortizare[[#This Row],[Nr.
luni rămase]],D22),0)),0)</f>
        <v>814.65735746648909</v>
      </c>
      <c r="F21" s="6">
        <f ca="1">IFERROR(IF(AND(ValoriIntroduse,Amortizare[[#This Row],[plată
dată]]&lt;&gt;""),-PPMT(RataDobânzii/12,1,DuratăÎmprumut-ROWS($C$4:C21)+1,Amortizare[[#This Row],[deschidere
sold]]),""),0)</f>
        <v>257.91125831481031</v>
      </c>
      <c r="G21" s="6">
        <f ca="1">IF(Amortizare[[#This Row],[plată
dată]]="",0,ValoareImpozitProprietate)</f>
        <v>375</v>
      </c>
      <c r="H21" s="6">
        <f ca="1">IF(Amortizare[[#This Row],[plată
dată]]="",0,Amortizare[[#This Row],[dobândă]]+Amortizare[[#This Row],[principal]]+Amortizare[[#This Row],[proprietate
impozit]])</f>
        <v>1447.5686157812993</v>
      </c>
      <c r="I21" s="6">
        <f ca="1">IF(Amortizare[[#This Row],[plată
dată]]="",0,Amortizare[[#This Row],[deschidere
sold]]-Amortizare[[#This Row],[principal]])</f>
        <v>195517.76579195738</v>
      </c>
      <c r="J21" s="8">
        <f ca="1">IF(Amortizare[[#This Row],[închidere
sold]]&gt;0,UltimulRând-ROW(),0)</f>
        <v>342</v>
      </c>
    </row>
    <row r="22" spans="2:10" ht="15" customHeight="1" x14ac:dyDescent="0.25">
      <c r="B22" s="7">
        <f>ROWS($B$4:B22)</f>
        <v>19</v>
      </c>
      <c r="C22" s="5">
        <f ca="1">IF(ValoriIntroduse,IF(Amortizare[[#This Row],[Nr.]]&lt;=DuratăÎmprumut,IF(ROW()-ROW(Amortizare[[#Headers],[plată
dată]])=1,ÎnceputÎmprumut,IF(I21&gt;0,EDATE(C21,1),"")),""),"")</f>
        <v>43872</v>
      </c>
      <c r="D22" s="6">
        <f ca="1">IF(ROW()-ROW(Amortizare[[#Headers],[deschidere
sold]])=1,ValoareÎmprumut,IF(Amortizare[[#This Row],[plată
dată]]="",0,INDEX(Amortizare[], ROW()-4,8)))</f>
        <v>195517.76579195738</v>
      </c>
      <c r="E22" s="6">
        <f ca="1">IF(ValoriIntroduse,IF(ROW()-ROW(Amortizare[[#Headers],[dobândă]])=1,-IPMT(RataDobânzii/12,1,DuratăÎmprumut-ROWS($C$4:C22)+1,Amortizare[[#This Row],[deschidere
sold]]),IFERROR(-IPMT(RataDobânzii/12,1,Amortizare[[#This Row],[Nr.
luni rămase]],D23),0)),0)</f>
        <v>813.57824959749826</v>
      </c>
      <c r="F22" s="6">
        <f ca="1">IFERROR(IF(AND(ValoriIntroduse,Amortizare[[#This Row],[plată
dată]]&lt;&gt;""),-PPMT(RataDobânzii/12,1,DuratăÎmprumut-ROWS($C$4:C22)+1,Amortizare[[#This Row],[deschidere
sold]]),""),0)</f>
        <v>258.98588855778866</v>
      </c>
      <c r="G22" s="6">
        <f ca="1">IF(Amortizare[[#This Row],[plată
dată]]="",0,ValoareImpozitProprietate)</f>
        <v>375</v>
      </c>
      <c r="H22" s="6">
        <f ca="1">IF(Amortizare[[#This Row],[plată
dată]]="",0,Amortizare[[#This Row],[dobândă]]+Amortizare[[#This Row],[principal]]+Amortizare[[#This Row],[proprietate
impozit]])</f>
        <v>1447.5641381552869</v>
      </c>
      <c r="I22" s="6">
        <f ca="1">IF(Amortizare[[#This Row],[plată
dată]]="",0,Amortizare[[#This Row],[deschidere
sold]]-Amortizare[[#This Row],[principal]])</f>
        <v>195258.77990339958</v>
      </c>
      <c r="J22" s="8">
        <f ca="1">IF(Amortizare[[#This Row],[închidere
sold]]&gt;0,UltimulRând-ROW(),0)</f>
        <v>341</v>
      </c>
    </row>
    <row r="23" spans="2:10" ht="15" customHeight="1" x14ac:dyDescent="0.25">
      <c r="B23" s="7">
        <f>ROWS($B$4:B23)</f>
        <v>20</v>
      </c>
      <c r="C23" s="5">
        <f ca="1">IF(ValoriIntroduse,IF(Amortizare[[#This Row],[Nr.]]&lt;=DuratăÎmprumut,IF(ROW()-ROW(Amortizare[[#Headers],[plată
dată]])=1,ÎnceputÎmprumut,IF(I22&gt;0,EDATE(C22,1),"")),""),"")</f>
        <v>43901</v>
      </c>
      <c r="D23" s="6">
        <f ca="1">IF(ROW()-ROW(Amortizare[[#Headers],[deschidere
sold]])=1,ValoareÎmprumut,IF(Amortizare[[#This Row],[plată
dată]]="",0,INDEX(Amortizare[], ROW()-4,8)))</f>
        <v>195258.77990339958</v>
      </c>
      <c r="E23" s="6">
        <f ca="1">IF(ValoriIntroduse,IF(ROW()-ROW(Amortizare[[#Headers],[dobândă]])=1,-IPMT(RataDobânzii/12,1,DuratăÎmprumut-ROWS($C$4:C23)+1,Amortizare[[#This Row],[deschidere
sold]]),IFERROR(-IPMT(RataDobânzii/12,1,Amortizare[[#This Row],[Nr.
luni rămase]],D24),0)),0)</f>
        <v>812.49464544572004</v>
      </c>
      <c r="F23" s="6">
        <f ca="1">IFERROR(IF(AND(ValoriIntroduse,Amortizare[[#This Row],[plată
dată]]&lt;&gt;""),-PPMT(RataDobânzii/12,1,DuratăÎmprumut-ROWS($C$4:C23)+1,Amortizare[[#This Row],[deschidere
sold]]),""),0)</f>
        <v>260.06499642677937</v>
      </c>
      <c r="G23" s="6">
        <f ca="1">IF(Amortizare[[#This Row],[plată
dată]]="",0,ValoareImpozitProprietate)</f>
        <v>375</v>
      </c>
      <c r="H23" s="6">
        <f ca="1">IF(Amortizare[[#This Row],[plată
dată]]="",0,Amortizare[[#This Row],[dobândă]]+Amortizare[[#This Row],[principal]]+Amortizare[[#This Row],[proprietate
impozit]])</f>
        <v>1447.5596418724995</v>
      </c>
      <c r="I23" s="6">
        <f ca="1">IF(Amortizare[[#This Row],[plată
dată]]="",0,Amortizare[[#This Row],[deschidere
sold]]-Amortizare[[#This Row],[principal]])</f>
        <v>194998.7149069728</v>
      </c>
      <c r="J23" s="8">
        <f ca="1">IF(Amortizare[[#This Row],[închidere
sold]]&gt;0,UltimulRând-ROW(),0)</f>
        <v>340</v>
      </c>
    </row>
    <row r="24" spans="2:10" ht="15" customHeight="1" x14ac:dyDescent="0.25">
      <c r="B24" s="7">
        <f>ROWS($B$4:B24)</f>
        <v>21</v>
      </c>
      <c r="C24" s="5">
        <f ca="1">IF(ValoriIntroduse,IF(Amortizare[[#This Row],[Nr.]]&lt;=DuratăÎmprumut,IF(ROW()-ROW(Amortizare[[#Headers],[plată
dată]])=1,ÎnceputÎmprumut,IF(I23&gt;0,EDATE(C23,1),"")),""),"")</f>
        <v>43932</v>
      </c>
      <c r="D24" s="6">
        <f ca="1">IF(ROW()-ROW(Amortizare[[#Headers],[deschidere
sold]])=1,ValoareÎmprumut,IF(Amortizare[[#This Row],[plată
dată]]="",0,INDEX(Amortizare[], ROW()-4,8)))</f>
        <v>194998.7149069728</v>
      </c>
      <c r="E24" s="6">
        <f ca="1">IF(ValoriIntroduse,IF(ROW()-ROW(Amortizare[[#Headers],[dobândă]])=1,-IPMT(RataDobânzii/12,1,DuratăÎmprumut-ROWS($C$4:C24)+1,Amortizare[[#This Row],[deschidere
sold]]),IFERROR(-IPMT(RataDobânzii/12,1,Amortizare[[#This Row],[Nr.
luni rămase]],D25),0)),0)</f>
        <v>811.40652627664258</v>
      </c>
      <c r="F24" s="6">
        <f ca="1">IFERROR(IF(AND(ValoriIntroduse,Amortizare[[#This Row],[plată
dată]]&lt;&gt;""),-PPMT(RataDobânzii/12,1,DuratăÎmprumut-ROWS($C$4:C24)+1,Amortizare[[#This Row],[deschidere
sold]]),""),0)</f>
        <v>261.14860057855765</v>
      </c>
      <c r="G24" s="6">
        <f ca="1">IF(Amortizare[[#This Row],[plată
dată]]="",0,ValoareImpozitProprietate)</f>
        <v>375</v>
      </c>
      <c r="H24" s="6">
        <f ca="1">IF(Amortizare[[#This Row],[plată
dată]]="",0,Amortizare[[#This Row],[dobândă]]+Amortizare[[#This Row],[principal]]+Amortizare[[#This Row],[proprietate
impozit]])</f>
        <v>1447.5551268552003</v>
      </c>
      <c r="I24" s="6">
        <f ca="1">IF(Amortizare[[#This Row],[plată
dată]]="",0,Amortizare[[#This Row],[deschidere
sold]]-Amortizare[[#This Row],[principal]])</f>
        <v>194737.56630639423</v>
      </c>
      <c r="J24" s="8">
        <f ca="1">IF(Amortizare[[#This Row],[închidere
sold]]&gt;0,UltimulRând-ROW(),0)</f>
        <v>339</v>
      </c>
    </row>
    <row r="25" spans="2:10" ht="15" customHeight="1" x14ac:dyDescent="0.25">
      <c r="B25" s="7">
        <f>ROWS($B$4:B25)</f>
        <v>22</v>
      </c>
      <c r="C25" s="5">
        <f ca="1">IF(ValoriIntroduse,IF(Amortizare[[#This Row],[Nr.]]&lt;=DuratăÎmprumut,IF(ROW()-ROW(Amortizare[[#Headers],[plată
dată]])=1,ÎnceputÎmprumut,IF(I24&gt;0,EDATE(C24,1),"")),""),"")</f>
        <v>43962</v>
      </c>
      <c r="D25" s="6">
        <f ca="1">IF(ROW()-ROW(Amortizare[[#Headers],[deschidere
sold]])=1,ValoareÎmprumut,IF(Amortizare[[#This Row],[plată
dată]]="",0,INDEX(Amortizare[], ROW()-4,8)))</f>
        <v>194737.56630639423</v>
      </c>
      <c r="E25" s="6">
        <f ca="1">IF(ValoriIntroduse,IF(ROW()-ROW(Amortizare[[#Headers],[dobândă]])=1,-IPMT(RataDobânzii/12,1,DuratăÎmprumut-ROWS($C$4:C25)+1,Amortizare[[#This Row],[deschidere
sold]]),IFERROR(-IPMT(RataDobânzii/12,1,Amortizare[[#This Row],[Nr.
luni rămase]],D26),0)),0)</f>
        <v>810.31387327769414</v>
      </c>
      <c r="F25" s="6">
        <f ca="1">IFERROR(IF(AND(ValoriIntroduse,Amortizare[[#This Row],[plată
dată]]&lt;&gt;""),-PPMT(RataDobânzii/12,1,DuratăÎmprumut-ROWS($C$4:C25)+1,Amortizare[[#This Row],[deschidere
sold]]),""),0)</f>
        <v>262.23671974763494</v>
      </c>
      <c r="G25" s="6">
        <f ca="1">IF(Amortizare[[#This Row],[plată
dată]]="",0,ValoareImpozitProprietate)</f>
        <v>375</v>
      </c>
      <c r="H25" s="6">
        <f ca="1">IF(Amortizare[[#This Row],[plată
dată]]="",0,Amortizare[[#This Row],[dobândă]]+Amortizare[[#This Row],[principal]]+Amortizare[[#This Row],[proprietate
impozit]])</f>
        <v>1447.5505930253291</v>
      </c>
      <c r="I25" s="6">
        <f ca="1">IF(Amortizare[[#This Row],[plată
dată]]="",0,Amortizare[[#This Row],[deschidere
sold]]-Amortizare[[#This Row],[principal]])</f>
        <v>194475.32958664661</v>
      </c>
      <c r="J25" s="8">
        <f ca="1">IF(Amortizare[[#This Row],[închidere
sold]]&gt;0,UltimulRând-ROW(),0)</f>
        <v>338</v>
      </c>
    </row>
    <row r="26" spans="2:10" ht="15" customHeight="1" x14ac:dyDescent="0.25">
      <c r="B26" s="7">
        <f>ROWS($B$4:B26)</f>
        <v>23</v>
      </c>
      <c r="C26" s="5">
        <f ca="1">IF(ValoriIntroduse,IF(Amortizare[[#This Row],[Nr.]]&lt;=DuratăÎmprumut,IF(ROW()-ROW(Amortizare[[#Headers],[plată
dată]])=1,ÎnceputÎmprumut,IF(I25&gt;0,EDATE(C25,1),"")),""),"")</f>
        <v>43993</v>
      </c>
      <c r="D26" s="6">
        <f ca="1">IF(ROW()-ROW(Amortizare[[#Headers],[deschidere
sold]])=1,ValoareÎmprumut,IF(Amortizare[[#This Row],[plată
dată]]="",0,INDEX(Amortizare[], ROW()-4,8)))</f>
        <v>194475.32958664661</v>
      </c>
      <c r="E26" s="6">
        <f ca="1">IF(ValoriIntroduse,IF(ROW()-ROW(Amortizare[[#Headers],[dobândă]])=1,-IPMT(RataDobânzii/12,1,DuratăÎmprumut-ROWS($C$4:C26)+1,Amortizare[[#This Row],[deschidere
sold]]),IFERROR(-IPMT(RataDobânzii/12,1,Amortizare[[#This Row],[Nr.
luni rămase]],D27),0)),0)</f>
        <v>809.21666755791682</v>
      </c>
      <c r="F26" s="6">
        <f ca="1">IFERROR(IF(AND(ValoriIntroduse,Amortizare[[#This Row],[plată
dată]]&lt;&gt;""),-PPMT(RataDobânzii/12,1,DuratăÎmprumut-ROWS($C$4:C26)+1,Amortizare[[#This Row],[deschidere
sold]]),""),0)</f>
        <v>263.32937274658343</v>
      </c>
      <c r="G26" s="6">
        <f ca="1">IF(Amortizare[[#This Row],[plată
dată]]="",0,ValoareImpozitProprietate)</f>
        <v>375</v>
      </c>
      <c r="H26" s="6">
        <f ca="1">IF(Amortizare[[#This Row],[plată
dată]]="",0,Amortizare[[#This Row],[dobândă]]+Amortizare[[#This Row],[principal]]+Amortizare[[#This Row],[proprietate
impozit]])</f>
        <v>1447.5460403045004</v>
      </c>
      <c r="I26" s="6">
        <f ca="1">IF(Amortizare[[#This Row],[plată
dată]]="",0,Amortizare[[#This Row],[deschidere
sold]]-Amortizare[[#This Row],[principal]])</f>
        <v>194212.00021390003</v>
      </c>
      <c r="J26" s="8">
        <f ca="1">IF(Amortizare[[#This Row],[închidere
sold]]&gt;0,UltimulRând-ROW(),0)</f>
        <v>337</v>
      </c>
    </row>
    <row r="27" spans="2:10" ht="15" customHeight="1" x14ac:dyDescent="0.25">
      <c r="B27" s="7">
        <f>ROWS($B$4:B27)</f>
        <v>24</v>
      </c>
      <c r="C27" s="5">
        <f ca="1">IF(ValoriIntroduse,IF(Amortizare[[#This Row],[Nr.]]&lt;=DuratăÎmprumut,IF(ROW()-ROW(Amortizare[[#Headers],[plată
dată]])=1,ÎnceputÎmprumut,IF(I26&gt;0,EDATE(C26,1),"")),""),"")</f>
        <v>44023</v>
      </c>
      <c r="D27" s="6">
        <f ca="1">IF(ROW()-ROW(Amortizare[[#Headers],[deschidere
sold]])=1,ValoareÎmprumut,IF(Amortizare[[#This Row],[plată
dată]]="",0,INDEX(Amortizare[], ROW()-4,8)))</f>
        <v>194212.00021390003</v>
      </c>
      <c r="E27" s="6">
        <f ca="1">IF(ValoriIntroduse,IF(ROW()-ROW(Amortizare[[#Headers],[dobândă]])=1,-IPMT(RataDobânzii/12,1,DuratăÎmprumut-ROWS($C$4:C27)+1,Amortizare[[#This Row],[deschidere
sold]]),IFERROR(-IPMT(RataDobânzii/12,1,Amortizare[[#This Row],[Nr.
luni rămase]],D28),0)),0)</f>
        <v>808.11489014764027</v>
      </c>
      <c r="F27" s="6">
        <f ca="1">IFERROR(IF(AND(ValoriIntroduse,Amortizare[[#This Row],[plată
dată]]&lt;&gt;""),-PPMT(RataDobânzii/12,1,DuratăÎmprumut-ROWS($C$4:C27)+1,Amortizare[[#This Row],[deschidere
sold]]),""),0)</f>
        <v>264.42657846636087</v>
      </c>
      <c r="G27" s="6">
        <f ca="1">IF(Amortizare[[#This Row],[plată
dată]]="",0,ValoareImpozitProprietate)</f>
        <v>375</v>
      </c>
      <c r="H27" s="6">
        <f ca="1">IF(Amortizare[[#This Row],[plată
dată]]="",0,Amortizare[[#This Row],[dobândă]]+Amortizare[[#This Row],[principal]]+Amortizare[[#This Row],[proprietate
impozit]])</f>
        <v>1447.5414686140011</v>
      </c>
      <c r="I27" s="6">
        <f ca="1">IF(Amortizare[[#This Row],[plată
dată]]="",0,Amortizare[[#This Row],[deschidere
sold]]-Amortizare[[#This Row],[principal]])</f>
        <v>193947.57363543365</v>
      </c>
      <c r="J27" s="8">
        <f ca="1">IF(Amortizare[[#This Row],[închidere
sold]]&gt;0,UltimulRând-ROW(),0)</f>
        <v>336</v>
      </c>
    </row>
    <row r="28" spans="2:10" ht="15" customHeight="1" x14ac:dyDescent="0.25">
      <c r="B28" s="7">
        <f>ROWS($B$4:B28)</f>
        <v>25</v>
      </c>
      <c r="C28" s="5">
        <f ca="1">IF(ValoriIntroduse,IF(Amortizare[[#This Row],[Nr.]]&lt;=DuratăÎmprumut,IF(ROW()-ROW(Amortizare[[#Headers],[plată
dată]])=1,ÎnceputÎmprumut,IF(I27&gt;0,EDATE(C27,1),"")),""),"")</f>
        <v>44054</v>
      </c>
      <c r="D28" s="6">
        <f ca="1">IF(ROW()-ROW(Amortizare[[#Headers],[deschidere
sold]])=1,ValoareÎmprumut,IF(Amortizare[[#This Row],[plată
dată]]="",0,INDEX(Amortizare[], ROW()-4,8)))</f>
        <v>193947.57363543365</v>
      </c>
      <c r="E28" s="6">
        <f ca="1">IF(ValoriIntroduse,IF(ROW()-ROW(Amortizare[[#Headers],[dobândă]])=1,-IPMT(RataDobânzii/12,1,DuratăÎmprumut-ROWS($C$4:C28)+1,Amortizare[[#This Row],[deschidere
sold]]),IFERROR(-IPMT(RataDobânzii/12,1,Amortizare[[#This Row],[Nr.
luni rămase]],D29),0)),0)</f>
        <v>807.00852199815427</v>
      </c>
      <c r="F28" s="6">
        <f ca="1">IFERROR(IF(AND(ValoriIntroduse,Amortizare[[#This Row],[plată
dată]]&lt;&gt;""),-PPMT(RataDobânzii/12,1,DuratăÎmprumut-ROWS($C$4:C28)+1,Amortizare[[#This Row],[deschidere
sold]]),""),0)</f>
        <v>265.52835587663742</v>
      </c>
      <c r="G28" s="6">
        <f ca="1">IF(Amortizare[[#This Row],[plată
dată]]="",0,ValoareImpozitProprietate)</f>
        <v>375</v>
      </c>
      <c r="H28" s="6">
        <f ca="1">IF(Amortizare[[#This Row],[plată
dată]]="",0,Amortizare[[#This Row],[dobândă]]+Amortizare[[#This Row],[principal]]+Amortizare[[#This Row],[proprietate
impozit]])</f>
        <v>1447.5368778747916</v>
      </c>
      <c r="I28" s="6">
        <f ca="1">IF(Amortizare[[#This Row],[plată
dată]]="",0,Amortizare[[#This Row],[deschidere
sold]]-Amortizare[[#This Row],[principal]])</f>
        <v>193682.04527955703</v>
      </c>
      <c r="J28" s="8">
        <f ca="1">IF(Amortizare[[#This Row],[închidere
sold]]&gt;0,UltimulRând-ROW(),0)</f>
        <v>335</v>
      </c>
    </row>
    <row r="29" spans="2:10" ht="15" customHeight="1" x14ac:dyDescent="0.25">
      <c r="B29" s="7">
        <f>ROWS($B$4:B29)</f>
        <v>26</v>
      </c>
      <c r="C29" s="5">
        <f ca="1">IF(ValoriIntroduse,IF(Amortizare[[#This Row],[Nr.]]&lt;=DuratăÎmprumut,IF(ROW()-ROW(Amortizare[[#Headers],[plată
dată]])=1,ÎnceputÎmprumut,IF(I28&gt;0,EDATE(C28,1),"")),""),"")</f>
        <v>44085</v>
      </c>
      <c r="D29" s="6">
        <f ca="1">IF(ROW()-ROW(Amortizare[[#Headers],[deschidere
sold]])=1,ValoareÎmprumut,IF(Amortizare[[#This Row],[plată
dată]]="",0,INDEX(Amortizare[], ROW()-4,8)))</f>
        <v>193682.04527955703</v>
      </c>
      <c r="E29" s="6">
        <f ca="1">IF(ValoriIntroduse,IF(ROW()-ROW(Amortizare[[#Headers],[dobândă]])=1,-IPMT(RataDobânzii/12,1,DuratăÎmprumut-ROWS($C$4:C29)+1,Amortizare[[#This Row],[deschidere
sold]]),IFERROR(-IPMT(RataDobânzii/12,1,Amortizare[[#This Row],[Nr.
luni rămase]],D30),0)),0)</f>
        <v>805.89754398137882</v>
      </c>
      <c r="F29" s="6">
        <f ca="1">IFERROR(IF(AND(ValoriIntroduse,Amortizare[[#This Row],[plată
dată]]&lt;&gt;""),-PPMT(RataDobânzii/12,1,DuratăÎmprumut-ROWS($C$4:C29)+1,Amortizare[[#This Row],[deschidere
sold]]),""),0)</f>
        <v>266.63472402612337</v>
      </c>
      <c r="G29" s="6">
        <f ca="1">IF(Amortizare[[#This Row],[plată
dată]]="",0,ValoareImpozitProprietate)</f>
        <v>375</v>
      </c>
      <c r="H29" s="6">
        <f ca="1">IF(Amortizare[[#This Row],[plată
dată]]="",0,Amortizare[[#This Row],[dobândă]]+Amortizare[[#This Row],[principal]]+Amortizare[[#This Row],[proprietate
impozit]])</f>
        <v>1447.5322680075021</v>
      </c>
      <c r="I29" s="6">
        <f ca="1">IF(Amortizare[[#This Row],[plată
dată]]="",0,Amortizare[[#This Row],[deschidere
sold]]-Amortizare[[#This Row],[principal]])</f>
        <v>193415.41055553092</v>
      </c>
      <c r="J29" s="8">
        <f ca="1">IF(Amortizare[[#This Row],[închidere
sold]]&gt;0,UltimulRând-ROW(),0)</f>
        <v>334</v>
      </c>
    </row>
    <row r="30" spans="2:10" ht="15" customHeight="1" x14ac:dyDescent="0.25">
      <c r="B30" s="7">
        <f>ROWS($B$4:B30)</f>
        <v>27</v>
      </c>
      <c r="C30" s="5">
        <f ca="1">IF(ValoriIntroduse,IF(Amortizare[[#This Row],[Nr.]]&lt;=DuratăÎmprumut,IF(ROW()-ROW(Amortizare[[#Headers],[plată
dată]])=1,ÎnceputÎmprumut,IF(I29&gt;0,EDATE(C29,1),"")),""),"")</f>
        <v>44115</v>
      </c>
      <c r="D30" s="6">
        <f ca="1">IF(ROW()-ROW(Amortizare[[#Headers],[deschidere
sold]])=1,ValoareÎmprumut,IF(Amortizare[[#This Row],[plată
dată]]="",0,INDEX(Amortizare[], ROW()-4,8)))</f>
        <v>193415.41055553092</v>
      </c>
      <c r="E30" s="6">
        <f ca="1">IF(ValoriIntroduse,IF(ROW()-ROW(Amortizare[[#Headers],[dobândă]])=1,-IPMT(RataDobânzii/12,1,DuratăÎmprumut-ROWS($C$4:C30)+1,Amortizare[[#This Row],[deschidere
sold]]),IFERROR(-IPMT(RataDobânzii/12,1,Amortizare[[#This Row],[Nr.
luni rămase]],D31),0)),0)</f>
        <v>804.78193688953343</v>
      </c>
      <c r="F30" s="6">
        <f ca="1">IFERROR(IF(AND(ValoriIntroduse,Amortizare[[#This Row],[plată
dată]]&lt;&gt;""),-PPMT(RataDobânzii/12,1,DuratăÎmprumut-ROWS($C$4:C30)+1,Amortizare[[#This Row],[deschidere
sold]]),""),0)</f>
        <v>267.74570204289893</v>
      </c>
      <c r="G30" s="6">
        <f ca="1">IF(Amortizare[[#This Row],[plată
dată]]="",0,ValoareImpozitProprietate)</f>
        <v>375</v>
      </c>
      <c r="H30" s="6">
        <f ca="1">IF(Amortizare[[#This Row],[plată
dată]]="",0,Amortizare[[#This Row],[dobândă]]+Amortizare[[#This Row],[principal]]+Amortizare[[#This Row],[proprietate
impozit]])</f>
        <v>1447.5276389324324</v>
      </c>
      <c r="I30" s="6">
        <f ca="1">IF(Amortizare[[#This Row],[plată
dată]]="",0,Amortizare[[#This Row],[deschidere
sold]]-Amortizare[[#This Row],[principal]])</f>
        <v>193147.66485348804</v>
      </c>
      <c r="J30" s="8">
        <f ca="1">IF(Amortizare[[#This Row],[închidere
sold]]&gt;0,UltimulRând-ROW(),0)</f>
        <v>333</v>
      </c>
    </row>
    <row r="31" spans="2:10" ht="15" customHeight="1" x14ac:dyDescent="0.25">
      <c r="B31" s="7">
        <f>ROWS($B$4:B31)</f>
        <v>28</v>
      </c>
      <c r="C31" s="5">
        <f ca="1">IF(ValoriIntroduse,IF(Amortizare[[#This Row],[Nr.]]&lt;=DuratăÎmprumut,IF(ROW()-ROW(Amortizare[[#Headers],[plată
dată]])=1,ÎnceputÎmprumut,IF(I30&gt;0,EDATE(C30,1),"")),""),"")</f>
        <v>44146</v>
      </c>
      <c r="D31" s="6">
        <f ca="1">IF(ROW()-ROW(Amortizare[[#Headers],[deschidere
sold]])=1,ValoareÎmprumut,IF(Amortizare[[#This Row],[plată
dată]]="",0,INDEX(Amortizare[], ROW()-4,8)))</f>
        <v>193147.66485348804</v>
      </c>
      <c r="E31" s="6">
        <f ca="1">IF(ValoriIntroduse,IF(ROW()-ROW(Amortizare[[#Headers],[dobândă]])=1,-IPMT(RataDobânzii/12,1,DuratăÎmprumut-ROWS($C$4:C31)+1,Amortizare[[#This Row],[deschidere
sold]]),IFERROR(-IPMT(RataDobânzii/12,1,Amortizare[[#This Row],[Nr.
luni rămase]],D32),0)),0)</f>
        <v>803.66168143480536</v>
      </c>
      <c r="F31" s="6">
        <f ca="1">IFERROR(IF(AND(ValoriIntroduse,Amortizare[[#This Row],[plată
dată]]&lt;&gt;""),-PPMT(RataDobânzii/12,1,DuratăÎmprumut-ROWS($C$4:C31)+1,Amortizare[[#This Row],[deschidere
sold]]),""),0)</f>
        <v>268.86130913474426</v>
      </c>
      <c r="G31" s="6">
        <f ca="1">IF(Amortizare[[#This Row],[plată
dată]]="",0,ValoareImpozitProprietate)</f>
        <v>375</v>
      </c>
      <c r="H31" s="6">
        <f ca="1">IF(Amortizare[[#This Row],[plată
dată]]="",0,Amortizare[[#This Row],[dobândă]]+Amortizare[[#This Row],[principal]]+Amortizare[[#This Row],[proprietate
impozit]])</f>
        <v>1447.5229905695496</v>
      </c>
      <c r="I31" s="6">
        <f ca="1">IF(Amortizare[[#This Row],[plată
dată]]="",0,Amortizare[[#This Row],[deschidere
sold]]-Amortizare[[#This Row],[principal]])</f>
        <v>192878.80354435329</v>
      </c>
      <c r="J31" s="8">
        <f ca="1">IF(Amortizare[[#This Row],[închidere
sold]]&gt;0,UltimulRând-ROW(),0)</f>
        <v>332</v>
      </c>
    </row>
    <row r="32" spans="2:10" ht="15" customHeight="1" x14ac:dyDescent="0.25">
      <c r="B32" s="7">
        <f>ROWS($B$4:B32)</f>
        <v>29</v>
      </c>
      <c r="C32" s="5">
        <f ca="1">IF(ValoriIntroduse,IF(Amortizare[[#This Row],[Nr.]]&lt;=DuratăÎmprumut,IF(ROW()-ROW(Amortizare[[#Headers],[plată
dată]])=1,ÎnceputÎmprumut,IF(I31&gt;0,EDATE(C31,1),"")),""),"")</f>
        <v>44176</v>
      </c>
      <c r="D32" s="6">
        <f ca="1">IF(ROW()-ROW(Amortizare[[#Headers],[deschidere
sold]])=1,ValoareÎmprumut,IF(Amortizare[[#This Row],[plată
dată]]="",0,INDEX(Amortizare[], ROW()-4,8)))</f>
        <v>192878.80354435329</v>
      </c>
      <c r="E32" s="6">
        <f ca="1">IF(ValoriIntroduse,IF(ROW()-ROW(Amortizare[[#Headers],[dobândă]])=1,-IPMT(RataDobânzii/12,1,DuratăÎmprumut-ROWS($C$4:C32)+1,Amortizare[[#This Row],[deschidere
sold]]),IFERROR(-IPMT(RataDobânzii/12,1,Amortizare[[#This Row],[Nr.
luni rămase]],D33),0)),0)</f>
        <v>802.53675824901586</v>
      </c>
      <c r="F32" s="6">
        <f ca="1">IFERROR(IF(AND(ValoriIntroduse,Amortizare[[#This Row],[plată
dată]]&lt;&gt;""),-PPMT(RataDobânzii/12,1,DuratăÎmprumut-ROWS($C$4:C32)+1,Amortizare[[#This Row],[deschidere
sold]]),""),0)</f>
        <v>269.98156458947238</v>
      </c>
      <c r="G32" s="6">
        <f ca="1">IF(Amortizare[[#This Row],[plată
dată]]="",0,ValoareImpozitProprietate)</f>
        <v>375</v>
      </c>
      <c r="H32" s="6">
        <f ca="1">IF(Amortizare[[#This Row],[plată
dată]]="",0,Amortizare[[#This Row],[dobândă]]+Amortizare[[#This Row],[principal]]+Amortizare[[#This Row],[proprietate
impozit]])</f>
        <v>1447.5183228384883</v>
      </c>
      <c r="I32" s="6">
        <f ca="1">IF(Amortizare[[#This Row],[plată
dată]]="",0,Amortizare[[#This Row],[deschidere
sold]]-Amortizare[[#This Row],[principal]])</f>
        <v>192608.8219797638</v>
      </c>
      <c r="J32" s="8">
        <f ca="1">IF(Amortizare[[#This Row],[închidere
sold]]&gt;0,UltimulRând-ROW(),0)</f>
        <v>331</v>
      </c>
    </row>
    <row r="33" spans="2:10" ht="15" customHeight="1" x14ac:dyDescent="0.25">
      <c r="B33" s="7">
        <f>ROWS($B$4:B33)</f>
        <v>30</v>
      </c>
      <c r="C33" s="5">
        <f ca="1">IF(ValoriIntroduse,IF(Amortizare[[#This Row],[Nr.]]&lt;=DuratăÎmprumut,IF(ROW()-ROW(Amortizare[[#Headers],[plată
dată]])=1,ÎnceputÎmprumut,IF(I32&gt;0,EDATE(C32,1),"")),""),"")</f>
        <v>44207</v>
      </c>
      <c r="D33" s="6">
        <f ca="1">IF(ROW()-ROW(Amortizare[[#Headers],[deschidere
sold]])=1,ValoareÎmprumut,IF(Amortizare[[#This Row],[plată
dată]]="",0,INDEX(Amortizare[], ROW()-4,8)))</f>
        <v>192608.8219797638</v>
      </c>
      <c r="E33" s="6">
        <f ca="1">IF(ValoriIntroduse,IF(ROW()-ROW(Amortizare[[#Headers],[dobândă]])=1,-IPMT(RataDobânzii/12,1,DuratăÎmprumut-ROWS($C$4:C33)+1,Amortizare[[#This Row],[deschidere
sold]]),IFERROR(-IPMT(RataDobânzii/12,1,Amortizare[[#This Row],[Nr.
luni rămase]],D34),0)),0)</f>
        <v>801.40714788328557</v>
      </c>
      <c r="F33" s="6">
        <f ca="1">IFERROR(IF(AND(ValoriIntroduse,Amortizare[[#This Row],[plată
dată]]&lt;&gt;""),-PPMT(RataDobânzii/12,1,DuratăÎmprumut-ROWS($C$4:C33)+1,Amortizare[[#This Row],[deschidere
sold]]),""),0)</f>
        <v>271.10648777526194</v>
      </c>
      <c r="G33" s="6">
        <f ca="1">IF(Amortizare[[#This Row],[plată
dată]]="",0,ValoareImpozitProprietate)</f>
        <v>375</v>
      </c>
      <c r="H33" s="6">
        <f ca="1">IF(Amortizare[[#This Row],[plată
dată]]="",0,Amortizare[[#This Row],[dobândă]]+Amortizare[[#This Row],[principal]]+Amortizare[[#This Row],[proprietate
impozit]])</f>
        <v>1447.5136356585476</v>
      </c>
      <c r="I33" s="6">
        <f ca="1">IF(Amortizare[[#This Row],[plată
dată]]="",0,Amortizare[[#This Row],[deschidere
sold]]-Amortizare[[#This Row],[principal]])</f>
        <v>192337.71549198855</v>
      </c>
      <c r="J33" s="8">
        <f ca="1">IF(Amortizare[[#This Row],[închidere
sold]]&gt;0,UltimulRând-ROW(),0)</f>
        <v>330</v>
      </c>
    </row>
    <row r="34" spans="2:10" ht="15" customHeight="1" x14ac:dyDescent="0.25">
      <c r="B34" s="7">
        <f>ROWS($B$4:B34)</f>
        <v>31</v>
      </c>
      <c r="C34" s="5">
        <f ca="1">IF(ValoriIntroduse,IF(Amortizare[[#This Row],[Nr.]]&lt;=DuratăÎmprumut,IF(ROW()-ROW(Amortizare[[#Headers],[plată
dată]])=1,ÎnceputÎmprumut,IF(I33&gt;0,EDATE(C33,1),"")),""),"")</f>
        <v>44238</v>
      </c>
      <c r="D34" s="6">
        <f ca="1">IF(ROW()-ROW(Amortizare[[#Headers],[deschidere
sold]])=1,ValoareÎmprumut,IF(Amortizare[[#This Row],[plată
dată]]="",0,INDEX(Amortizare[], ROW()-4,8)))</f>
        <v>192337.71549198855</v>
      </c>
      <c r="E34" s="6">
        <f ca="1">IF(ValoriIntroduse,IF(ROW()-ROW(Amortizare[[#Headers],[dobândă]])=1,-IPMT(RataDobânzii/12,1,DuratăÎmprumut-ROWS($C$4:C34)+1,Amortizare[[#This Row],[deschidere
sold]]),IFERROR(-IPMT(RataDobânzii/12,1,Amortizare[[#This Row],[Nr.
luni rămase]],D35),0)),0)</f>
        <v>800.27283080769814</v>
      </c>
      <c r="F34" s="6">
        <f ca="1">IFERROR(IF(AND(ValoriIntroduse,Amortizare[[#This Row],[plată
dată]]&lt;&gt;""),-PPMT(RataDobânzii/12,1,DuratăÎmprumut-ROWS($C$4:C34)+1,Amortizare[[#This Row],[deschidere
sold]]),""),0)</f>
        <v>272.23609814099217</v>
      </c>
      <c r="G34" s="6">
        <f ca="1">IF(Amortizare[[#This Row],[plată
dată]]="",0,ValoareImpozitProprietate)</f>
        <v>375</v>
      </c>
      <c r="H34" s="6">
        <f ca="1">IF(Amortizare[[#This Row],[plată
dată]]="",0,Amortizare[[#This Row],[dobândă]]+Amortizare[[#This Row],[principal]]+Amortizare[[#This Row],[proprietate
impozit]])</f>
        <v>1447.5089289486903</v>
      </c>
      <c r="I34" s="6">
        <f ca="1">IF(Amortizare[[#This Row],[plată
dată]]="",0,Amortizare[[#This Row],[deschidere
sold]]-Amortizare[[#This Row],[principal]])</f>
        <v>192065.47939384755</v>
      </c>
      <c r="J34" s="8">
        <f ca="1">IF(Amortizare[[#This Row],[închidere
sold]]&gt;0,UltimulRând-ROW(),0)</f>
        <v>329</v>
      </c>
    </row>
    <row r="35" spans="2:10" ht="15" customHeight="1" x14ac:dyDescent="0.25">
      <c r="B35" s="7">
        <f>ROWS($B$4:B35)</f>
        <v>32</v>
      </c>
      <c r="C35" s="5">
        <f ca="1">IF(ValoriIntroduse,IF(Amortizare[[#This Row],[Nr.]]&lt;=DuratăÎmprumut,IF(ROW()-ROW(Amortizare[[#Headers],[plată
dată]])=1,ÎnceputÎmprumut,IF(I34&gt;0,EDATE(C34,1),"")),""),"")</f>
        <v>44266</v>
      </c>
      <c r="D35" s="6">
        <f ca="1">IF(ROW()-ROW(Amortizare[[#Headers],[deschidere
sold]])=1,ValoareÎmprumut,IF(Amortizare[[#This Row],[plată
dată]]="",0,INDEX(Amortizare[], ROW()-4,8)))</f>
        <v>192065.47939384755</v>
      </c>
      <c r="E35" s="6">
        <f ca="1">IF(ValoriIntroduse,IF(ROW()-ROW(Amortizare[[#Headers],[dobândă]])=1,-IPMT(RataDobânzii/12,1,DuratăÎmprumut-ROWS($C$4:C35)+1,Amortizare[[#This Row],[deschidere
sold]]),IFERROR(-IPMT(RataDobânzii/12,1,Amortizare[[#This Row],[Nr.
luni rămase]],D36),0)),0)</f>
        <v>799.13378741096244</v>
      </c>
      <c r="F35" s="6">
        <f ca="1">IFERROR(IF(AND(ValoriIntroduse,Amortizare[[#This Row],[plată
dată]]&lt;&gt;""),-PPMT(RataDobânzii/12,1,DuratăÎmprumut-ROWS($C$4:C35)+1,Amortizare[[#This Row],[deschidere
sold]]),""),0)</f>
        <v>273.3704152165796</v>
      </c>
      <c r="G35" s="6">
        <f ca="1">IF(Amortizare[[#This Row],[plată
dată]]="",0,ValoareImpozitProprietate)</f>
        <v>375</v>
      </c>
      <c r="H35" s="6">
        <f ca="1">IF(Amortizare[[#This Row],[plată
dată]]="",0,Amortizare[[#This Row],[dobândă]]+Amortizare[[#This Row],[principal]]+Amortizare[[#This Row],[proprietate
impozit]])</f>
        <v>1447.5042026275421</v>
      </c>
      <c r="I35" s="6">
        <f ca="1">IF(Amortizare[[#This Row],[plată
dată]]="",0,Amortizare[[#This Row],[deschidere
sold]]-Amortizare[[#This Row],[principal]])</f>
        <v>191792.10897863097</v>
      </c>
      <c r="J35" s="8">
        <f ca="1">IF(Amortizare[[#This Row],[închidere
sold]]&gt;0,UltimulRând-ROW(),0)</f>
        <v>328</v>
      </c>
    </row>
    <row r="36" spans="2:10" ht="15" customHeight="1" x14ac:dyDescent="0.25">
      <c r="B36" s="7">
        <f>ROWS($B$4:B36)</f>
        <v>33</v>
      </c>
      <c r="C36" s="5">
        <f ca="1">IF(ValoriIntroduse,IF(Amortizare[[#This Row],[Nr.]]&lt;=DuratăÎmprumut,IF(ROW()-ROW(Amortizare[[#Headers],[plată
dată]])=1,ÎnceputÎmprumut,IF(I35&gt;0,EDATE(C35,1),"")),""),"")</f>
        <v>44297</v>
      </c>
      <c r="D36" s="6">
        <f ca="1">IF(ROW()-ROW(Amortizare[[#Headers],[deschidere
sold]])=1,ValoareÎmprumut,IF(Amortizare[[#This Row],[plată
dată]]="",0,INDEX(Amortizare[], ROW()-4,8)))</f>
        <v>191792.10897863097</v>
      </c>
      <c r="E36" s="6">
        <f ca="1">IF(ValoriIntroduse,IF(ROW()-ROW(Amortizare[[#Headers],[dobândă]])=1,-IPMT(RataDobânzii/12,1,DuratăÎmprumut-ROWS($C$4:C36)+1,Amortizare[[#This Row],[deschidere
sold]]),IFERROR(-IPMT(RataDobânzii/12,1,Amortizare[[#This Row],[Nr.
luni rămase]],D37),0)),0)</f>
        <v>797.98999800007357</v>
      </c>
      <c r="F36" s="6">
        <f ca="1">IFERROR(IF(AND(ValoriIntroduse,Amortizare[[#This Row],[plată
dată]]&lt;&gt;""),-PPMT(RataDobânzii/12,1,DuratăÎmprumut-ROWS($C$4:C36)+1,Amortizare[[#This Row],[deschidere
sold]]),""),0)</f>
        <v>274.50945861331536</v>
      </c>
      <c r="G36" s="6">
        <f ca="1">IF(Amortizare[[#This Row],[plată
dată]]="",0,ValoareImpozitProprietate)</f>
        <v>375</v>
      </c>
      <c r="H36" s="6">
        <f ca="1">IF(Amortizare[[#This Row],[plată
dată]]="",0,Amortizare[[#This Row],[dobândă]]+Amortizare[[#This Row],[principal]]+Amortizare[[#This Row],[proprietate
impozit]])</f>
        <v>1447.4994566133889</v>
      </c>
      <c r="I36" s="6">
        <f ca="1">IF(Amortizare[[#This Row],[plată
dată]]="",0,Amortizare[[#This Row],[deschidere
sold]]-Amortizare[[#This Row],[principal]])</f>
        <v>191517.59952001765</v>
      </c>
      <c r="J36" s="8">
        <f ca="1">IF(Amortizare[[#This Row],[închidere
sold]]&gt;0,UltimulRând-ROW(),0)</f>
        <v>327</v>
      </c>
    </row>
    <row r="37" spans="2:10" ht="15" customHeight="1" x14ac:dyDescent="0.25">
      <c r="B37" s="7">
        <f>ROWS($B$4:B37)</f>
        <v>34</v>
      </c>
      <c r="C37" s="5">
        <f ca="1">IF(ValoriIntroduse,IF(Amortizare[[#This Row],[Nr.]]&lt;=DuratăÎmprumut,IF(ROW()-ROW(Amortizare[[#Headers],[plată
dată]])=1,ÎnceputÎmprumut,IF(I36&gt;0,EDATE(C36,1),"")),""),"")</f>
        <v>44327</v>
      </c>
      <c r="D37" s="6">
        <f ca="1">IF(ROW()-ROW(Amortizare[[#Headers],[deschidere
sold]])=1,ValoareÎmprumut,IF(Amortizare[[#This Row],[plată
dată]]="",0,INDEX(Amortizare[], ROW()-4,8)))</f>
        <v>191517.59952001765</v>
      </c>
      <c r="E37" s="6">
        <f ca="1">IF(ValoriIntroduse,IF(ROW()-ROW(Amortizare[[#Headers],[dobândă]])=1,-IPMT(RataDobânzii/12,1,DuratăÎmprumut-ROWS($C$4:C37)+1,Amortizare[[#This Row],[deschidere
sold]]),IFERROR(-IPMT(RataDobânzii/12,1,Amortizare[[#This Row],[Nr.
luni rămase]],D38),0)),0)</f>
        <v>796.8414427999727</v>
      </c>
      <c r="F37" s="6">
        <f ca="1">IFERROR(IF(AND(ValoriIntroduse,Amortizare[[#This Row],[plată
dată]]&lt;&gt;""),-PPMT(RataDobânzii/12,1,DuratăÎmprumut-ROWS($C$4:C37)+1,Amortizare[[#This Row],[deschidere
sold]]),""),0)</f>
        <v>275.65324802420417</v>
      </c>
      <c r="G37" s="6">
        <f ca="1">IF(Amortizare[[#This Row],[plată
dată]]="",0,ValoareImpozitProprietate)</f>
        <v>375</v>
      </c>
      <c r="H37" s="6">
        <f ca="1">IF(Amortizare[[#This Row],[plată
dată]]="",0,Amortizare[[#This Row],[dobândă]]+Amortizare[[#This Row],[principal]]+Amortizare[[#This Row],[proprietate
impozit]])</f>
        <v>1447.4946908241768</v>
      </c>
      <c r="I37" s="6">
        <f ca="1">IF(Amortizare[[#This Row],[plată
dată]]="",0,Amortizare[[#This Row],[deschidere
sold]]-Amortizare[[#This Row],[principal]])</f>
        <v>191241.94627199345</v>
      </c>
      <c r="J37" s="8">
        <f ca="1">IF(Amortizare[[#This Row],[închidere
sold]]&gt;0,UltimulRând-ROW(),0)</f>
        <v>326</v>
      </c>
    </row>
    <row r="38" spans="2:10" ht="15" customHeight="1" x14ac:dyDescent="0.25">
      <c r="B38" s="7">
        <f>ROWS($B$4:B38)</f>
        <v>35</v>
      </c>
      <c r="C38" s="5">
        <f ca="1">IF(ValoriIntroduse,IF(Amortizare[[#This Row],[Nr.]]&lt;=DuratăÎmprumut,IF(ROW()-ROW(Amortizare[[#Headers],[plată
dată]])=1,ÎnceputÎmprumut,IF(I37&gt;0,EDATE(C37,1),"")),""),"")</f>
        <v>44358</v>
      </c>
      <c r="D38" s="6">
        <f ca="1">IF(ROW()-ROW(Amortizare[[#Headers],[deschidere
sold]])=1,ValoareÎmprumut,IF(Amortizare[[#This Row],[plată
dată]]="",0,INDEX(Amortizare[], ROW()-4,8)))</f>
        <v>191241.94627199345</v>
      </c>
      <c r="E38" s="6">
        <f ca="1">IF(ValoriIntroduse,IF(ROW()-ROW(Amortizare[[#Headers],[dobândă]])=1,-IPMT(RataDobânzii/12,1,DuratăÎmprumut-ROWS($C$4:C38)+1,Amortizare[[#This Row],[deschidere
sold]]),IFERROR(-IPMT(RataDobânzii/12,1,Amortizare[[#This Row],[Nr.
luni rămase]],D39),0)),0)</f>
        <v>795.68810195320475</v>
      </c>
      <c r="F38" s="6">
        <f ca="1">IFERROR(IF(AND(ValoriIntroduse,Amortizare[[#This Row],[plată
dată]]&lt;&gt;""),-PPMT(RataDobânzii/12,1,DuratăÎmprumut-ROWS($C$4:C38)+1,Amortizare[[#This Row],[deschidere
sold]]),""),0)</f>
        <v>276.8018032243051</v>
      </c>
      <c r="G38" s="6">
        <f ca="1">IF(Amortizare[[#This Row],[plată
dată]]="",0,ValoareImpozitProprietate)</f>
        <v>375</v>
      </c>
      <c r="H38" s="6">
        <f ca="1">IF(Amortizare[[#This Row],[plată
dată]]="",0,Amortizare[[#This Row],[dobândă]]+Amortizare[[#This Row],[principal]]+Amortizare[[#This Row],[proprietate
impozit]])</f>
        <v>1447.4899051775099</v>
      </c>
      <c r="I38" s="6">
        <f ca="1">IF(Amortizare[[#This Row],[plată
dată]]="",0,Amortizare[[#This Row],[deschidere
sold]]-Amortizare[[#This Row],[principal]])</f>
        <v>190965.14446876914</v>
      </c>
      <c r="J38" s="8">
        <f ca="1">IF(Amortizare[[#This Row],[închidere
sold]]&gt;0,UltimulRând-ROW(),0)</f>
        <v>325</v>
      </c>
    </row>
    <row r="39" spans="2:10" ht="15" customHeight="1" x14ac:dyDescent="0.25">
      <c r="B39" s="7">
        <f>ROWS($B$4:B39)</f>
        <v>36</v>
      </c>
      <c r="C39" s="5">
        <f ca="1">IF(ValoriIntroduse,IF(Amortizare[[#This Row],[Nr.]]&lt;=DuratăÎmprumut,IF(ROW()-ROW(Amortizare[[#Headers],[plată
dată]])=1,ÎnceputÎmprumut,IF(I38&gt;0,EDATE(C38,1),"")),""),"")</f>
        <v>44388</v>
      </c>
      <c r="D39" s="6">
        <f ca="1">IF(ROW()-ROW(Amortizare[[#Headers],[deschidere
sold]])=1,ValoareÎmprumut,IF(Amortizare[[#This Row],[plată
dată]]="",0,INDEX(Amortizare[], ROW()-4,8)))</f>
        <v>190965.14446876914</v>
      </c>
      <c r="E39" s="6">
        <f ca="1">IF(ValoriIntroduse,IF(ROW()-ROW(Amortizare[[#Headers],[dobândă]])=1,-IPMT(RataDobânzii/12,1,DuratăÎmprumut-ROWS($C$4:C39)+1,Amortizare[[#This Row],[deschidere
sold]]),IFERROR(-IPMT(RataDobânzii/12,1,Amortizare[[#This Row],[Nr.
luni rămase]],D40),0)),0)</f>
        <v>794.5299555195752</v>
      </c>
      <c r="F39" s="6">
        <f ca="1">IFERROR(IF(AND(ValoriIntroduse,Amortizare[[#This Row],[plată
dată]]&lt;&gt;""),-PPMT(RataDobânzii/12,1,DuratăÎmprumut-ROWS($C$4:C39)+1,Amortizare[[#This Row],[deschidere
sold]]),""),0)</f>
        <v>277.95514407107299</v>
      </c>
      <c r="G39" s="6">
        <f ca="1">IF(Amortizare[[#This Row],[plată
dată]]="",0,ValoareImpozitProprietate)</f>
        <v>375</v>
      </c>
      <c r="H39" s="6">
        <f ca="1">IF(Amortizare[[#This Row],[plată
dată]]="",0,Amortizare[[#This Row],[dobândă]]+Amortizare[[#This Row],[principal]]+Amortizare[[#This Row],[proprietate
impozit]])</f>
        <v>1447.4850995906481</v>
      </c>
      <c r="I39" s="6">
        <f ca="1">IF(Amortizare[[#This Row],[plată
dată]]="",0,Amortizare[[#This Row],[deschidere
sold]]-Amortizare[[#This Row],[principal]])</f>
        <v>190687.18932469806</v>
      </c>
      <c r="J39" s="8">
        <f ca="1">IF(Amortizare[[#This Row],[închidere
sold]]&gt;0,UltimulRând-ROW(),0)</f>
        <v>324</v>
      </c>
    </row>
    <row r="40" spans="2:10" ht="15" customHeight="1" x14ac:dyDescent="0.25">
      <c r="B40" s="7">
        <f>ROWS($B$4:B40)</f>
        <v>37</v>
      </c>
      <c r="C40" s="5">
        <f ca="1">IF(ValoriIntroduse,IF(Amortizare[[#This Row],[Nr.]]&lt;=DuratăÎmprumut,IF(ROW()-ROW(Amortizare[[#Headers],[plată
dată]])=1,ÎnceputÎmprumut,IF(I39&gt;0,EDATE(C39,1),"")),""),"")</f>
        <v>44419</v>
      </c>
      <c r="D40" s="6">
        <f ca="1">IF(ROW()-ROW(Amortizare[[#Headers],[deschidere
sold]])=1,ValoareÎmprumut,IF(Amortizare[[#This Row],[plată
dată]]="",0,INDEX(Amortizare[], ROW()-4,8)))</f>
        <v>190687.18932469806</v>
      </c>
      <c r="E40" s="6">
        <f ca="1">IF(ValoriIntroduse,IF(ROW()-ROW(Amortizare[[#Headers],[dobândă]])=1,-IPMT(RataDobânzii/12,1,DuratăÎmprumut-ROWS($C$4:C40)+1,Amortizare[[#This Row],[deschidere
sold]]),IFERROR(-IPMT(RataDobânzii/12,1,Amortizare[[#This Row],[Nr.
luni rămase]],D41),0)),0)</f>
        <v>793.36698347580568</v>
      </c>
      <c r="F40" s="6">
        <f ca="1">IFERROR(IF(AND(ValoriIntroduse,Amortizare[[#This Row],[plată
dată]]&lt;&gt;""),-PPMT(RataDobânzii/12,1,DuratăÎmprumut-ROWS($C$4:C40)+1,Amortizare[[#This Row],[deschidere
sold]]),""),0)</f>
        <v>279.11329050470238</v>
      </c>
      <c r="G40" s="6">
        <f ca="1">IF(Amortizare[[#This Row],[plată
dată]]="",0,ValoareImpozitProprietate)</f>
        <v>375</v>
      </c>
      <c r="H40" s="6">
        <f ca="1">IF(Amortizare[[#This Row],[plată
dată]]="",0,Amortizare[[#This Row],[dobândă]]+Amortizare[[#This Row],[principal]]+Amortizare[[#This Row],[proprietate
impozit]])</f>
        <v>1447.4802739805082</v>
      </c>
      <c r="I40" s="6">
        <f ca="1">IF(Amortizare[[#This Row],[plată
dată]]="",0,Amortizare[[#This Row],[deschidere
sold]]-Amortizare[[#This Row],[principal]])</f>
        <v>190408.07603419336</v>
      </c>
      <c r="J40" s="8">
        <f ca="1">IF(Amortizare[[#This Row],[închidere
sold]]&gt;0,UltimulRând-ROW(),0)</f>
        <v>323</v>
      </c>
    </row>
    <row r="41" spans="2:10" ht="15" customHeight="1" x14ac:dyDescent="0.25">
      <c r="B41" s="7">
        <f>ROWS($B$4:B41)</f>
        <v>38</v>
      </c>
      <c r="C41" s="5">
        <f ca="1">IF(ValoriIntroduse,IF(Amortizare[[#This Row],[Nr.]]&lt;=DuratăÎmprumut,IF(ROW()-ROW(Amortizare[[#Headers],[plată
dată]])=1,ÎnceputÎmprumut,IF(I40&gt;0,EDATE(C40,1),"")),""),"")</f>
        <v>44450</v>
      </c>
      <c r="D41" s="6">
        <f ca="1">IF(ROW()-ROW(Amortizare[[#Headers],[deschidere
sold]])=1,ValoareÎmprumut,IF(Amortizare[[#This Row],[plată
dată]]="",0,INDEX(Amortizare[], ROW()-4,8)))</f>
        <v>190408.07603419336</v>
      </c>
      <c r="E41" s="6">
        <f ca="1">IF(ValoriIntroduse,IF(ROW()-ROW(Amortizare[[#Headers],[dobândă]])=1,-IPMT(RataDobânzii/12,1,DuratăÎmprumut-ROWS($C$4:C41)+1,Amortizare[[#This Row],[deschidere
sold]]),IFERROR(-IPMT(RataDobânzii/12,1,Amortizare[[#This Row],[Nr.
luni rămase]],D42),0)),0)</f>
        <v>792.19916571518706</v>
      </c>
      <c r="F41" s="6">
        <f ca="1">IFERROR(IF(AND(ValoriIntroduse,Amortizare[[#This Row],[plată
dată]]&lt;&gt;""),-PPMT(RataDobânzii/12,1,DuratăÎmprumut-ROWS($C$4:C41)+1,Amortizare[[#This Row],[deschidere
sold]]),""),0)</f>
        <v>280.27626254847206</v>
      </c>
      <c r="G41" s="6">
        <f ca="1">IF(Amortizare[[#This Row],[plată
dată]]="",0,ValoareImpozitProprietate)</f>
        <v>375</v>
      </c>
      <c r="H41" s="6">
        <f ca="1">IF(Amortizare[[#This Row],[plată
dată]]="",0,Amortizare[[#This Row],[dobândă]]+Amortizare[[#This Row],[principal]]+Amortizare[[#This Row],[proprietate
impozit]])</f>
        <v>1447.4754282636591</v>
      </c>
      <c r="I41" s="6">
        <f ca="1">IF(Amortizare[[#This Row],[plată
dată]]="",0,Amortizare[[#This Row],[deschidere
sold]]-Amortizare[[#This Row],[principal]])</f>
        <v>190127.7997716449</v>
      </c>
      <c r="J41" s="8">
        <f ca="1">IF(Amortizare[[#This Row],[închidere
sold]]&gt;0,UltimulRând-ROW(),0)</f>
        <v>322</v>
      </c>
    </row>
    <row r="42" spans="2:10" ht="15" customHeight="1" x14ac:dyDescent="0.25">
      <c r="B42" s="7">
        <f>ROWS($B$4:B42)</f>
        <v>39</v>
      </c>
      <c r="C42" s="5">
        <f ca="1">IF(ValoriIntroduse,IF(Amortizare[[#This Row],[Nr.]]&lt;=DuratăÎmprumut,IF(ROW()-ROW(Amortizare[[#Headers],[plată
dată]])=1,ÎnceputÎmprumut,IF(I41&gt;0,EDATE(C41,1),"")),""),"")</f>
        <v>44480</v>
      </c>
      <c r="D42" s="6">
        <f ca="1">IF(ROW()-ROW(Amortizare[[#Headers],[deschidere
sold]])=1,ValoareÎmprumut,IF(Amortizare[[#This Row],[plată
dată]]="",0,INDEX(Amortizare[], ROW()-4,8)))</f>
        <v>190127.7997716449</v>
      </c>
      <c r="E42" s="6">
        <f ca="1">IF(ValoriIntroduse,IF(ROW()-ROW(Amortizare[[#Headers],[dobândă]])=1,-IPMT(RataDobânzii/12,1,DuratăÎmprumut-ROWS($C$4:C42)+1,Amortizare[[#This Row],[deschidere
sold]]),IFERROR(-IPMT(RataDobânzii/12,1,Amortizare[[#This Row],[Nr.
luni rămase]],D43),0)),0)</f>
        <v>791.02648204723255</v>
      </c>
      <c r="F42" s="6">
        <f ca="1">IFERROR(IF(AND(ValoriIntroduse,Amortizare[[#This Row],[plată
dată]]&lt;&gt;""),-PPMT(RataDobânzii/12,1,DuratăÎmprumut-ROWS($C$4:C42)+1,Amortizare[[#This Row],[deschidere
sold]]),""),0)</f>
        <v>281.44408030909062</v>
      </c>
      <c r="G42" s="6">
        <f ca="1">IF(Amortizare[[#This Row],[plată
dată]]="",0,ValoareImpozitProprietate)</f>
        <v>375</v>
      </c>
      <c r="H42" s="6">
        <f ca="1">IF(Amortizare[[#This Row],[plată
dată]]="",0,Amortizare[[#This Row],[dobândă]]+Amortizare[[#This Row],[principal]]+Amortizare[[#This Row],[proprietate
impozit]])</f>
        <v>1447.4705623563232</v>
      </c>
      <c r="I42" s="6">
        <f ca="1">IF(Amortizare[[#This Row],[plată
dată]]="",0,Amortizare[[#This Row],[deschidere
sold]]-Amortizare[[#This Row],[principal]])</f>
        <v>189846.3556913358</v>
      </c>
      <c r="J42" s="8">
        <f ca="1">IF(Amortizare[[#This Row],[închidere
sold]]&gt;0,UltimulRând-ROW(),0)</f>
        <v>321</v>
      </c>
    </row>
    <row r="43" spans="2:10" ht="15" customHeight="1" x14ac:dyDescent="0.25">
      <c r="B43" s="7">
        <f>ROWS($B$4:B43)</f>
        <v>40</v>
      </c>
      <c r="C43" s="5">
        <f ca="1">IF(ValoriIntroduse,IF(Amortizare[[#This Row],[Nr.]]&lt;=DuratăÎmprumut,IF(ROW()-ROW(Amortizare[[#Headers],[plată
dată]])=1,ÎnceputÎmprumut,IF(I42&gt;0,EDATE(C42,1),"")),""),"")</f>
        <v>44511</v>
      </c>
      <c r="D43" s="6">
        <f ca="1">IF(ROW()-ROW(Amortizare[[#Headers],[deschidere
sold]])=1,ValoareÎmprumut,IF(Amortizare[[#This Row],[plată
dată]]="",0,INDEX(Amortizare[], ROW()-4,8)))</f>
        <v>189846.3556913358</v>
      </c>
      <c r="E43" s="6">
        <f ca="1">IF(ValoriIntroduse,IF(ROW()-ROW(Amortizare[[#Headers],[dobândă]])=1,-IPMT(RataDobânzii/12,1,DuratăÎmprumut-ROWS($C$4:C43)+1,Amortizare[[#This Row],[deschidere
sold]]),IFERROR(-IPMT(RataDobânzii/12,1,Amortizare[[#This Row],[Nr.
luni rămase]],D44),0)),0)</f>
        <v>789.84891219732822</v>
      </c>
      <c r="F43" s="6">
        <f ca="1">IFERROR(IF(AND(ValoriIntroduse,Amortizare[[#This Row],[plată
dată]]&lt;&gt;""),-PPMT(RataDobânzii/12,1,DuratăÎmprumut-ROWS($C$4:C43)+1,Amortizare[[#This Row],[deschidere
sold]]),""),0)</f>
        <v>282.61676397704514</v>
      </c>
      <c r="G43" s="6">
        <f ca="1">IF(Amortizare[[#This Row],[plată
dată]]="",0,ValoareImpozitProprietate)</f>
        <v>375</v>
      </c>
      <c r="H43" s="6">
        <f ca="1">IF(Amortizare[[#This Row],[plată
dată]]="",0,Amortizare[[#This Row],[dobândă]]+Amortizare[[#This Row],[principal]]+Amortizare[[#This Row],[proprietate
impozit]])</f>
        <v>1447.4656761743734</v>
      </c>
      <c r="I43" s="6">
        <f ca="1">IF(Amortizare[[#This Row],[plată
dată]]="",0,Amortizare[[#This Row],[deschidere
sold]]-Amortizare[[#This Row],[principal]])</f>
        <v>189563.73892735876</v>
      </c>
      <c r="J43" s="8">
        <f ca="1">IF(Amortizare[[#This Row],[închidere
sold]]&gt;0,UltimulRând-ROW(),0)</f>
        <v>320</v>
      </c>
    </row>
    <row r="44" spans="2:10" ht="15" customHeight="1" x14ac:dyDescent="0.25">
      <c r="B44" s="7">
        <f>ROWS($B$4:B44)</f>
        <v>41</v>
      </c>
      <c r="C44" s="5">
        <f ca="1">IF(ValoriIntroduse,IF(Amortizare[[#This Row],[Nr.]]&lt;=DuratăÎmprumut,IF(ROW()-ROW(Amortizare[[#Headers],[plată
dată]])=1,ÎnceputÎmprumut,IF(I43&gt;0,EDATE(C43,1),"")),""),"")</f>
        <v>44541</v>
      </c>
      <c r="D44" s="6">
        <f ca="1">IF(ROW()-ROW(Amortizare[[#Headers],[deschidere
sold]])=1,ValoareÎmprumut,IF(Amortizare[[#This Row],[plată
dată]]="",0,INDEX(Amortizare[], ROW()-4,8)))</f>
        <v>189563.73892735876</v>
      </c>
      <c r="E44" s="6">
        <f ca="1">IF(ValoriIntroduse,IF(ROW()-ROW(Amortizare[[#Headers],[dobândă]])=1,-IPMT(RataDobânzii/12,1,DuratăÎmprumut-ROWS($C$4:C44)+1,Amortizare[[#This Row],[deschidere
sold]]),IFERROR(-IPMT(RataDobânzii/12,1,Amortizare[[#This Row],[Nr.
luni rămase]],D45),0)),0)</f>
        <v>788.66643580638254</v>
      </c>
      <c r="F44" s="6">
        <f ca="1">IFERROR(IF(AND(ValoriIntroduse,Amortizare[[#This Row],[plată
dată]]&lt;&gt;""),-PPMT(RataDobânzii/12,1,DuratăÎmprumut-ROWS($C$4:C44)+1,Amortizare[[#This Row],[deschidere
sold]]),""),0)</f>
        <v>283.79433382694958</v>
      </c>
      <c r="G44" s="6">
        <f ca="1">IF(Amortizare[[#This Row],[plată
dată]]="",0,ValoareImpozitProprietate)</f>
        <v>375</v>
      </c>
      <c r="H44" s="6">
        <f ca="1">IF(Amortizare[[#This Row],[plată
dată]]="",0,Amortizare[[#This Row],[dobândă]]+Amortizare[[#This Row],[principal]]+Amortizare[[#This Row],[proprietate
impozit]])</f>
        <v>1447.4607696333321</v>
      </c>
      <c r="I44" s="6">
        <f ca="1">IF(Amortizare[[#This Row],[plată
dată]]="",0,Amortizare[[#This Row],[deschidere
sold]]-Amortizare[[#This Row],[principal]])</f>
        <v>189279.94459353181</v>
      </c>
      <c r="J44" s="8">
        <f ca="1">IF(Amortizare[[#This Row],[închidere
sold]]&gt;0,UltimulRând-ROW(),0)</f>
        <v>319</v>
      </c>
    </row>
    <row r="45" spans="2:10" ht="15" customHeight="1" x14ac:dyDescent="0.25">
      <c r="B45" s="7">
        <f>ROWS($B$4:B45)</f>
        <v>42</v>
      </c>
      <c r="C45" s="5">
        <f ca="1">IF(ValoriIntroduse,IF(Amortizare[[#This Row],[Nr.]]&lt;=DuratăÎmprumut,IF(ROW()-ROW(Amortizare[[#Headers],[plată
dată]])=1,ÎnceputÎmprumut,IF(I44&gt;0,EDATE(C44,1),"")),""),"")</f>
        <v>44572</v>
      </c>
      <c r="D45" s="6">
        <f ca="1">IF(ROW()-ROW(Amortizare[[#Headers],[deschidere
sold]])=1,ValoareÎmprumut,IF(Amortizare[[#This Row],[plată
dată]]="",0,INDEX(Amortizare[], ROW()-4,8)))</f>
        <v>189279.94459353181</v>
      </c>
      <c r="E45" s="6">
        <f ca="1">IF(ValoriIntroduse,IF(ROW()-ROW(Amortizare[[#Headers],[dobândă]])=1,-IPMT(RataDobânzii/12,1,DuratăÎmprumut-ROWS($C$4:C45)+1,Amortizare[[#This Row],[deschidere
sold]]),IFERROR(-IPMT(RataDobânzii/12,1,Amortizare[[#This Row],[Nr.
luni rămase]],D46),0)),0)</f>
        <v>787.4790324304746</v>
      </c>
      <c r="F45" s="6">
        <f ca="1">IFERROR(IF(AND(ValoriIntroduse,Amortizare[[#This Row],[plată
dată]]&lt;&gt;""),-PPMT(RataDobânzii/12,1,DuratăÎmprumut-ROWS($C$4:C45)+1,Amortizare[[#This Row],[deschidere
sold]]),""),0)</f>
        <v>284.97681021789521</v>
      </c>
      <c r="G45" s="6">
        <f ca="1">IF(Amortizare[[#This Row],[plată
dată]]="",0,ValoareImpozitProprietate)</f>
        <v>375</v>
      </c>
      <c r="H45" s="6">
        <f ca="1">IF(Amortizare[[#This Row],[plată
dată]]="",0,Amortizare[[#This Row],[dobândă]]+Amortizare[[#This Row],[principal]]+Amortizare[[#This Row],[proprietate
impozit]])</f>
        <v>1447.4558426483698</v>
      </c>
      <c r="I45" s="6">
        <f ca="1">IF(Amortizare[[#This Row],[plată
dată]]="",0,Amortizare[[#This Row],[deschidere
sold]]-Amortizare[[#This Row],[principal]])</f>
        <v>188994.96778331391</v>
      </c>
      <c r="J45" s="8">
        <f ca="1">IF(Amortizare[[#This Row],[închidere
sold]]&gt;0,UltimulRând-ROW(),0)</f>
        <v>318</v>
      </c>
    </row>
    <row r="46" spans="2:10" ht="15" customHeight="1" x14ac:dyDescent="0.25">
      <c r="B46" s="7">
        <f>ROWS($B$4:B46)</f>
        <v>43</v>
      </c>
      <c r="C46" s="5">
        <f ca="1">IF(ValoriIntroduse,IF(Amortizare[[#This Row],[Nr.]]&lt;=DuratăÎmprumut,IF(ROW()-ROW(Amortizare[[#Headers],[plată
dată]])=1,ÎnceputÎmprumut,IF(I45&gt;0,EDATE(C45,1),"")),""),"")</f>
        <v>44603</v>
      </c>
      <c r="D46" s="6">
        <f ca="1">IF(ROW()-ROW(Amortizare[[#Headers],[deschidere
sold]])=1,ValoareÎmprumut,IF(Amortizare[[#This Row],[plată
dată]]="",0,INDEX(Amortizare[], ROW()-4,8)))</f>
        <v>188994.96778331391</v>
      </c>
      <c r="E46" s="6">
        <f ca="1">IF(ValoriIntroduse,IF(ROW()-ROW(Amortizare[[#Headers],[dobândă]])=1,-IPMT(RataDobânzii/12,1,DuratăÎmprumut-ROWS($C$4:C46)+1,Amortizare[[#This Row],[deschidere
sold]]),IFERROR(-IPMT(RataDobânzii/12,1,Amortizare[[#This Row],[Nr.
luni rămase]],D47),0)),0)</f>
        <v>786.28668154050035</v>
      </c>
      <c r="F46" s="6">
        <f ca="1">IFERROR(IF(AND(ValoriIntroduse,Amortizare[[#This Row],[plată
dată]]&lt;&gt;""),-PPMT(RataDobânzii/12,1,DuratăÎmprumut-ROWS($C$4:C46)+1,Amortizare[[#This Row],[deschidere
sold]]),""),0)</f>
        <v>286.16421359380314</v>
      </c>
      <c r="G46" s="6">
        <f ca="1">IF(Amortizare[[#This Row],[plată
dată]]="",0,ValoareImpozitProprietate)</f>
        <v>375</v>
      </c>
      <c r="H46" s="6">
        <f ca="1">IF(Amortizare[[#This Row],[plată
dată]]="",0,Amortizare[[#This Row],[dobândă]]+Amortizare[[#This Row],[principal]]+Amortizare[[#This Row],[proprietate
impozit]])</f>
        <v>1447.4508951343034</v>
      </c>
      <c r="I46" s="6">
        <f ca="1">IF(Amortizare[[#This Row],[plată
dată]]="",0,Amortizare[[#This Row],[deschidere
sold]]-Amortizare[[#This Row],[principal]])</f>
        <v>188708.8035697201</v>
      </c>
      <c r="J46" s="8">
        <f ca="1">IF(Amortizare[[#This Row],[închidere
sold]]&gt;0,UltimulRând-ROW(),0)</f>
        <v>317</v>
      </c>
    </row>
    <row r="47" spans="2:10" ht="15" customHeight="1" x14ac:dyDescent="0.25">
      <c r="B47" s="7">
        <f>ROWS($B$4:B47)</f>
        <v>44</v>
      </c>
      <c r="C47" s="5">
        <f ca="1">IF(ValoriIntroduse,IF(Amortizare[[#This Row],[Nr.]]&lt;=DuratăÎmprumut,IF(ROW()-ROW(Amortizare[[#Headers],[plată
dată]])=1,ÎnceputÎmprumut,IF(I46&gt;0,EDATE(C46,1),"")),""),"")</f>
        <v>44631</v>
      </c>
      <c r="D47" s="6">
        <f ca="1">IF(ROW()-ROW(Amortizare[[#Headers],[deschidere
sold]])=1,ValoareÎmprumut,IF(Amortizare[[#This Row],[plată
dată]]="",0,INDEX(Amortizare[], ROW()-4,8)))</f>
        <v>188708.8035697201</v>
      </c>
      <c r="E47" s="6">
        <f ca="1">IF(ValoriIntroduse,IF(ROW()-ROW(Amortizare[[#Headers],[dobândă]])=1,-IPMT(RataDobânzii/12,1,DuratăÎmprumut-ROWS($C$4:C47)+1,Amortizare[[#This Row],[deschidere
sold]]),IFERROR(-IPMT(RataDobânzii/12,1,Amortizare[[#This Row],[Nr.
luni rămase]],D48),0)),0)</f>
        <v>785.08936252181797</v>
      </c>
      <c r="F47" s="6">
        <f ca="1">IFERROR(IF(AND(ValoriIntroduse,Amortizare[[#This Row],[plată
dată]]&lt;&gt;""),-PPMT(RataDobânzii/12,1,DuratăÎmprumut-ROWS($C$4:C47)+1,Amortizare[[#This Row],[deschidere
sold]]),""),0)</f>
        <v>287.35656448377722</v>
      </c>
      <c r="G47" s="6">
        <f ca="1">IF(Amortizare[[#This Row],[plată
dată]]="",0,ValoareImpozitProprietate)</f>
        <v>375</v>
      </c>
      <c r="H47" s="6">
        <f ca="1">IF(Amortizare[[#This Row],[plată
dată]]="",0,Amortizare[[#This Row],[dobândă]]+Amortizare[[#This Row],[principal]]+Amortizare[[#This Row],[proprietate
impozit]])</f>
        <v>1447.4459270055952</v>
      </c>
      <c r="I47" s="6">
        <f ca="1">IF(Amortizare[[#This Row],[plată
dată]]="",0,Amortizare[[#This Row],[deschidere
sold]]-Amortizare[[#This Row],[principal]])</f>
        <v>188421.44700523632</v>
      </c>
      <c r="J47" s="8">
        <f ca="1">IF(Amortizare[[#This Row],[închidere
sold]]&gt;0,UltimulRând-ROW(),0)</f>
        <v>316</v>
      </c>
    </row>
    <row r="48" spans="2:10" ht="15" customHeight="1" x14ac:dyDescent="0.25">
      <c r="B48" s="7">
        <f>ROWS($B$4:B48)</f>
        <v>45</v>
      </c>
      <c r="C48" s="5">
        <f ca="1">IF(ValoriIntroduse,IF(Amortizare[[#This Row],[Nr.]]&lt;=DuratăÎmprumut,IF(ROW()-ROW(Amortizare[[#Headers],[plată
dată]])=1,ÎnceputÎmprumut,IF(I47&gt;0,EDATE(C47,1),"")),""),"")</f>
        <v>44662</v>
      </c>
      <c r="D48" s="6">
        <f ca="1">IF(ROW()-ROW(Amortizare[[#Headers],[deschidere
sold]])=1,ValoareÎmprumut,IF(Amortizare[[#This Row],[plată
dată]]="",0,INDEX(Amortizare[], ROW()-4,8)))</f>
        <v>188421.44700523632</v>
      </c>
      <c r="E48" s="6">
        <f ca="1">IF(ValoriIntroduse,IF(ROW()-ROW(Amortizare[[#Headers],[dobândă]])=1,-IPMT(RataDobânzii/12,1,DuratăÎmprumut-ROWS($C$4:C48)+1,Amortizare[[#This Row],[deschidere
sold]]),IFERROR(-IPMT(RataDobânzii/12,1,Amortizare[[#This Row],[Nr.
luni rămase]],D49),0)),0)</f>
        <v>783.88705467389104</v>
      </c>
      <c r="F48" s="6">
        <f ca="1">IFERROR(IF(AND(ValoriIntroduse,Amortizare[[#This Row],[plată
dată]]&lt;&gt;""),-PPMT(RataDobânzii/12,1,DuratăÎmprumut-ROWS($C$4:C48)+1,Amortizare[[#This Row],[deschidere
sold]]),""),0)</f>
        <v>288.55388350245971</v>
      </c>
      <c r="G48" s="6">
        <f ca="1">IF(Amortizare[[#This Row],[plată
dată]]="",0,ValoareImpozitProprietate)</f>
        <v>375</v>
      </c>
      <c r="H48" s="6">
        <f ca="1">IF(Amortizare[[#This Row],[plată
dată]]="",0,Amortizare[[#This Row],[dobândă]]+Amortizare[[#This Row],[principal]]+Amortizare[[#This Row],[proprietate
impozit]])</f>
        <v>1447.4409381763508</v>
      </c>
      <c r="I48" s="6">
        <f ca="1">IF(Amortizare[[#This Row],[plată
dată]]="",0,Amortizare[[#This Row],[deschidere
sold]]-Amortizare[[#This Row],[principal]])</f>
        <v>188132.89312173385</v>
      </c>
      <c r="J48" s="8">
        <f ca="1">IF(Amortizare[[#This Row],[închidere
sold]]&gt;0,UltimulRând-ROW(),0)</f>
        <v>315</v>
      </c>
    </row>
    <row r="49" spans="2:10" ht="15" customHeight="1" x14ac:dyDescent="0.25">
      <c r="B49" s="7">
        <f>ROWS($B$4:B49)</f>
        <v>46</v>
      </c>
      <c r="C49" s="5">
        <f ca="1">IF(ValoriIntroduse,IF(Amortizare[[#This Row],[Nr.]]&lt;=DuratăÎmprumut,IF(ROW()-ROW(Amortizare[[#Headers],[plată
dată]])=1,ÎnceputÎmprumut,IF(I48&gt;0,EDATE(C48,1),"")),""),"")</f>
        <v>44692</v>
      </c>
      <c r="D49" s="6">
        <f ca="1">IF(ROW()-ROW(Amortizare[[#Headers],[deschidere
sold]])=1,ValoareÎmprumut,IF(Amortizare[[#This Row],[plată
dată]]="",0,INDEX(Amortizare[], ROW()-4,8)))</f>
        <v>188132.89312173385</v>
      </c>
      <c r="E49" s="6">
        <f ca="1">IF(ValoriIntroduse,IF(ROW()-ROW(Amortizare[[#Headers],[dobândă]])=1,-IPMT(RataDobânzii/12,1,DuratăÎmprumut-ROWS($C$4:C49)+1,Amortizare[[#This Row],[deschidere
sold]]),IFERROR(-IPMT(RataDobânzii/12,1,Amortizare[[#This Row],[Nr.
luni rămase]],D50),0)),0)</f>
        <v>782.6797372099312</v>
      </c>
      <c r="F49" s="6">
        <f ca="1">IFERROR(IF(AND(ValoriIntroduse,Amortizare[[#This Row],[plată
dată]]&lt;&gt;""),-PPMT(RataDobânzii/12,1,DuratăÎmprumut-ROWS($C$4:C49)+1,Amortizare[[#This Row],[deschidere
sold]]),""),0)</f>
        <v>289.75619135038653</v>
      </c>
      <c r="G49" s="6">
        <f ca="1">IF(Amortizare[[#This Row],[plată
dată]]="",0,ValoareImpozitProprietate)</f>
        <v>375</v>
      </c>
      <c r="H49" s="6">
        <f ca="1">IF(Amortizare[[#This Row],[plată
dată]]="",0,Amortizare[[#This Row],[dobândă]]+Amortizare[[#This Row],[principal]]+Amortizare[[#This Row],[proprietate
impozit]])</f>
        <v>1447.4359285603177</v>
      </c>
      <c r="I49" s="6">
        <f ca="1">IF(Amortizare[[#This Row],[plată
dată]]="",0,Amortizare[[#This Row],[deschidere
sold]]-Amortizare[[#This Row],[principal]])</f>
        <v>187843.13693038348</v>
      </c>
      <c r="J49" s="8">
        <f ca="1">IF(Amortizare[[#This Row],[închidere
sold]]&gt;0,UltimulRând-ROW(),0)</f>
        <v>314</v>
      </c>
    </row>
    <row r="50" spans="2:10" ht="15" customHeight="1" x14ac:dyDescent="0.25">
      <c r="B50" s="7">
        <f>ROWS($B$4:B50)</f>
        <v>47</v>
      </c>
      <c r="C50" s="5">
        <f ca="1">IF(ValoriIntroduse,IF(Amortizare[[#This Row],[Nr.]]&lt;=DuratăÎmprumut,IF(ROW()-ROW(Amortizare[[#Headers],[plată
dată]])=1,ÎnceputÎmprumut,IF(I49&gt;0,EDATE(C49,1),"")),""),"")</f>
        <v>44723</v>
      </c>
      <c r="D50" s="6">
        <f ca="1">IF(ROW()-ROW(Amortizare[[#Headers],[deschidere
sold]])=1,ValoareÎmprumut,IF(Amortizare[[#This Row],[plată
dată]]="",0,INDEX(Amortizare[], ROW()-4,8)))</f>
        <v>187843.13693038348</v>
      </c>
      <c r="E50" s="6">
        <f ca="1">IF(ValoriIntroduse,IF(ROW()-ROW(Amortizare[[#Headers],[dobândă]])=1,-IPMT(RataDobânzii/12,1,DuratăÎmprumut-ROWS($C$4:C50)+1,Amortizare[[#This Row],[deschidere
sold]]),IFERROR(-IPMT(RataDobânzii/12,1,Amortizare[[#This Row],[Nr.
luni rămase]],D51),0)),0)</f>
        <v>781.46738925653813</v>
      </c>
      <c r="F50" s="6">
        <f ca="1">IFERROR(IF(AND(ValoriIntroduse,Amortizare[[#This Row],[plată
dată]]&lt;&gt;""),-PPMT(RataDobânzii/12,1,DuratăÎmprumut-ROWS($C$4:C50)+1,Amortizare[[#This Row],[deschidere
sold]]),""),0)</f>
        <v>290.96350881434654</v>
      </c>
      <c r="G50" s="6">
        <f ca="1">IF(Amortizare[[#This Row],[plată
dată]]="",0,ValoareImpozitProprietate)</f>
        <v>375</v>
      </c>
      <c r="H50" s="6">
        <f ca="1">IF(Amortizare[[#This Row],[plată
dată]]="",0,Amortizare[[#This Row],[dobândă]]+Amortizare[[#This Row],[principal]]+Amortizare[[#This Row],[proprietate
impozit]])</f>
        <v>1447.4308980708847</v>
      </c>
      <c r="I50" s="6">
        <f ca="1">IF(Amortizare[[#This Row],[plată
dată]]="",0,Amortizare[[#This Row],[deschidere
sold]]-Amortizare[[#This Row],[principal]])</f>
        <v>187552.17342156914</v>
      </c>
      <c r="J50" s="8">
        <f ca="1">IF(Amortizare[[#This Row],[închidere
sold]]&gt;0,UltimulRând-ROW(),0)</f>
        <v>313</v>
      </c>
    </row>
    <row r="51" spans="2:10" ht="15" customHeight="1" x14ac:dyDescent="0.25">
      <c r="B51" s="7">
        <f>ROWS($B$4:B51)</f>
        <v>48</v>
      </c>
      <c r="C51" s="5">
        <f ca="1">IF(ValoriIntroduse,IF(Amortizare[[#This Row],[Nr.]]&lt;=DuratăÎmprumut,IF(ROW()-ROW(Amortizare[[#Headers],[plată
dată]])=1,ÎnceputÎmprumut,IF(I50&gt;0,EDATE(C50,1),"")),""),"")</f>
        <v>44753</v>
      </c>
      <c r="D51" s="6">
        <f ca="1">IF(ROW()-ROW(Amortizare[[#Headers],[deschidere
sold]])=1,ValoareÎmprumut,IF(Amortizare[[#This Row],[plată
dată]]="",0,INDEX(Amortizare[], ROW()-4,8)))</f>
        <v>187552.17342156914</v>
      </c>
      <c r="E51" s="6">
        <f ca="1">IF(ValoriIntroduse,IF(ROW()-ROW(Amortizare[[#Headers],[dobândă]])=1,-IPMT(RataDobânzii/12,1,DuratăÎmprumut-ROWS($C$4:C51)+1,Amortizare[[#This Row],[deschidere
sold]]),IFERROR(-IPMT(RataDobânzii/12,1,Amortizare[[#This Row],[Nr.
luni rămase]],D52),0)),0)</f>
        <v>780.24998985333912</v>
      </c>
      <c r="F51" s="6">
        <f ca="1">IFERROR(IF(AND(ValoriIntroduse,Amortizare[[#This Row],[plată
dată]]&lt;&gt;""),-PPMT(RataDobânzii/12,1,DuratăÎmprumut-ROWS($C$4:C51)+1,Amortizare[[#This Row],[deschidere
sold]]),""),0)</f>
        <v>292.17585676773962</v>
      </c>
      <c r="G51" s="6">
        <f ca="1">IF(Amortizare[[#This Row],[plată
dată]]="",0,ValoareImpozitProprietate)</f>
        <v>375</v>
      </c>
      <c r="H51" s="6">
        <f ca="1">IF(Amortizare[[#This Row],[plată
dată]]="",0,Amortizare[[#This Row],[dobândă]]+Amortizare[[#This Row],[principal]]+Amortizare[[#This Row],[proprietate
impozit]])</f>
        <v>1447.4258466210788</v>
      </c>
      <c r="I51" s="6">
        <f ca="1">IF(Amortizare[[#This Row],[plată
dată]]="",0,Amortizare[[#This Row],[deschidere
sold]]-Amortizare[[#This Row],[principal]])</f>
        <v>187259.99756480139</v>
      </c>
      <c r="J51" s="8">
        <f ca="1">IF(Amortizare[[#This Row],[închidere
sold]]&gt;0,UltimulRând-ROW(),0)</f>
        <v>312</v>
      </c>
    </row>
    <row r="52" spans="2:10" ht="15" customHeight="1" x14ac:dyDescent="0.25">
      <c r="B52" s="7">
        <f>ROWS($B$4:B52)</f>
        <v>49</v>
      </c>
      <c r="C52" s="5">
        <f ca="1">IF(ValoriIntroduse,IF(Amortizare[[#This Row],[Nr.]]&lt;=DuratăÎmprumut,IF(ROW()-ROW(Amortizare[[#Headers],[plată
dată]])=1,ÎnceputÎmprumut,IF(I51&gt;0,EDATE(C51,1),"")),""),"")</f>
        <v>44784</v>
      </c>
      <c r="D52" s="6">
        <f ca="1">IF(ROW()-ROW(Amortizare[[#Headers],[deschidere
sold]])=1,ValoareÎmprumut,IF(Amortizare[[#This Row],[plată
dată]]="",0,INDEX(Amortizare[], ROW()-4,8)))</f>
        <v>187259.99756480139</v>
      </c>
      <c r="E52" s="6">
        <f ca="1">IF(ValoriIntroduse,IF(ROW()-ROW(Amortizare[[#Headers],[dobândă]])=1,-IPMT(RataDobânzii/12,1,DuratăÎmprumut-ROWS($C$4:C52)+1,Amortizare[[#This Row],[deschidere
sold]]),IFERROR(-IPMT(RataDobânzii/12,1,Amortizare[[#This Row],[Nr.
luni rămase]],D53),0)),0)</f>
        <v>779.02751795262691</v>
      </c>
      <c r="F52" s="6">
        <f ca="1">IFERROR(IF(AND(ValoriIntroduse,Amortizare[[#This Row],[plată
dată]]&lt;&gt;""),-PPMT(RataDobânzii/12,1,DuratăÎmprumut-ROWS($C$4:C52)+1,Amortizare[[#This Row],[deschidere
sold]]),""),0)</f>
        <v>293.39325617093863</v>
      </c>
      <c r="G52" s="6">
        <f ca="1">IF(Amortizare[[#This Row],[plată
dată]]="",0,ValoareImpozitProprietate)</f>
        <v>375</v>
      </c>
      <c r="H52" s="6">
        <f ca="1">IF(Amortizare[[#This Row],[plată
dată]]="",0,Amortizare[[#This Row],[dobândă]]+Amortizare[[#This Row],[principal]]+Amortizare[[#This Row],[proprietate
impozit]])</f>
        <v>1447.4207741235655</v>
      </c>
      <c r="I52" s="6">
        <f ca="1">IF(Amortizare[[#This Row],[plată
dată]]="",0,Amortizare[[#This Row],[deschidere
sold]]-Amortizare[[#This Row],[principal]])</f>
        <v>186966.60430863046</v>
      </c>
      <c r="J52" s="8">
        <f ca="1">IF(Amortizare[[#This Row],[închidere
sold]]&gt;0,UltimulRând-ROW(),0)</f>
        <v>311</v>
      </c>
    </row>
    <row r="53" spans="2:10" ht="15" customHeight="1" x14ac:dyDescent="0.25">
      <c r="B53" s="7">
        <f>ROWS($B$4:B53)</f>
        <v>50</v>
      </c>
      <c r="C53" s="5">
        <f ca="1">IF(ValoriIntroduse,IF(Amortizare[[#This Row],[Nr.]]&lt;=DuratăÎmprumut,IF(ROW()-ROW(Amortizare[[#Headers],[plată
dată]])=1,ÎnceputÎmprumut,IF(I52&gt;0,EDATE(C52,1),"")),""),"")</f>
        <v>44815</v>
      </c>
      <c r="D53" s="6">
        <f ca="1">IF(ROW()-ROW(Amortizare[[#Headers],[deschidere
sold]])=1,ValoareÎmprumut,IF(Amortizare[[#This Row],[plată
dată]]="",0,INDEX(Amortizare[], ROW()-4,8)))</f>
        <v>186966.60430863046</v>
      </c>
      <c r="E53" s="6">
        <f ca="1">IF(ValoriIntroduse,IF(ROW()-ROW(Amortizare[[#Headers],[dobândă]])=1,-IPMT(RataDobânzii/12,1,DuratăÎmprumut-ROWS($C$4:C53)+1,Amortizare[[#This Row],[deschidere
sold]]),IFERROR(-IPMT(RataDobânzii/12,1,Amortizare[[#This Row],[Nr.
luni rămase]],D54),0)),0)</f>
        <v>777.79995241899496</v>
      </c>
      <c r="F53" s="6">
        <f ca="1">IFERROR(IF(AND(ValoriIntroduse,Amortizare[[#This Row],[plată
dată]]&lt;&gt;""),-PPMT(RataDobânzii/12,1,DuratăÎmprumut-ROWS($C$4:C53)+1,Amortizare[[#This Row],[deschidere
sold]]),""),0)</f>
        <v>294.61572807165072</v>
      </c>
      <c r="G53" s="6">
        <f ca="1">IF(Amortizare[[#This Row],[plată
dată]]="",0,ValoareImpozitProprietate)</f>
        <v>375</v>
      </c>
      <c r="H53" s="6">
        <f ca="1">IF(Amortizare[[#This Row],[plată
dată]]="",0,Amortizare[[#This Row],[dobândă]]+Amortizare[[#This Row],[principal]]+Amortizare[[#This Row],[proprietate
impozit]])</f>
        <v>1447.4156804906456</v>
      </c>
      <c r="I53" s="6">
        <f ca="1">IF(Amortizare[[#This Row],[plată
dată]]="",0,Amortizare[[#This Row],[deschidere
sold]]-Amortizare[[#This Row],[principal]])</f>
        <v>186671.9885805588</v>
      </c>
      <c r="J53" s="8">
        <f ca="1">IF(Amortizare[[#This Row],[închidere
sold]]&gt;0,UltimulRând-ROW(),0)</f>
        <v>310</v>
      </c>
    </row>
    <row r="54" spans="2:10" ht="15" customHeight="1" x14ac:dyDescent="0.25">
      <c r="B54" s="7">
        <f>ROWS($B$4:B54)</f>
        <v>51</v>
      </c>
      <c r="C54" s="5">
        <f ca="1">IF(ValoriIntroduse,IF(Amortizare[[#This Row],[Nr.]]&lt;=DuratăÎmprumut,IF(ROW()-ROW(Amortizare[[#Headers],[plată
dată]])=1,ÎnceputÎmprumut,IF(I53&gt;0,EDATE(C53,1),"")),""),"")</f>
        <v>44845</v>
      </c>
      <c r="D54" s="6">
        <f ca="1">IF(ROW()-ROW(Amortizare[[#Headers],[deschidere
sold]])=1,ValoareÎmprumut,IF(Amortizare[[#This Row],[plată
dată]]="",0,INDEX(Amortizare[], ROW()-4,8)))</f>
        <v>186671.9885805588</v>
      </c>
      <c r="E54" s="6">
        <f ca="1">IF(ValoriIntroduse,IF(ROW()-ROW(Amortizare[[#Headers],[dobândă]])=1,-IPMT(RataDobânzii/12,1,DuratăÎmprumut-ROWS($C$4:C54)+1,Amortizare[[#This Row],[deschidere
sold]]),IFERROR(-IPMT(RataDobânzii/12,1,Amortizare[[#This Row],[Nr.
luni rămase]],D55),0)),0)</f>
        <v>776.56727202897298</v>
      </c>
      <c r="F54" s="6">
        <f ca="1">IFERROR(IF(AND(ValoriIntroduse,Amortizare[[#This Row],[plată
dată]]&lt;&gt;""),-PPMT(RataDobânzii/12,1,DuratăÎmprumut-ROWS($C$4:C54)+1,Amortizare[[#This Row],[deschidere
sold]]),""),0)</f>
        <v>295.84329360528261</v>
      </c>
      <c r="G54" s="6">
        <f ca="1">IF(Amortizare[[#This Row],[plată
dată]]="",0,ValoareImpozitProprietate)</f>
        <v>375</v>
      </c>
      <c r="H54" s="6">
        <f ca="1">IF(Amortizare[[#This Row],[plată
dată]]="",0,Amortizare[[#This Row],[dobândă]]+Amortizare[[#This Row],[principal]]+Amortizare[[#This Row],[proprietate
impozit]])</f>
        <v>1447.4105656342556</v>
      </c>
      <c r="I54" s="6">
        <f ca="1">IF(Amortizare[[#This Row],[plată
dată]]="",0,Amortizare[[#This Row],[deschidere
sold]]-Amortizare[[#This Row],[principal]])</f>
        <v>186376.14528695351</v>
      </c>
      <c r="J54" s="8">
        <f ca="1">IF(Amortizare[[#This Row],[închidere
sold]]&gt;0,UltimulRând-ROW(),0)</f>
        <v>309</v>
      </c>
    </row>
    <row r="55" spans="2:10" ht="15" customHeight="1" x14ac:dyDescent="0.25">
      <c r="B55" s="7">
        <f>ROWS($B$4:B55)</f>
        <v>52</v>
      </c>
      <c r="C55" s="5">
        <f ca="1">IF(ValoriIntroduse,IF(Amortizare[[#This Row],[Nr.]]&lt;=DuratăÎmprumut,IF(ROW()-ROW(Amortizare[[#Headers],[plată
dată]])=1,ÎnceputÎmprumut,IF(I54&gt;0,EDATE(C54,1),"")),""),"")</f>
        <v>44876</v>
      </c>
      <c r="D55" s="6">
        <f ca="1">IF(ROW()-ROW(Amortizare[[#Headers],[deschidere
sold]])=1,ValoareÎmprumut,IF(Amortizare[[#This Row],[plată
dată]]="",0,INDEX(Amortizare[], ROW()-4,8)))</f>
        <v>186376.14528695351</v>
      </c>
      <c r="E55" s="6">
        <f ca="1">IF(ValoriIntroduse,IF(ROW()-ROW(Amortizare[[#Headers],[dobândă]])=1,-IPMT(RataDobânzii/12,1,DuratăÎmprumut-ROWS($C$4:C55)+1,Amortizare[[#This Row],[deschidere
sold]]),IFERROR(-IPMT(RataDobânzii/12,1,Amortizare[[#This Row],[Nr.
luni rămase]],D56),0)),0)</f>
        <v>775.32945547065924</v>
      </c>
      <c r="F55" s="6">
        <f ca="1">IFERROR(IF(AND(ValoriIntroduse,Amortizare[[#This Row],[plată
dată]]&lt;&gt;""),-PPMT(RataDobânzii/12,1,DuratăÎmprumut-ROWS($C$4:C55)+1,Amortizare[[#This Row],[deschidere
sold]]),""),0)</f>
        <v>297.07597399530465</v>
      </c>
      <c r="G55" s="6">
        <f ca="1">IF(Amortizare[[#This Row],[plată
dată]]="",0,ValoareImpozitProprietate)</f>
        <v>375</v>
      </c>
      <c r="H55" s="6">
        <f ca="1">IF(Amortizare[[#This Row],[plată
dată]]="",0,Amortizare[[#This Row],[dobândă]]+Amortizare[[#This Row],[principal]]+Amortizare[[#This Row],[proprietate
impozit]])</f>
        <v>1447.4054294659638</v>
      </c>
      <c r="I55" s="6">
        <f ca="1">IF(Amortizare[[#This Row],[plată
dată]]="",0,Amortizare[[#This Row],[deschidere
sold]]-Amortizare[[#This Row],[principal]])</f>
        <v>186079.06931295822</v>
      </c>
      <c r="J55" s="8">
        <f ca="1">IF(Amortizare[[#This Row],[închidere
sold]]&gt;0,UltimulRând-ROW(),0)</f>
        <v>308</v>
      </c>
    </row>
    <row r="56" spans="2:10" ht="15" customHeight="1" x14ac:dyDescent="0.25">
      <c r="B56" s="7">
        <f>ROWS($B$4:B56)</f>
        <v>53</v>
      </c>
      <c r="C56" s="5">
        <f ca="1">IF(ValoriIntroduse,IF(Amortizare[[#This Row],[Nr.]]&lt;=DuratăÎmprumut,IF(ROW()-ROW(Amortizare[[#Headers],[plată
dată]])=1,ÎnceputÎmprumut,IF(I55&gt;0,EDATE(C55,1),"")),""),"")</f>
        <v>44906</v>
      </c>
      <c r="D56" s="6">
        <f ca="1">IF(ROW()-ROW(Amortizare[[#Headers],[deschidere
sold]])=1,ValoareÎmprumut,IF(Amortizare[[#This Row],[plată
dată]]="",0,INDEX(Amortizare[], ROW()-4,8)))</f>
        <v>186079.06931295822</v>
      </c>
      <c r="E56" s="6">
        <f ca="1">IF(ValoriIntroduse,IF(ROW()-ROW(Amortizare[[#Headers],[dobândă]])=1,-IPMT(RataDobânzii/12,1,DuratăÎmprumut-ROWS($C$4:C56)+1,Amortizare[[#This Row],[deschidere
sold]]),IFERROR(-IPMT(RataDobânzii/12,1,Amortizare[[#This Row],[Nr.
luni rămase]],D57),0)),0)</f>
        <v>774.08648134335249</v>
      </c>
      <c r="F56" s="6">
        <f ca="1">IFERROR(IF(AND(ValoriIntroduse,Amortizare[[#This Row],[plată
dată]]&lt;&gt;""),-PPMT(RataDobânzii/12,1,DuratăÎmprumut-ROWS($C$4:C56)+1,Amortizare[[#This Row],[deschidere
sold]]),""),0)</f>
        <v>298.31379055361845</v>
      </c>
      <c r="G56" s="6">
        <f ca="1">IF(Amortizare[[#This Row],[plată
dată]]="",0,ValoareImpozitProprietate)</f>
        <v>375</v>
      </c>
      <c r="H56" s="6">
        <f ca="1">IF(Amortizare[[#This Row],[plată
dată]]="",0,Amortizare[[#This Row],[dobândă]]+Amortizare[[#This Row],[principal]]+Amortizare[[#This Row],[proprietate
impozit]])</f>
        <v>1447.4002718969709</v>
      </c>
      <c r="I56" s="6">
        <f ca="1">IF(Amortizare[[#This Row],[plată
dată]]="",0,Amortizare[[#This Row],[deschidere
sold]]-Amortizare[[#This Row],[principal]])</f>
        <v>185780.75552240459</v>
      </c>
      <c r="J56" s="8">
        <f ca="1">IF(Amortizare[[#This Row],[închidere
sold]]&gt;0,UltimulRând-ROW(),0)</f>
        <v>307</v>
      </c>
    </row>
    <row r="57" spans="2:10" ht="15" customHeight="1" x14ac:dyDescent="0.25">
      <c r="B57" s="7">
        <f>ROWS($B$4:B57)</f>
        <v>54</v>
      </c>
      <c r="C57" s="5">
        <f ca="1">IF(ValoriIntroduse,IF(Amortizare[[#This Row],[Nr.]]&lt;=DuratăÎmprumut,IF(ROW()-ROW(Amortizare[[#Headers],[plată
dată]])=1,ÎnceputÎmprumut,IF(I56&gt;0,EDATE(C56,1),"")),""),"")</f>
        <v>44937</v>
      </c>
      <c r="D57" s="6">
        <f ca="1">IF(ROW()-ROW(Amortizare[[#Headers],[deschidere
sold]])=1,ValoareÎmprumut,IF(Amortizare[[#This Row],[plată
dată]]="",0,INDEX(Amortizare[], ROW()-4,8)))</f>
        <v>185780.75552240459</v>
      </c>
      <c r="E57" s="6">
        <f ca="1">IF(ValoriIntroduse,IF(ROW()-ROW(Amortizare[[#Headers],[dobândă]])=1,-IPMT(RataDobânzii/12,1,DuratăÎmprumut-ROWS($C$4:C57)+1,Amortizare[[#This Row],[deschidere
sold]]),IFERROR(-IPMT(RataDobânzii/12,1,Amortizare[[#This Row],[Nr.
luni rămase]],D58),0)),0)</f>
        <v>772.83832815718199</v>
      </c>
      <c r="F57" s="6">
        <f ca="1">IFERROR(IF(AND(ValoriIntroduse,Amortizare[[#This Row],[plată
dată]]&lt;&gt;""),-PPMT(RataDobânzii/12,1,DuratăÎmprumut-ROWS($C$4:C57)+1,Amortizare[[#This Row],[deschidere
sold]]),""),0)</f>
        <v>299.55676468092526</v>
      </c>
      <c r="G57" s="6">
        <f ca="1">IF(Amortizare[[#This Row],[plată
dată]]="",0,ValoareImpozitProprietate)</f>
        <v>375</v>
      </c>
      <c r="H57" s="6">
        <f ca="1">IF(Amortizare[[#This Row],[plată
dată]]="",0,Amortizare[[#This Row],[dobândă]]+Amortizare[[#This Row],[principal]]+Amortizare[[#This Row],[proprietate
impozit]])</f>
        <v>1447.3950928381073</v>
      </c>
      <c r="I57" s="6">
        <f ca="1">IF(Amortizare[[#This Row],[plată
dată]]="",0,Amortizare[[#This Row],[deschidere
sold]]-Amortizare[[#This Row],[principal]])</f>
        <v>185481.19875772367</v>
      </c>
      <c r="J57" s="8">
        <f ca="1">IF(Amortizare[[#This Row],[închidere
sold]]&gt;0,UltimulRând-ROW(),0)</f>
        <v>306</v>
      </c>
    </row>
    <row r="58" spans="2:10" ht="15" customHeight="1" x14ac:dyDescent="0.25">
      <c r="B58" s="7">
        <f>ROWS($B$4:B58)</f>
        <v>55</v>
      </c>
      <c r="C58" s="5">
        <f ca="1">IF(ValoriIntroduse,IF(Amortizare[[#This Row],[Nr.]]&lt;=DuratăÎmprumut,IF(ROW()-ROW(Amortizare[[#Headers],[plată
dată]])=1,ÎnceputÎmprumut,IF(I57&gt;0,EDATE(C57,1),"")),""),"")</f>
        <v>44968</v>
      </c>
      <c r="D58" s="6">
        <f ca="1">IF(ROW()-ROW(Amortizare[[#Headers],[deschidere
sold]])=1,ValoareÎmprumut,IF(Amortizare[[#This Row],[plată
dată]]="",0,INDEX(Amortizare[], ROW()-4,8)))</f>
        <v>185481.19875772367</v>
      </c>
      <c r="E58" s="6">
        <f ca="1">IF(ValoriIntroduse,IF(ROW()-ROW(Amortizare[[#Headers],[dobândă]])=1,-IPMT(RataDobânzii/12,1,DuratăÎmprumut-ROWS($C$4:C58)+1,Amortizare[[#This Row],[deschidere
sold]]),IFERROR(-IPMT(RataDobânzii/12,1,Amortizare[[#This Row],[Nr.
luni rămase]],D59),0)),0)</f>
        <v>771.58497433273578</v>
      </c>
      <c r="F58" s="6">
        <f ca="1">IFERROR(IF(AND(ValoriIntroduse,Amortizare[[#This Row],[plată
dată]]&lt;&gt;""),-PPMT(RataDobânzii/12,1,DuratăÎmprumut-ROWS($C$4:C58)+1,Amortizare[[#This Row],[deschidere
sold]]),""),0)</f>
        <v>300.80491786709564</v>
      </c>
      <c r="G58" s="6">
        <f ca="1">IF(Amortizare[[#This Row],[plată
dată]]="",0,ValoareImpozitProprietate)</f>
        <v>375</v>
      </c>
      <c r="H58" s="6">
        <f ca="1">IF(Amortizare[[#This Row],[plată
dată]]="",0,Amortizare[[#This Row],[dobândă]]+Amortizare[[#This Row],[principal]]+Amortizare[[#This Row],[proprietate
impozit]])</f>
        <v>1447.3898921998314</v>
      </c>
      <c r="I58" s="6">
        <f ca="1">IF(Amortizare[[#This Row],[plată
dată]]="",0,Amortizare[[#This Row],[deschidere
sold]]-Amortizare[[#This Row],[principal]])</f>
        <v>185180.39383985658</v>
      </c>
      <c r="J58" s="8">
        <f ca="1">IF(Amortizare[[#This Row],[închidere
sold]]&gt;0,UltimulRând-ROW(),0)</f>
        <v>305</v>
      </c>
    </row>
    <row r="59" spans="2:10" ht="15" customHeight="1" x14ac:dyDescent="0.25">
      <c r="B59" s="7">
        <f>ROWS($B$4:B59)</f>
        <v>56</v>
      </c>
      <c r="C59" s="5">
        <f ca="1">IF(ValoriIntroduse,IF(Amortizare[[#This Row],[Nr.]]&lt;=DuratăÎmprumut,IF(ROW()-ROW(Amortizare[[#Headers],[plată
dată]])=1,ÎnceputÎmprumut,IF(I58&gt;0,EDATE(C58,1),"")),""),"")</f>
        <v>44996</v>
      </c>
      <c r="D59" s="6">
        <f ca="1">IF(ROW()-ROW(Amortizare[[#Headers],[deschidere
sold]])=1,ValoareÎmprumut,IF(Amortizare[[#This Row],[plată
dată]]="",0,INDEX(Amortizare[], ROW()-4,8)))</f>
        <v>185180.39383985658</v>
      </c>
      <c r="E59" s="6">
        <f ca="1">IF(ValoriIntroduse,IF(ROW()-ROW(Amortizare[[#Headers],[dobândă]])=1,-IPMT(RataDobânzii/12,1,DuratăÎmprumut-ROWS($C$4:C59)+1,Amortizare[[#This Row],[deschidere
sold]]),IFERROR(-IPMT(RataDobânzii/12,1,Amortizare[[#This Row],[Nr.
luni rămase]],D60),0)),0)</f>
        <v>770.32639820068766</v>
      </c>
      <c r="F59" s="6">
        <f ca="1">IFERROR(IF(AND(ValoriIntroduse,Amortizare[[#This Row],[plată
dată]]&lt;&gt;""),-PPMT(RataDobânzii/12,1,DuratăÎmprumut-ROWS($C$4:C59)+1,Amortizare[[#This Row],[deschidere
sold]]),""),0)</f>
        <v>302.0582716915419</v>
      </c>
      <c r="G59" s="6">
        <f ca="1">IF(Amortizare[[#This Row],[plată
dată]]="",0,ValoareImpozitProprietate)</f>
        <v>375</v>
      </c>
      <c r="H59" s="6">
        <f ca="1">IF(Amortizare[[#This Row],[plată
dată]]="",0,Amortizare[[#This Row],[dobândă]]+Amortizare[[#This Row],[principal]]+Amortizare[[#This Row],[proprietate
impozit]])</f>
        <v>1447.3846698922296</v>
      </c>
      <c r="I59" s="6">
        <f ca="1">IF(Amortizare[[#This Row],[plată
dată]]="",0,Amortizare[[#This Row],[deschidere
sold]]-Amortizare[[#This Row],[principal]])</f>
        <v>184878.33556816503</v>
      </c>
      <c r="J59" s="8">
        <f ca="1">IF(Amortizare[[#This Row],[închidere
sold]]&gt;0,UltimulRând-ROW(),0)</f>
        <v>304</v>
      </c>
    </row>
    <row r="60" spans="2:10" ht="15" customHeight="1" x14ac:dyDescent="0.25">
      <c r="B60" s="7">
        <f>ROWS($B$4:B60)</f>
        <v>57</v>
      </c>
      <c r="C60" s="5">
        <f ca="1">IF(ValoriIntroduse,IF(Amortizare[[#This Row],[Nr.]]&lt;=DuratăÎmprumut,IF(ROW()-ROW(Amortizare[[#Headers],[plată
dată]])=1,ÎnceputÎmprumut,IF(I59&gt;0,EDATE(C59,1),"")),""),"")</f>
        <v>45027</v>
      </c>
      <c r="D60" s="6">
        <f ca="1">IF(ROW()-ROW(Amortizare[[#Headers],[deschidere
sold]])=1,ValoareÎmprumut,IF(Amortizare[[#This Row],[plată
dată]]="",0,INDEX(Amortizare[], ROW()-4,8)))</f>
        <v>184878.33556816503</v>
      </c>
      <c r="E60" s="6">
        <f ca="1">IF(ValoriIntroduse,IF(ROW()-ROW(Amortizare[[#Headers],[dobândă]])=1,-IPMT(RataDobânzii/12,1,DuratăÎmprumut-ROWS($C$4:C60)+1,Amortizare[[#This Row],[deschidere
sold]]),IFERROR(-IPMT(RataDobânzii/12,1,Amortizare[[#This Row],[Nr.
luni rămase]],D61),0)),0)</f>
        <v>769.06257800142271</v>
      </c>
      <c r="F60" s="6">
        <f ca="1">IFERROR(IF(AND(ValoriIntroduse,Amortizare[[#This Row],[plată
dată]]&lt;&gt;""),-PPMT(RataDobânzii/12,1,DuratăÎmprumut-ROWS($C$4:C60)+1,Amortizare[[#This Row],[deschidere
sold]]),""),0)</f>
        <v>303.31684782359002</v>
      </c>
      <c r="G60" s="6">
        <f ca="1">IF(Amortizare[[#This Row],[plată
dată]]="",0,ValoareImpozitProprietate)</f>
        <v>375</v>
      </c>
      <c r="H60" s="6">
        <f ca="1">IF(Amortizare[[#This Row],[plată
dată]]="",0,Amortizare[[#This Row],[dobândă]]+Amortizare[[#This Row],[principal]]+Amortizare[[#This Row],[proprietate
impozit]])</f>
        <v>1447.3794258250127</v>
      </c>
      <c r="I60" s="6">
        <f ca="1">IF(Amortizare[[#This Row],[plată
dată]]="",0,Amortizare[[#This Row],[deschidere
sold]]-Amortizare[[#This Row],[principal]])</f>
        <v>184575.01872034144</v>
      </c>
      <c r="J60" s="8">
        <f ca="1">IF(Amortizare[[#This Row],[închidere
sold]]&gt;0,UltimulRând-ROW(),0)</f>
        <v>303</v>
      </c>
    </row>
    <row r="61" spans="2:10" ht="15" customHeight="1" x14ac:dyDescent="0.25">
      <c r="B61" s="7">
        <f>ROWS($B$4:B61)</f>
        <v>58</v>
      </c>
      <c r="C61" s="5">
        <f ca="1">IF(ValoriIntroduse,IF(Amortizare[[#This Row],[Nr.]]&lt;=DuratăÎmprumut,IF(ROW()-ROW(Amortizare[[#Headers],[plată
dată]])=1,ÎnceputÎmprumut,IF(I60&gt;0,EDATE(C60,1),"")),""),"")</f>
        <v>45057</v>
      </c>
      <c r="D61" s="6">
        <f ca="1">IF(ROW()-ROW(Amortizare[[#Headers],[deschidere
sold]])=1,ValoareÎmprumut,IF(Amortizare[[#This Row],[plată
dată]]="",0,INDEX(Amortizare[], ROW()-4,8)))</f>
        <v>184575.01872034144</v>
      </c>
      <c r="E61" s="6">
        <f ca="1">IF(ValoriIntroduse,IF(ROW()-ROW(Amortizare[[#Headers],[dobândă]])=1,-IPMT(RataDobânzii/12,1,DuratăÎmprumut-ROWS($C$4:C61)+1,Amortizare[[#This Row],[deschidere
sold]]),IFERROR(-IPMT(RataDobânzii/12,1,Amortizare[[#This Row],[Nr.
luni rămase]],D62),0)),0)</f>
        <v>767.79349188466074</v>
      </c>
      <c r="F61" s="6">
        <f ca="1">IFERROR(IF(AND(ValoriIntroduse,Amortizare[[#This Row],[plată
dată]]&lt;&gt;""),-PPMT(RataDobânzii/12,1,DuratăÎmprumut-ROWS($C$4:C61)+1,Amortizare[[#This Row],[deschidere
sold]]),""),0)</f>
        <v>304.58066802285504</v>
      </c>
      <c r="G61" s="6">
        <f ca="1">IF(Amortizare[[#This Row],[plată
dată]]="",0,ValoareImpozitProprietate)</f>
        <v>375</v>
      </c>
      <c r="H61" s="6">
        <f ca="1">IF(Amortizare[[#This Row],[plată
dată]]="",0,Amortizare[[#This Row],[dobândă]]+Amortizare[[#This Row],[principal]]+Amortizare[[#This Row],[proprietate
impozit]])</f>
        <v>1447.3741599075158</v>
      </c>
      <c r="I61" s="6">
        <f ca="1">IF(Amortizare[[#This Row],[plată
dată]]="",0,Amortizare[[#This Row],[deschidere
sold]]-Amortizare[[#This Row],[principal]])</f>
        <v>184270.43805231858</v>
      </c>
      <c r="J61" s="8">
        <f ca="1">IF(Amortizare[[#This Row],[închidere
sold]]&gt;0,UltimulRând-ROW(),0)</f>
        <v>302</v>
      </c>
    </row>
    <row r="62" spans="2:10" ht="15" customHeight="1" x14ac:dyDescent="0.25">
      <c r="B62" s="7">
        <f>ROWS($B$4:B62)</f>
        <v>59</v>
      </c>
      <c r="C62" s="5">
        <f ca="1">IF(ValoriIntroduse,IF(Amortizare[[#This Row],[Nr.]]&lt;=DuratăÎmprumut,IF(ROW()-ROW(Amortizare[[#Headers],[plată
dată]])=1,ÎnceputÎmprumut,IF(I61&gt;0,EDATE(C61,1),"")),""),"")</f>
        <v>45088</v>
      </c>
      <c r="D62" s="6">
        <f ca="1">IF(ROW()-ROW(Amortizare[[#Headers],[deschidere
sold]])=1,ValoareÎmprumut,IF(Amortizare[[#This Row],[plată
dată]]="",0,INDEX(Amortizare[], ROW()-4,8)))</f>
        <v>184270.43805231858</v>
      </c>
      <c r="E62" s="6">
        <f ca="1">IF(ValoriIntroduse,IF(ROW()-ROW(Amortizare[[#Headers],[dobândă]])=1,-IPMT(RataDobânzii/12,1,DuratăÎmprumut-ROWS($C$4:C62)+1,Amortizare[[#This Row],[deschidere
sold]]),IFERROR(-IPMT(RataDobânzii/12,1,Amortizare[[#This Row],[Nr.
luni rămase]],D63),0)),0)</f>
        <v>766.51911790907911</v>
      </c>
      <c r="F62" s="6">
        <f ca="1">IFERROR(IF(AND(ValoriIntroduse,Amortizare[[#This Row],[plată
dată]]&lt;&gt;""),-PPMT(RataDobânzii/12,1,DuratăÎmprumut-ROWS($C$4:C62)+1,Amortizare[[#This Row],[deschidere
sold]]),""),0)</f>
        <v>305.84975413961683</v>
      </c>
      <c r="G62" s="6">
        <f ca="1">IF(Amortizare[[#This Row],[plată
dată]]="",0,ValoareImpozitProprietate)</f>
        <v>375</v>
      </c>
      <c r="H62" s="6">
        <f ca="1">IF(Amortizare[[#This Row],[plată
dată]]="",0,Amortizare[[#This Row],[dobândă]]+Amortizare[[#This Row],[principal]]+Amortizare[[#This Row],[proprietate
impozit]])</f>
        <v>1447.3688720486959</v>
      </c>
      <c r="I62" s="6">
        <f ca="1">IF(Amortizare[[#This Row],[plată
dată]]="",0,Amortizare[[#This Row],[deschidere
sold]]-Amortizare[[#This Row],[principal]])</f>
        <v>183964.58829817898</v>
      </c>
      <c r="J62" s="8">
        <f ca="1">IF(Amortizare[[#This Row],[închidere
sold]]&gt;0,UltimulRând-ROW(),0)</f>
        <v>301</v>
      </c>
    </row>
    <row r="63" spans="2:10" ht="15" customHeight="1" x14ac:dyDescent="0.25">
      <c r="B63" s="7">
        <f>ROWS($B$4:B63)</f>
        <v>60</v>
      </c>
      <c r="C63" s="5">
        <f ca="1">IF(ValoriIntroduse,IF(Amortizare[[#This Row],[Nr.]]&lt;=DuratăÎmprumut,IF(ROW()-ROW(Amortizare[[#Headers],[plată
dată]])=1,ÎnceputÎmprumut,IF(I62&gt;0,EDATE(C62,1),"")),""),"")</f>
        <v>45118</v>
      </c>
      <c r="D63" s="6">
        <f ca="1">IF(ROW()-ROW(Amortizare[[#Headers],[deschidere
sold]])=1,ValoareÎmprumut,IF(Amortizare[[#This Row],[plată
dată]]="",0,INDEX(Amortizare[], ROW()-4,8)))</f>
        <v>183964.58829817898</v>
      </c>
      <c r="E63" s="6">
        <f ca="1">IF(ValoriIntroduse,IF(ROW()-ROW(Amortizare[[#Headers],[dobândă]])=1,-IPMT(RataDobânzii/12,1,DuratăÎmprumut-ROWS($C$4:C63)+1,Amortizare[[#This Row],[deschidere
sold]]),IFERROR(-IPMT(RataDobânzii/12,1,Amortizare[[#This Row],[Nr.
luni rămase]],D64),0)),0)</f>
        <v>765.23943404193244</v>
      </c>
      <c r="F63" s="6">
        <f ca="1">IFERROR(IF(AND(ValoriIntroduse,Amortizare[[#This Row],[plată
dată]]&lt;&gt;""),-PPMT(RataDobânzii/12,1,DuratăÎmprumut-ROWS($C$4:C63)+1,Amortizare[[#This Row],[deschidere
sold]]),""),0)</f>
        <v>307.12412811519863</v>
      </c>
      <c r="G63" s="6">
        <f ca="1">IF(Amortizare[[#This Row],[plată
dată]]="",0,ValoareImpozitProprietate)</f>
        <v>375</v>
      </c>
      <c r="H63" s="6">
        <f ca="1">IF(Amortizare[[#This Row],[plată
dată]]="",0,Amortizare[[#This Row],[dobândă]]+Amortizare[[#This Row],[principal]]+Amortizare[[#This Row],[proprietate
impozit]])</f>
        <v>1447.3635621571311</v>
      </c>
      <c r="I63" s="6">
        <f ca="1">IF(Amortizare[[#This Row],[plată
dată]]="",0,Amortizare[[#This Row],[deschidere
sold]]-Amortizare[[#This Row],[principal]])</f>
        <v>183657.46417006379</v>
      </c>
      <c r="J63" s="8">
        <f ca="1">IF(Amortizare[[#This Row],[închidere
sold]]&gt;0,UltimulRând-ROW(),0)</f>
        <v>300</v>
      </c>
    </row>
    <row r="64" spans="2:10" ht="15" customHeight="1" x14ac:dyDescent="0.25">
      <c r="B64" s="7">
        <f>ROWS($B$4:B64)</f>
        <v>61</v>
      </c>
      <c r="C64" s="5">
        <f ca="1">IF(ValoriIntroduse,IF(Amortizare[[#This Row],[Nr.]]&lt;=DuratăÎmprumut,IF(ROW()-ROW(Amortizare[[#Headers],[plată
dată]])=1,ÎnceputÎmprumut,IF(I63&gt;0,EDATE(C63,1),"")),""),"")</f>
        <v>45149</v>
      </c>
      <c r="D64" s="6">
        <f ca="1">IF(ROW()-ROW(Amortizare[[#Headers],[deschidere
sold]])=1,ValoareÎmprumut,IF(Amortizare[[#This Row],[plată
dată]]="",0,INDEX(Amortizare[], ROW()-4,8)))</f>
        <v>183657.46417006379</v>
      </c>
      <c r="E64" s="6">
        <f ca="1">IF(ValoriIntroduse,IF(ROW()-ROW(Amortizare[[#Headers],[dobândă]])=1,-IPMT(RataDobânzii/12,1,DuratăÎmprumut-ROWS($C$4:C64)+1,Amortizare[[#This Row],[deschidere
sold]]),IFERROR(-IPMT(RataDobânzii/12,1,Amortizare[[#This Row],[Nr.
luni rămase]],D65),0)),0)</f>
        <v>763.95441815867275</v>
      </c>
      <c r="F64" s="6">
        <f ca="1">IFERROR(IF(AND(ValoriIntroduse,Amortizare[[#This Row],[plată
dată]]&lt;&gt;""),-PPMT(RataDobânzii/12,1,DuratăÎmprumut-ROWS($C$4:C64)+1,Amortizare[[#This Row],[deschidere
sold]]),""),0)</f>
        <v>308.4038119823453</v>
      </c>
      <c r="G64" s="6">
        <f ca="1">IF(Amortizare[[#This Row],[plată
dată]]="",0,ValoareImpozitProprietate)</f>
        <v>375</v>
      </c>
      <c r="H64" s="6">
        <f ca="1">IF(Amortizare[[#This Row],[plată
dată]]="",0,Amortizare[[#This Row],[dobândă]]+Amortizare[[#This Row],[principal]]+Amortizare[[#This Row],[proprietate
impozit]])</f>
        <v>1447.3582301410181</v>
      </c>
      <c r="I64" s="6">
        <f ca="1">IF(Amortizare[[#This Row],[plată
dată]]="",0,Amortizare[[#This Row],[deschidere
sold]]-Amortizare[[#This Row],[principal]])</f>
        <v>183349.06035808145</v>
      </c>
      <c r="J64" s="8">
        <f ca="1">IF(Amortizare[[#This Row],[închidere
sold]]&gt;0,UltimulRând-ROW(),0)</f>
        <v>299</v>
      </c>
    </row>
    <row r="65" spans="2:10" ht="15" customHeight="1" x14ac:dyDescent="0.25">
      <c r="B65" s="7">
        <f>ROWS($B$4:B65)</f>
        <v>62</v>
      </c>
      <c r="C65" s="5">
        <f ca="1">IF(ValoriIntroduse,IF(Amortizare[[#This Row],[Nr.]]&lt;=DuratăÎmprumut,IF(ROW()-ROW(Amortizare[[#Headers],[plată
dată]])=1,ÎnceputÎmprumut,IF(I64&gt;0,EDATE(C64,1),"")),""),"")</f>
        <v>45180</v>
      </c>
      <c r="D65" s="6">
        <f ca="1">IF(ROW()-ROW(Amortizare[[#Headers],[deschidere
sold]])=1,ValoareÎmprumut,IF(Amortizare[[#This Row],[plată
dată]]="",0,INDEX(Amortizare[], ROW()-4,8)))</f>
        <v>183349.06035808145</v>
      </c>
      <c r="E65" s="6">
        <f ca="1">IF(ValoriIntroduse,IF(ROW()-ROW(Amortizare[[#Headers],[dobândă]])=1,-IPMT(RataDobânzii/12,1,DuratăÎmprumut-ROWS($C$4:C65)+1,Amortizare[[#This Row],[deschidere
sold]]),IFERROR(-IPMT(RataDobânzii/12,1,Amortizare[[#This Row],[Nr.
luni rămase]],D66),0)),0)</f>
        <v>762.66404804256604</v>
      </c>
      <c r="F65" s="6">
        <f ca="1">IFERROR(IF(AND(ValoriIntroduse,Amortizare[[#This Row],[plată
dată]]&lt;&gt;""),-PPMT(RataDobânzii/12,1,DuratăÎmprumut-ROWS($C$4:C65)+1,Amortizare[[#This Row],[deschidere
sold]]),""),0)</f>
        <v>309.68882786560511</v>
      </c>
      <c r="G65" s="6">
        <f ca="1">IF(Amortizare[[#This Row],[plată
dată]]="",0,ValoareImpozitProprietate)</f>
        <v>375</v>
      </c>
      <c r="H65" s="6">
        <f ca="1">IF(Amortizare[[#This Row],[plată
dată]]="",0,Amortizare[[#This Row],[dobândă]]+Amortizare[[#This Row],[principal]]+Amortizare[[#This Row],[proprietate
impozit]])</f>
        <v>1447.3528759081712</v>
      </c>
      <c r="I65" s="6">
        <f ca="1">IF(Amortizare[[#This Row],[plată
dată]]="",0,Amortizare[[#This Row],[deschidere
sold]]-Amortizare[[#This Row],[principal]])</f>
        <v>183039.37153021584</v>
      </c>
      <c r="J65" s="8">
        <f ca="1">IF(Amortizare[[#This Row],[închidere
sold]]&gt;0,UltimulRând-ROW(),0)</f>
        <v>298</v>
      </c>
    </row>
    <row r="66" spans="2:10" ht="15" customHeight="1" x14ac:dyDescent="0.25">
      <c r="B66" s="7">
        <f>ROWS($B$4:B66)</f>
        <v>63</v>
      </c>
      <c r="C66" s="5">
        <f ca="1">IF(ValoriIntroduse,IF(Amortizare[[#This Row],[Nr.]]&lt;=DuratăÎmprumut,IF(ROW()-ROW(Amortizare[[#Headers],[plată
dată]])=1,ÎnceputÎmprumut,IF(I65&gt;0,EDATE(C65,1),"")),""),"")</f>
        <v>45210</v>
      </c>
      <c r="D66" s="6">
        <f ca="1">IF(ROW()-ROW(Amortizare[[#Headers],[deschidere
sold]])=1,ValoareÎmprumut,IF(Amortizare[[#This Row],[plată
dată]]="",0,INDEX(Amortizare[], ROW()-4,8)))</f>
        <v>183039.37153021584</v>
      </c>
      <c r="E66" s="6">
        <f ca="1">IF(ValoriIntroduse,IF(ROW()-ROW(Amortizare[[#Headers],[dobândă]])=1,-IPMT(RataDobânzii/12,1,DuratăÎmprumut-ROWS($C$4:C66)+1,Amortizare[[#This Row],[deschidere
sold]]),IFERROR(-IPMT(RataDobânzii/12,1,Amortizare[[#This Row],[Nr.
luni rămase]],D67),0)),0)</f>
        <v>761.36830138430889</v>
      </c>
      <c r="F66" s="6">
        <f ca="1">IFERROR(IF(AND(ValoriIntroduse,Amortizare[[#This Row],[plată
dată]]&lt;&gt;""),-PPMT(RataDobânzii/12,1,DuratăÎmprumut-ROWS($C$4:C66)+1,Amortizare[[#This Row],[deschidere
sold]]),""),0)</f>
        <v>310.97919798171176</v>
      </c>
      <c r="G66" s="6">
        <f ca="1">IF(Amortizare[[#This Row],[plată
dată]]="",0,ValoareImpozitProprietate)</f>
        <v>375</v>
      </c>
      <c r="H66" s="6">
        <f ca="1">IF(Amortizare[[#This Row],[plată
dată]]="",0,Amortizare[[#This Row],[dobândă]]+Amortizare[[#This Row],[principal]]+Amortizare[[#This Row],[proprietate
impozit]])</f>
        <v>1447.3474993660207</v>
      </c>
      <c r="I66" s="6">
        <f ca="1">IF(Amortizare[[#This Row],[plată
dată]]="",0,Amortizare[[#This Row],[deschidere
sold]]-Amortizare[[#This Row],[principal]])</f>
        <v>182728.39233223413</v>
      </c>
      <c r="J66" s="8">
        <f ca="1">IF(Amortizare[[#This Row],[închidere
sold]]&gt;0,UltimulRând-ROW(),0)</f>
        <v>297</v>
      </c>
    </row>
    <row r="67" spans="2:10" ht="15" customHeight="1" x14ac:dyDescent="0.25">
      <c r="B67" s="7">
        <f>ROWS($B$4:B67)</f>
        <v>64</v>
      </c>
      <c r="C67" s="5">
        <f ca="1">IF(ValoriIntroduse,IF(Amortizare[[#This Row],[Nr.]]&lt;=DuratăÎmprumut,IF(ROW()-ROW(Amortizare[[#Headers],[plată
dată]])=1,ÎnceputÎmprumut,IF(I66&gt;0,EDATE(C66,1),"")),""),"")</f>
        <v>45241</v>
      </c>
      <c r="D67" s="6">
        <f ca="1">IF(ROW()-ROW(Amortizare[[#Headers],[deschidere
sold]])=1,ValoareÎmprumut,IF(Amortizare[[#This Row],[plată
dată]]="",0,INDEX(Amortizare[], ROW()-4,8)))</f>
        <v>182728.39233223413</v>
      </c>
      <c r="E67" s="6">
        <f ca="1">IF(ValoriIntroduse,IF(ROW()-ROW(Amortizare[[#Headers],[dobândă]])=1,-IPMT(RataDobânzii/12,1,DuratăÎmprumut-ROWS($C$4:C67)+1,Amortizare[[#This Row],[deschidere
sold]]),IFERROR(-IPMT(RataDobânzii/12,1,Amortizare[[#This Row],[Nr.
luni rămase]],D68),0)),0)</f>
        <v>760.06715578164233</v>
      </c>
      <c r="F67" s="6">
        <f ca="1">IFERROR(IF(AND(ValoriIntroduse,Amortizare[[#This Row],[plată
dată]]&lt;&gt;""),-PPMT(RataDobânzii/12,1,DuratăÎmprumut-ROWS($C$4:C67)+1,Amortizare[[#This Row],[deschidere
sold]]),""),0)</f>
        <v>312.27494463996885</v>
      </c>
      <c r="G67" s="6">
        <f ca="1">IF(Amortizare[[#This Row],[plată
dată]]="",0,ValoareImpozitProprietate)</f>
        <v>375</v>
      </c>
      <c r="H67" s="6">
        <f ca="1">IF(Amortizare[[#This Row],[plată
dată]]="",0,Amortizare[[#This Row],[dobândă]]+Amortizare[[#This Row],[principal]]+Amortizare[[#This Row],[proprietate
impozit]])</f>
        <v>1447.3421004216111</v>
      </c>
      <c r="I67" s="6">
        <f ca="1">IF(Amortizare[[#This Row],[plată
dată]]="",0,Amortizare[[#This Row],[deschidere
sold]]-Amortizare[[#This Row],[principal]])</f>
        <v>182416.11738759416</v>
      </c>
      <c r="J67" s="8">
        <f ca="1">IF(Amortizare[[#This Row],[închidere
sold]]&gt;0,UltimulRând-ROW(),0)</f>
        <v>296</v>
      </c>
    </row>
    <row r="68" spans="2:10" ht="15" customHeight="1" x14ac:dyDescent="0.25">
      <c r="B68" s="7">
        <f>ROWS($B$4:B68)</f>
        <v>65</v>
      </c>
      <c r="C68" s="5">
        <f ca="1">IF(ValoriIntroduse,IF(Amortizare[[#This Row],[Nr.]]&lt;=DuratăÎmprumut,IF(ROW()-ROW(Amortizare[[#Headers],[plată
dată]])=1,ÎnceputÎmprumut,IF(I67&gt;0,EDATE(C67,1),"")),""),"")</f>
        <v>45271</v>
      </c>
      <c r="D68" s="6">
        <f ca="1">IF(ROW()-ROW(Amortizare[[#Headers],[deschidere
sold]])=1,ValoareÎmprumut,IF(Amortizare[[#This Row],[plată
dată]]="",0,INDEX(Amortizare[], ROW()-4,8)))</f>
        <v>182416.11738759416</v>
      </c>
      <c r="E68" s="6">
        <f ca="1">IF(ValoriIntroduse,IF(ROW()-ROW(Amortizare[[#Headers],[dobândă]])=1,-IPMT(RataDobânzii/12,1,DuratăÎmprumut-ROWS($C$4:C68)+1,Amortizare[[#This Row],[deschidere
sold]]),IFERROR(-IPMT(RataDobânzii/12,1,Amortizare[[#This Row],[Nr.
luni rămase]],D69),0)),0)</f>
        <v>758.76058873896477</v>
      </c>
      <c r="F68" s="6">
        <f ca="1">IFERROR(IF(AND(ValoriIntroduse,Amortizare[[#This Row],[plată
dată]]&lt;&gt;""),-PPMT(RataDobânzii/12,1,DuratăÎmprumut-ROWS($C$4:C68)+1,Amortizare[[#This Row],[deschidere
sold]]),""),0)</f>
        <v>313.57609024263536</v>
      </c>
      <c r="G68" s="6">
        <f ca="1">IF(Amortizare[[#This Row],[plată
dată]]="",0,ValoareImpozitProprietate)</f>
        <v>375</v>
      </c>
      <c r="H68" s="6">
        <f ca="1">IF(Amortizare[[#This Row],[plată
dată]]="",0,Amortizare[[#This Row],[dobândă]]+Amortizare[[#This Row],[principal]]+Amortizare[[#This Row],[proprietate
impozit]])</f>
        <v>1447.3366789816</v>
      </c>
      <c r="I68" s="6">
        <f ca="1">IF(Amortizare[[#This Row],[plată
dată]]="",0,Amortizare[[#This Row],[deschidere
sold]]-Amortizare[[#This Row],[principal]])</f>
        <v>182102.54129735153</v>
      </c>
      <c r="J68" s="8">
        <f ca="1">IF(Amortizare[[#This Row],[închidere
sold]]&gt;0,UltimulRând-ROW(),0)</f>
        <v>295</v>
      </c>
    </row>
    <row r="69" spans="2:10" ht="15" customHeight="1" x14ac:dyDescent="0.25">
      <c r="B69" s="7">
        <f>ROWS($B$4:B69)</f>
        <v>66</v>
      </c>
      <c r="C69" s="5">
        <f ca="1">IF(ValoriIntroduse,IF(Amortizare[[#This Row],[Nr.]]&lt;=DuratăÎmprumut,IF(ROW()-ROW(Amortizare[[#Headers],[plată
dată]])=1,ÎnceputÎmprumut,IF(I68&gt;0,EDATE(C68,1),"")),""),"")</f>
        <v>45302</v>
      </c>
      <c r="D69" s="6">
        <f ca="1">IF(ROW()-ROW(Amortizare[[#Headers],[deschidere
sold]])=1,ValoareÎmprumut,IF(Amortizare[[#This Row],[plată
dată]]="",0,INDEX(Amortizare[], ROW()-4,8)))</f>
        <v>182102.54129735153</v>
      </c>
      <c r="E69" s="6">
        <f ca="1">IF(ValoriIntroduse,IF(ROW()-ROW(Amortizare[[#Headers],[dobândă]])=1,-IPMT(RataDobânzii/12,1,DuratăÎmprumut-ROWS($C$4:C69)+1,Amortizare[[#This Row],[deschidere
sold]]),IFERROR(-IPMT(RataDobânzii/12,1,Amortizare[[#This Row],[Nr.
luni rămase]],D70),0)),0)</f>
        <v>757.44857766694258</v>
      </c>
      <c r="F69" s="6">
        <f ca="1">IFERROR(IF(AND(ValoriIntroduse,Amortizare[[#This Row],[plată
dată]]&lt;&gt;""),-PPMT(RataDobânzii/12,1,DuratăÎmprumut-ROWS($C$4:C69)+1,Amortizare[[#This Row],[deschidere
sold]]),""),0)</f>
        <v>314.88265728531303</v>
      </c>
      <c r="G69" s="6">
        <f ca="1">IF(Amortizare[[#This Row],[plată
dată]]="",0,ValoareImpozitProprietate)</f>
        <v>375</v>
      </c>
      <c r="H69" s="6">
        <f ca="1">IF(Amortizare[[#This Row],[plată
dată]]="",0,Amortizare[[#This Row],[dobândă]]+Amortizare[[#This Row],[principal]]+Amortizare[[#This Row],[proprietate
impozit]])</f>
        <v>1447.3312349522557</v>
      </c>
      <c r="I69" s="6">
        <f ca="1">IF(Amortizare[[#This Row],[plată
dată]]="",0,Amortizare[[#This Row],[deschidere
sold]]-Amortizare[[#This Row],[principal]])</f>
        <v>181787.65864006622</v>
      </c>
      <c r="J69" s="8">
        <f ca="1">IF(Amortizare[[#This Row],[închidere
sold]]&gt;0,UltimulRând-ROW(),0)</f>
        <v>294</v>
      </c>
    </row>
    <row r="70" spans="2:10" ht="15" customHeight="1" x14ac:dyDescent="0.25">
      <c r="B70" s="7">
        <f>ROWS($B$4:B70)</f>
        <v>67</v>
      </c>
      <c r="C70" s="5">
        <f ca="1">IF(ValoriIntroduse,IF(Amortizare[[#This Row],[Nr.]]&lt;=DuratăÎmprumut,IF(ROW()-ROW(Amortizare[[#Headers],[plată
dată]])=1,ÎnceputÎmprumut,IF(I69&gt;0,EDATE(C69,1),"")),""),"")</f>
        <v>45333</v>
      </c>
      <c r="D70" s="6">
        <f ca="1">IF(ROW()-ROW(Amortizare[[#Headers],[deschidere
sold]])=1,ValoareÎmprumut,IF(Amortizare[[#This Row],[plată
dată]]="",0,INDEX(Amortizare[], ROW()-4,8)))</f>
        <v>181787.65864006622</v>
      </c>
      <c r="E70" s="6">
        <f ca="1">IF(ValoriIntroduse,IF(ROW()-ROW(Amortizare[[#Headers],[dobândă]])=1,-IPMT(RataDobânzii/12,1,DuratăÎmprumut-ROWS($C$4:C70)+1,Amortizare[[#This Row],[deschidere
sold]]),IFERROR(-IPMT(RataDobânzii/12,1,Amortizare[[#This Row],[Nr.
luni rămase]],D71),0)),0)</f>
        <v>756.13109988212034</v>
      </c>
      <c r="F70" s="6">
        <f ca="1">IFERROR(IF(AND(ValoriIntroduse,Amortizare[[#This Row],[plată
dată]]&lt;&gt;""),-PPMT(RataDobânzii/12,1,DuratăÎmprumut-ROWS($C$4:C70)+1,Amortizare[[#This Row],[deschidere
sold]]),""),0)</f>
        <v>316.19466835733533</v>
      </c>
      <c r="G70" s="6">
        <f ca="1">IF(Amortizare[[#This Row],[plată
dată]]="",0,ValoareImpozitProprietate)</f>
        <v>375</v>
      </c>
      <c r="H70" s="6">
        <f ca="1">IF(Amortizare[[#This Row],[plată
dată]]="",0,Amortizare[[#This Row],[dobândă]]+Amortizare[[#This Row],[principal]]+Amortizare[[#This Row],[proprietate
impozit]])</f>
        <v>1447.3257682394556</v>
      </c>
      <c r="I70" s="6">
        <f ca="1">IF(Amortizare[[#This Row],[plată
dată]]="",0,Amortizare[[#This Row],[deschidere
sold]]-Amortizare[[#This Row],[principal]])</f>
        <v>181471.46397170887</v>
      </c>
      <c r="J70" s="8">
        <f ca="1">IF(Amortizare[[#This Row],[închidere
sold]]&gt;0,UltimulRând-ROW(),0)</f>
        <v>293</v>
      </c>
    </row>
    <row r="71" spans="2:10" ht="15" customHeight="1" x14ac:dyDescent="0.25">
      <c r="B71" s="7">
        <f>ROWS($B$4:B71)</f>
        <v>68</v>
      </c>
      <c r="C71" s="5">
        <f ca="1">IF(ValoriIntroduse,IF(Amortizare[[#This Row],[Nr.]]&lt;=DuratăÎmprumut,IF(ROW()-ROW(Amortizare[[#Headers],[plată
dată]])=1,ÎnceputÎmprumut,IF(I70&gt;0,EDATE(C70,1),"")),""),"")</f>
        <v>45362</v>
      </c>
      <c r="D71" s="6">
        <f ca="1">IF(ROW()-ROW(Amortizare[[#Headers],[deschidere
sold]])=1,ValoareÎmprumut,IF(Amortizare[[#This Row],[plată
dată]]="",0,INDEX(Amortizare[], ROW()-4,8)))</f>
        <v>181471.46397170887</v>
      </c>
      <c r="E71" s="6">
        <f ca="1">IF(ValoriIntroduse,IF(ROW()-ROW(Amortizare[[#Headers],[dobândă]])=1,-IPMT(RataDobânzii/12,1,DuratăÎmprumut-ROWS($C$4:C71)+1,Amortizare[[#This Row],[deschidere
sold]]),IFERROR(-IPMT(RataDobânzii/12,1,Amortizare[[#This Row],[Nr.
luni rămase]],D72),0)),0)</f>
        <v>754.80813260652792</v>
      </c>
      <c r="F71" s="6">
        <f ca="1">IFERROR(IF(AND(ValoriIntroduse,Amortizare[[#This Row],[plată
dată]]&lt;&gt;""),-PPMT(RataDobânzii/12,1,DuratăÎmprumut-ROWS($C$4:C71)+1,Amortizare[[#This Row],[deschidere
sold]]),""),0)</f>
        <v>317.51214614215741</v>
      </c>
      <c r="G71" s="6">
        <f ca="1">IF(Amortizare[[#This Row],[plată
dată]]="",0,ValoareImpozitProprietate)</f>
        <v>375</v>
      </c>
      <c r="H71" s="6">
        <f ca="1">IF(Amortizare[[#This Row],[plată
dată]]="",0,Amortizare[[#This Row],[dobândă]]+Amortizare[[#This Row],[principal]]+Amortizare[[#This Row],[proprietate
impozit]])</f>
        <v>1447.3202787486853</v>
      </c>
      <c r="I71" s="6">
        <f ca="1">IF(Amortizare[[#This Row],[plată
dată]]="",0,Amortizare[[#This Row],[deschidere
sold]]-Amortizare[[#This Row],[principal]])</f>
        <v>181153.95182556671</v>
      </c>
      <c r="J71" s="8">
        <f ca="1">IF(Amortizare[[#This Row],[închidere
sold]]&gt;0,UltimulRând-ROW(),0)</f>
        <v>292</v>
      </c>
    </row>
    <row r="72" spans="2:10" ht="15" customHeight="1" x14ac:dyDescent="0.25">
      <c r="B72" s="7">
        <f>ROWS($B$4:B72)</f>
        <v>69</v>
      </c>
      <c r="C72" s="5">
        <f ca="1">IF(ValoriIntroduse,IF(Amortizare[[#This Row],[Nr.]]&lt;=DuratăÎmprumut,IF(ROW()-ROW(Amortizare[[#Headers],[plată
dată]])=1,ÎnceputÎmprumut,IF(I71&gt;0,EDATE(C71,1),"")),""),"")</f>
        <v>45393</v>
      </c>
      <c r="D72" s="6">
        <f ca="1">IF(ROW()-ROW(Amortizare[[#Headers],[deschidere
sold]])=1,ValoareÎmprumut,IF(Amortizare[[#This Row],[plată
dată]]="",0,INDEX(Amortizare[], ROW()-4,8)))</f>
        <v>181153.95182556671</v>
      </c>
      <c r="E72" s="6">
        <f ca="1">IF(ValoriIntroduse,IF(ROW()-ROW(Amortizare[[#Headers],[dobândă]])=1,-IPMT(RataDobânzii/12,1,DuratăÎmprumut-ROWS($C$4:C72)+1,Amortizare[[#This Row],[deschidere
sold]]),IFERROR(-IPMT(RataDobânzii/12,1,Amortizare[[#This Row],[Nr.
luni rămase]],D73),0)),0)</f>
        <v>753.47965296728739</v>
      </c>
      <c r="F72" s="6">
        <f ca="1">IFERROR(IF(AND(ValoriIntroduse,Amortizare[[#This Row],[plată
dată]]&lt;&gt;""),-PPMT(RataDobânzii/12,1,DuratăÎmprumut-ROWS($C$4:C72)+1,Amortizare[[#This Row],[deschidere
sold]]),""),0)</f>
        <v>318.83511341774988</v>
      </c>
      <c r="G72" s="6">
        <f ca="1">IF(Amortizare[[#This Row],[plată
dată]]="",0,ValoareImpozitProprietate)</f>
        <v>375</v>
      </c>
      <c r="H72" s="6">
        <f ca="1">IF(Amortizare[[#This Row],[plată
dată]]="",0,Amortizare[[#This Row],[dobândă]]+Amortizare[[#This Row],[principal]]+Amortizare[[#This Row],[proprietate
impozit]])</f>
        <v>1447.3147663850373</v>
      </c>
      <c r="I72" s="6">
        <f ca="1">IF(Amortizare[[#This Row],[plată
dată]]="",0,Amortizare[[#This Row],[deschidere
sold]]-Amortizare[[#This Row],[principal]])</f>
        <v>180835.11671214897</v>
      </c>
      <c r="J72" s="8">
        <f ca="1">IF(Amortizare[[#This Row],[închidere
sold]]&gt;0,UltimulRând-ROW(),0)</f>
        <v>291</v>
      </c>
    </row>
    <row r="73" spans="2:10" ht="15" customHeight="1" x14ac:dyDescent="0.25">
      <c r="B73" s="7">
        <f>ROWS($B$4:B73)</f>
        <v>70</v>
      </c>
      <c r="C73" s="5">
        <f ca="1">IF(ValoriIntroduse,IF(Amortizare[[#This Row],[Nr.]]&lt;=DuratăÎmprumut,IF(ROW()-ROW(Amortizare[[#Headers],[plată
dată]])=1,ÎnceputÎmprumut,IF(I72&gt;0,EDATE(C72,1),"")),""),"")</f>
        <v>45423</v>
      </c>
      <c r="D73" s="6">
        <f ca="1">IF(ROW()-ROW(Amortizare[[#Headers],[deschidere
sold]])=1,ValoareÎmprumut,IF(Amortizare[[#This Row],[plată
dată]]="",0,INDEX(Amortizare[], ROW()-4,8)))</f>
        <v>180835.11671214897</v>
      </c>
      <c r="E73" s="6">
        <f ca="1">IF(ValoriIntroduse,IF(ROW()-ROW(Amortizare[[#Headers],[dobândă]])=1,-IPMT(RataDobânzii/12,1,DuratăÎmprumut-ROWS($C$4:C73)+1,Amortizare[[#This Row],[deschidere
sold]]),IFERROR(-IPMT(RataDobânzii/12,1,Amortizare[[#This Row],[Nr.
luni rămase]],D74),0)),0)</f>
        <v>752.14563799621658</v>
      </c>
      <c r="F73" s="6">
        <f ca="1">IFERROR(IF(AND(ValoriIntroduse,Amortizare[[#This Row],[plată
dată]]&lt;&gt;""),-PPMT(RataDobânzii/12,1,DuratăÎmprumut-ROWS($C$4:C73)+1,Amortizare[[#This Row],[deschidere
sold]]),""),0)</f>
        <v>320.16359305699041</v>
      </c>
      <c r="G73" s="6">
        <f ca="1">IF(Amortizare[[#This Row],[plată
dată]]="",0,ValoareImpozitProprietate)</f>
        <v>375</v>
      </c>
      <c r="H73" s="6">
        <f ca="1">IF(Amortizare[[#This Row],[plată
dată]]="",0,Amortizare[[#This Row],[dobândă]]+Amortizare[[#This Row],[principal]]+Amortizare[[#This Row],[proprietate
impozit]])</f>
        <v>1447.309231053207</v>
      </c>
      <c r="I73" s="6">
        <f ca="1">IF(Amortizare[[#This Row],[plată
dată]]="",0,Amortizare[[#This Row],[deschidere
sold]]-Amortizare[[#This Row],[principal]])</f>
        <v>180514.95311909198</v>
      </c>
      <c r="J73" s="8">
        <f ca="1">IF(Amortizare[[#This Row],[închidere
sold]]&gt;0,UltimulRând-ROW(),0)</f>
        <v>290</v>
      </c>
    </row>
    <row r="74" spans="2:10" ht="15" customHeight="1" x14ac:dyDescent="0.25">
      <c r="B74" s="7">
        <f>ROWS($B$4:B74)</f>
        <v>71</v>
      </c>
      <c r="C74" s="5">
        <f ca="1">IF(ValoriIntroduse,IF(Amortizare[[#This Row],[Nr.]]&lt;=DuratăÎmprumut,IF(ROW()-ROW(Amortizare[[#Headers],[plată
dată]])=1,ÎnceputÎmprumut,IF(I73&gt;0,EDATE(C73,1),"")),""),"")</f>
        <v>45454</v>
      </c>
      <c r="D74" s="6">
        <f ca="1">IF(ROW()-ROW(Amortizare[[#Headers],[deschidere
sold]])=1,ValoareÎmprumut,IF(Amortizare[[#This Row],[plată
dată]]="",0,INDEX(Amortizare[], ROW()-4,8)))</f>
        <v>180514.95311909198</v>
      </c>
      <c r="E74" s="6">
        <f ca="1">IF(ValoriIntroduse,IF(ROW()-ROW(Amortizare[[#Headers],[dobândă]])=1,-IPMT(RataDobânzii/12,1,DuratăÎmprumut-ROWS($C$4:C74)+1,Amortizare[[#This Row],[deschidere
sold]]),IFERROR(-IPMT(RataDobânzii/12,1,Amortizare[[#This Row],[Nr.
luni rămase]],D75),0)),0)</f>
        <v>750.80606462943297</v>
      </c>
      <c r="F74" s="6">
        <f ca="1">IFERROR(IF(AND(ValoriIntroduse,Amortizare[[#This Row],[plată
dată]]&lt;&gt;""),-PPMT(RataDobânzii/12,1,DuratăÎmprumut-ROWS($C$4:C74)+1,Amortizare[[#This Row],[deschidere
sold]]),""),0)</f>
        <v>321.49760802806122</v>
      </c>
      <c r="G74" s="6">
        <f ca="1">IF(Amortizare[[#This Row],[plată
dată]]="",0,ValoareImpozitProprietate)</f>
        <v>375</v>
      </c>
      <c r="H74" s="6">
        <f ca="1">IF(Amortizare[[#This Row],[plată
dată]]="",0,Amortizare[[#This Row],[dobândă]]+Amortizare[[#This Row],[principal]]+Amortizare[[#This Row],[proprietate
impozit]])</f>
        <v>1447.3036726574942</v>
      </c>
      <c r="I74" s="6">
        <f ca="1">IF(Amortizare[[#This Row],[plată
dată]]="",0,Amortizare[[#This Row],[deschidere
sold]]-Amortizare[[#This Row],[principal]])</f>
        <v>180193.45551106392</v>
      </c>
      <c r="J74" s="8">
        <f ca="1">IF(Amortizare[[#This Row],[închidere
sold]]&gt;0,UltimulRând-ROW(),0)</f>
        <v>289</v>
      </c>
    </row>
    <row r="75" spans="2:10" ht="15" customHeight="1" x14ac:dyDescent="0.25">
      <c r="B75" s="7">
        <f>ROWS($B$4:B75)</f>
        <v>72</v>
      </c>
      <c r="C75" s="5">
        <f ca="1">IF(ValoriIntroduse,IF(Amortizare[[#This Row],[Nr.]]&lt;=DuratăÎmprumut,IF(ROW()-ROW(Amortizare[[#Headers],[plată
dată]])=1,ÎnceputÎmprumut,IF(I74&gt;0,EDATE(C74,1),"")),""),"")</f>
        <v>45484</v>
      </c>
      <c r="D75" s="6">
        <f ca="1">IF(ROW()-ROW(Amortizare[[#Headers],[deschidere
sold]])=1,ValoareÎmprumut,IF(Amortizare[[#This Row],[plată
dată]]="",0,INDEX(Amortizare[], ROW()-4,8)))</f>
        <v>180193.45551106392</v>
      </c>
      <c r="E75" s="6">
        <f ca="1">IF(ValoriIntroduse,IF(ROW()-ROW(Amortizare[[#Headers],[dobândă]])=1,-IPMT(RataDobânzii/12,1,DuratăÎmprumut-ROWS($C$4:C75)+1,Amortizare[[#This Row],[deschidere
sold]]),IFERROR(-IPMT(RataDobânzii/12,1,Amortizare[[#This Row],[Nr.
luni rămase]],D76),0)),0)</f>
        <v>749.46090970695457</v>
      </c>
      <c r="F75" s="6">
        <f ca="1">IFERROR(IF(AND(ValoriIntroduse,Amortizare[[#This Row],[plată
dată]]&lt;&gt;""),-PPMT(RataDobânzii/12,1,DuratăÎmprumut-ROWS($C$4:C75)+1,Amortizare[[#This Row],[deschidere
sold]]),""),0)</f>
        <v>322.83718139484472</v>
      </c>
      <c r="G75" s="6">
        <f ca="1">IF(Amortizare[[#This Row],[plată
dată]]="",0,ValoareImpozitProprietate)</f>
        <v>375</v>
      </c>
      <c r="H75" s="6">
        <f ca="1">IF(Amortizare[[#This Row],[plată
dată]]="",0,Amortizare[[#This Row],[dobândă]]+Amortizare[[#This Row],[principal]]+Amortizare[[#This Row],[proprietate
impozit]])</f>
        <v>1447.2980911017994</v>
      </c>
      <c r="I75" s="6">
        <f ca="1">IF(Amortizare[[#This Row],[plată
dată]]="",0,Amortizare[[#This Row],[deschidere
sold]]-Amortizare[[#This Row],[principal]])</f>
        <v>179870.61832966909</v>
      </c>
      <c r="J75" s="8">
        <f ca="1">IF(Amortizare[[#This Row],[închidere
sold]]&gt;0,UltimulRând-ROW(),0)</f>
        <v>288</v>
      </c>
    </row>
    <row r="76" spans="2:10" ht="15" customHeight="1" x14ac:dyDescent="0.25">
      <c r="B76" s="7">
        <f>ROWS($B$4:B76)</f>
        <v>73</v>
      </c>
      <c r="C76" s="5">
        <f ca="1">IF(ValoriIntroduse,IF(Amortizare[[#This Row],[Nr.]]&lt;=DuratăÎmprumut,IF(ROW()-ROW(Amortizare[[#Headers],[plată
dată]])=1,ÎnceputÎmprumut,IF(I75&gt;0,EDATE(C75,1),"")),""),"")</f>
        <v>45515</v>
      </c>
      <c r="D76" s="6">
        <f ca="1">IF(ROW()-ROW(Amortizare[[#Headers],[deschidere
sold]])=1,ValoareÎmprumut,IF(Amortizare[[#This Row],[plată
dată]]="",0,INDEX(Amortizare[], ROW()-4,8)))</f>
        <v>179870.61832966909</v>
      </c>
      <c r="E76" s="6">
        <f ca="1">IF(ValoriIntroduse,IF(ROW()-ROW(Amortizare[[#Headers],[dobândă]])=1,-IPMT(RataDobânzii/12,1,DuratăÎmprumut-ROWS($C$4:C76)+1,Amortizare[[#This Row],[deschidere
sold]]),IFERROR(-IPMT(RataDobânzii/12,1,Amortizare[[#This Row],[Nr.
luni rămase]],D77),0)),0)</f>
        <v>748.11014997229904</v>
      </c>
      <c r="F76" s="6">
        <f ca="1">IFERROR(IF(AND(ValoriIntroduse,Amortizare[[#This Row],[plată
dată]]&lt;&gt;""),-PPMT(RataDobânzii/12,1,DuratăÎmprumut-ROWS($C$4:C76)+1,Amortizare[[#This Row],[deschidere
sold]]),""),0)</f>
        <v>324.18233631732335</v>
      </c>
      <c r="G76" s="6">
        <f ca="1">IF(Amortizare[[#This Row],[plată
dată]]="",0,ValoareImpozitProprietate)</f>
        <v>375</v>
      </c>
      <c r="H76" s="6">
        <f ca="1">IF(Amortizare[[#This Row],[plată
dată]]="",0,Amortizare[[#This Row],[dobândă]]+Amortizare[[#This Row],[principal]]+Amortizare[[#This Row],[proprietate
impozit]])</f>
        <v>1447.2924862896225</v>
      </c>
      <c r="I76" s="6">
        <f ca="1">IF(Amortizare[[#This Row],[plată
dată]]="",0,Amortizare[[#This Row],[deschidere
sold]]-Amortizare[[#This Row],[principal]])</f>
        <v>179546.43599335177</v>
      </c>
      <c r="J76" s="8">
        <f ca="1">IF(Amortizare[[#This Row],[închidere
sold]]&gt;0,UltimulRând-ROW(),0)</f>
        <v>287</v>
      </c>
    </row>
    <row r="77" spans="2:10" ht="15" customHeight="1" x14ac:dyDescent="0.25">
      <c r="B77" s="7">
        <f>ROWS($B$4:B77)</f>
        <v>74</v>
      </c>
      <c r="C77" s="5">
        <f ca="1">IF(ValoriIntroduse,IF(Amortizare[[#This Row],[Nr.]]&lt;=DuratăÎmprumut,IF(ROW()-ROW(Amortizare[[#Headers],[plată
dată]])=1,ÎnceputÎmprumut,IF(I76&gt;0,EDATE(C76,1),"")),""),"")</f>
        <v>45546</v>
      </c>
      <c r="D77" s="6">
        <f ca="1">IF(ROW()-ROW(Amortizare[[#Headers],[deschidere
sold]])=1,ValoareÎmprumut,IF(Amortizare[[#This Row],[plată
dată]]="",0,INDEX(Amortizare[], ROW()-4,8)))</f>
        <v>179546.43599335177</v>
      </c>
      <c r="E77" s="6">
        <f ca="1">IF(ValoriIntroduse,IF(ROW()-ROW(Amortizare[[#Headers],[dobândă]])=1,-IPMT(RataDobânzii/12,1,DuratăÎmprumut-ROWS($C$4:C77)+1,Amortizare[[#This Row],[deschidere
sold]]),IFERROR(-IPMT(RataDobânzii/12,1,Amortizare[[#This Row],[Nr.
luni rămase]],D78),0)),0)</f>
        <v>746.75376207208251</v>
      </c>
      <c r="F77" s="6">
        <f ca="1">IFERROR(IF(AND(ValoriIntroduse,Amortizare[[#This Row],[plată
dată]]&lt;&gt;""),-PPMT(RataDobânzii/12,1,DuratăÎmprumut-ROWS($C$4:C77)+1,Amortizare[[#This Row],[deschidere
sold]]),""),0)</f>
        <v>325.53309605197876</v>
      </c>
      <c r="G77" s="6">
        <f ca="1">IF(Amortizare[[#This Row],[plată
dată]]="",0,ValoareImpozitProprietate)</f>
        <v>375</v>
      </c>
      <c r="H77" s="6">
        <f ca="1">IF(Amortizare[[#This Row],[plată
dată]]="",0,Amortizare[[#This Row],[dobândă]]+Amortizare[[#This Row],[principal]]+Amortizare[[#This Row],[proprietate
impozit]])</f>
        <v>1447.2868581240614</v>
      </c>
      <c r="I77" s="6">
        <f ca="1">IF(Amortizare[[#This Row],[plată
dată]]="",0,Amortizare[[#This Row],[deschidere
sold]]-Amortizare[[#This Row],[principal]])</f>
        <v>179220.90289729979</v>
      </c>
      <c r="J77" s="8">
        <f ca="1">IF(Amortizare[[#This Row],[închidere
sold]]&gt;0,UltimulRând-ROW(),0)</f>
        <v>286</v>
      </c>
    </row>
    <row r="78" spans="2:10" ht="15" customHeight="1" x14ac:dyDescent="0.25">
      <c r="B78" s="7">
        <f>ROWS($B$4:B78)</f>
        <v>75</v>
      </c>
      <c r="C78" s="5">
        <f ca="1">IF(ValoriIntroduse,IF(Amortizare[[#This Row],[Nr.]]&lt;=DuratăÎmprumut,IF(ROW()-ROW(Amortizare[[#Headers],[plată
dată]])=1,ÎnceputÎmprumut,IF(I77&gt;0,EDATE(C77,1),"")),""),"")</f>
        <v>45576</v>
      </c>
      <c r="D78" s="6">
        <f ca="1">IF(ROW()-ROW(Amortizare[[#Headers],[deschidere
sold]])=1,ValoareÎmprumut,IF(Amortizare[[#This Row],[plată
dată]]="",0,INDEX(Amortizare[], ROW()-4,8)))</f>
        <v>179220.90289729979</v>
      </c>
      <c r="E78" s="6">
        <f ca="1">IF(ValoriIntroduse,IF(ROW()-ROW(Amortizare[[#Headers],[dobândă]])=1,-IPMT(RataDobânzii/12,1,DuratăÎmprumut-ROWS($C$4:C78)+1,Amortizare[[#This Row],[deschidere
sold]]),IFERROR(-IPMT(RataDobânzii/12,1,Amortizare[[#This Row],[Nr.
luni rămase]],D79),0)),0)</f>
        <v>745.39172255561493</v>
      </c>
      <c r="F78" s="6">
        <f ca="1">IFERROR(IF(AND(ValoriIntroduse,Amortizare[[#This Row],[plată
dată]]&lt;&gt;""),-PPMT(RataDobânzii/12,1,DuratăÎmprumut-ROWS($C$4:C78)+1,Amortizare[[#This Row],[deschidere
sold]]),""),0)</f>
        <v>326.88948395219546</v>
      </c>
      <c r="G78" s="6">
        <f ca="1">IF(Amortizare[[#This Row],[plată
dată]]="",0,ValoareImpozitProprietate)</f>
        <v>375</v>
      </c>
      <c r="H78" s="6">
        <f ca="1">IF(Amortizare[[#This Row],[plată
dată]]="",0,Amortizare[[#This Row],[dobândă]]+Amortizare[[#This Row],[principal]]+Amortizare[[#This Row],[proprietate
impozit]])</f>
        <v>1447.2812065078103</v>
      </c>
      <c r="I78" s="6">
        <f ca="1">IF(Amortizare[[#This Row],[plată
dată]]="",0,Amortizare[[#This Row],[deschidere
sold]]-Amortizare[[#This Row],[principal]])</f>
        <v>178894.01341334759</v>
      </c>
      <c r="J78" s="8">
        <f ca="1">IF(Amortizare[[#This Row],[închidere
sold]]&gt;0,UltimulRând-ROW(),0)</f>
        <v>285</v>
      </c>
    </row>
    <row r="79" spans="2:10" ht="15" customHeight="1" x14ac:dyDescent="0.25">
      <c r="B79" s="7">
        <f>ROWS($B$4:B79)</f>
        <v>76</v>
      </c>
      <c r="C79" s="5">
        <f ca="1">IF(ValoriIntroduse,IF(Amortizare[[#This Row],[Nr.]]&lt;=DuratăÎmprumut,IF(ROW()-ROW(Amortizare[[#Headers],[plată
dată]])=1,ÎnceputÎmprumut,IF(I78&gt;0,EDATE(C78,1),"")),""),"")</f>
        <v>45607</v>
      </c>
      <c r="D79" s="6">
        <f ca="1">IF(ROW()-ROW(Amortizare[[#Headers],[deschidere
sold]])=1,ValoareÎmprumut,IF(Amortizare[[#This Row],[plată
dată]]="",0,INDEX(Amortizare[], ROW()-4,8)))</f>
        <v>178894.01341334759</v>
      </c>
      <c r="E79" s="6">
        <f ca="1">IF(ValoriIntroduse,IF(ROW()-ROW(Amortizare[[#Headers],[dobândă]])=1,-IPMT(RataDobânzii/12,1,DuratăÎmprumut-ROWS($C$4:C79)+1,Amortizare[[#This Row],[deschidere
sold]]),IFERROR(-IPMT(RataDobânzii/12,1,Amortizare[[#This Row],[Nr.
luni rămase]],D80),0)),0)</f>
        <v>744.02400787449551</v>
      </c>
      <c r="F79" s="6">
        <f ca="1">IFERROR(IF(AND(ValoriIntroduse,Amortizare[[#This Row],[plată
dată]]&lt;&gt;""),-PPMT(RataDobânzii/12,1,DuratăÎmprumut-ROWS($C$4:C79)+1,Amortizare[[#This Row],[deschidere
sold]]),""),0)</f>
        <v>328.25152346866287</v>
      </c>
      <c r="G79" s="6">
        <f ca="1">IF(Amortizare[[#This Row],[plată
dată]]="",0,ValoareImpozitProprietate)</f>
        <v>375</v>
      </c>
      <c r="H79" s="6">
        <f ca="1">IF(Amortizare[[#This Row],[plată
dată]]="",0,Amortizare[[#This Row],[dobândă]]+Amortizare[[#This Row],[principal]]+Amortizare[[#This Row],[proprietate
impozit]])</f>
        <v>1447.2755313431585</v>
      </c>
      <c r="I79" s="6">
        <f ca="1">IF(Amortizare[[#This Row],[plată
dată]]="",0,Amortizare[[#This Row],[deschidere
sold]]-Amortizare[[#This Row],[principal]])</f>
        <v>178565.76188987892</v>
      </c>
      <c r="J79" s="8">
        <f ca="1">IF(Amortizare[[#This Row],[închidere
sold]]&gt;0,UltimulRând-ROW(),0)</f>
        <v>284</v>
      </c>
    </row>
    <row r="80" spans="2:10" ht="15" customHeight="1" x14ac:dyDescent="0.25">
      <c r="B80" s="7">
        <f>ROWS($B$4:B80)</f>
        <v>77</v>
      </c>
      <c r="C80" s="5">
        <f ca="1">IF(ValoriIntroduse,IF(Amortizare[[#This Row],[Nr.]]&lt;=DuratăÎmprumut,IF(ROW()-ROW(Amortizare[[#Headers],[plată
dată]])=1,ÎnceputÎmprumut,IF(I79&gt;0,EDATE(C79,1),"")),""),"")</f>
        <v>45637</v>
      </c>
      <c r="D80" s="6">
        <f ca="1">IF(ROW()-ROW(Amortizare[[#Headers],[deschidere
sold]])=1,ValoareÎmprumut,IF(Amortizare[[#This Row],[plată
dată]]="",0,INDEX(Amortizare[], ROW()-4,8)))</f>
        <v>178565.76188987892</v>
      </c>
      <c r="E80" s="6">
        <f ca="1">IF(ValoriIntroduse,IF(ROW()-ROW(Amortizare[[#Headers],[dobândă]])=1,-IPMT(RataDobânzii/12,1,DuratăÎmprumut-ROWS($C$4:C80)+1,Amortizare[[#This Row],[deschidere
sold]]),IFERROR(-IPMT(RataDobânzii/12,1,Amortizare[[#This Row],[Nr.
luni rămase]],D81),0)),0)</f>
        <v>742.65059438220476</v>
      </c>
      <c r="F80" s="6">
        <f ca="1">IFERROR(IF(AND(ValoriIntroduse,Amortizare[[#This Row],[plată
dată]]&lt;&gt;""),-PPMT(RataDobânzii/12,1,DuratăÎmprumut-ROWS($C$4:C80)+1,Amortizare[[#This Row],[deschidere
sold]]),""),0)</f>
        <v>329.61923814978235</v>
      </c>
      <c r="G80" s="6">
        <f ca="1">IF(Amortizare[[#This Row],[plată
dată]]="",0,ValoareImpozitProprietate)</f>
        <v>375</v>
      </c>
      <c r="H80" s="6">
        <f ca="1">IF(Amortizare[[#This Row],[plată
dată]]="",0,Amortizare[[#This Row],[dobândă]]+Amortizare[[#This Row],[principal]]+Amortizare[[#This Row],[proprietate
impozit]])</f>
        <v>1447.269832531987</v>
      </c>
      <c r="I80" s="6">
        <f ca="1">IF(Amortizare[[#This Row],[plată
dată]]="",0,Amortizare[[#This Row],[deschidere
sold]]-Amortizare[[#This Row],[principal]])</f>
        <v>178236.14265172914</v>
      </c>
      <c r="J80" s="8">
        <f ca="1">IF(Amortizare[[#This Row],[închidere
sold]]&gt;0,UltimulRând-ROW(),0)</f>
        <v>283</v>
      </c>
    </row>
    <row r="81" spans="2:10" ht="15" customHeight="1" x14ac:dyDescent="0.25">
      <c r="B81" s="7">
        <f>ROWS($B$4:B81)</f>
        <v>78</v>
      </c>
      <c r="C81" s="5">
        <f ca="1">IF(ValoriIntroduse,IF(Amortizare[[#This Row],[Nr.]]&lt;=DuratăÎmprumut,IF(ROW()-ROW(Amortizare[[#Headers],[plată
dată]])=1,ÎnceputÎmprumut,IF(I80&gt;0,EDATE(C80,1),"")),""),"")</f>
        <v>45668</v>
      </c>
      <c r="D81" s="6">
        <f ca="1">IF(ROW()-ROW(Amortizare[[#Headers],[deschidere
sold]])=1,ValoareÎmprumut,IF(Amortizare[[#This Row],[plată
dată]]="",0,INDEX(Amortizare[], ROW()-4,8)))</f>
        <v>178236.14265172914</v>
      </c>
      <c r="E81" s="6">
        <f ca="1">IF(ValoriIntroduse,IF(ROW()-ROW(Amortizare[[#Headers],[dobândă]])=1,-IPMT(RataDobânzii/12,1,DuratăÎmprumut-ROWS($C$4:C81)+1,Amortizare[[#This Row],[deschidere
sold]]),IFERROR(-IPMT(RataDobânzii/12,1,Amortizare[[#This Row],[Nr.
luni rămase]],D82),0)),0)</f>
        <v>741.27145833369616</v>
      </c>
      <c r="F81" s="6">
        <f ca="1">IFERROR(IF(AND(ValoriIntroduse,Amortizare[[#This Row],[plată
dată]]&lt;&gt;""),-PPMT(RataDobânzii/12,1,DuratăÎmprumut-ROWS($C$4:C81)+1,Amortizare[[#This Row],[deschidere
sold]]),""),0)</f>
        <v>330.99265164207299</v>
      </c>
      <c r="G81" s="6">
        <f ca="1">IF(Amortizare[[#This Row],[plată
dată]]="",0,ValoareImpozitProprietate)</f>
        <v>375</v>
      </c>
      <c r="H81" s="6">
        <f ca="1">IF(Amortizare[[#This Row],[plată
dată]]="",0,Amortizare[[#This Row],[dobândă]]+Amortizare[[#This Row],[principal]]+Amortizare[[#This Row],[proprietate
impozit]])</f>
        <v>1447.2641099757691</v>
      </c>
      <c r="I81" s="6">
        <f ca="1">IF(Amortizare[[#This Row],[plată
dată]]="",0,Amortizare[[#This Row],[deschidere
sold]]-Amortizare[[#This Row],[principal]])</f>
        <v>177905.15000008707</v>
      </c>
      <c r="J81" s="8">
        <f ca="1">IF(Amortizare[[#This Row],[închidere
sold]]&gt;0,UltimulRând-ROW(),0)</f>
        <v>282</v>
      </c>
    </row>
    <row r="82" spans="2:10" ht="15" customHeight="1" x14ac:dyDescent="0.25">
      <c r="B82" s="7">
        <f>ROWS($B$4:B82)</f>
        <v>79</v>
      </c>
      <c r="C82" s="5">
        <f ca="1">IF(ValoriIntroduse,IF(Amortizare[[#This Row],[Nr.]]&lt;=DuratăÎmprumut,IF(ROW()-ROW(Amortizare[[#Headers],[plată
dată]])=1,ÎnceputÎmprumut,IF(I81&gt;0,EDATE(C81,1),"")),""),"")</f>
        <v>45699</v>
      </c>
      <c r="D82" s="6">
        <f ca="1">IF(ROW()-ROW(Amortizare[[#Headers],[deschidere
sold]])=1,ValoareÎmprumut,IF(Amortizare[[#This Row],[plată
dată]]="",0,INDEX(Amortizare[], ROW()-4,8)))</f>
        <v>177905.15000008707</v>
      </c>
      <c r="E82" s="6">
        <f ca="1">IF(ValoriIntroduse,IF(ROW()-ROW(Amortizare[[#Headers],[dobândă]])=1,-IPMT(RataDobânzii/12,1,DuratăÎmprumut-ROWS($C$4:C82)+1,Amortizare[[#This Row],[deschidere
sold]]),IFERROR(-IPMT(RataDobânzii/12,1,Amortizare[[#This Row],[Nr.
luni rămase]],D83),0)),0)</f>
        <v>739.8865758849854</v>
      </c>
      <c r="F82" s="6">
        <f ca="1">IFERROR(IF(AND(ValoriIntroduse,Amortizare[[#This Row],[plată
dată]]&lt;&gt;""),-PPMT(RataDobânzii/12,1,DuratăÎmprumut-ROWS($C$4:C82)+1,Amortizare[[#This Row],[deschidere
sold]]),""),0)</f>
        <v>332.37178769058164</v>
      </c>
      <c r="G82" s="6">
        <f ca="1">IF(Amortizare[[#This Row],[plată
dată]]="",0,ValoareImpozitProprietate)</f>
        <v>375</v>
      </c>
      <c r="H82" s="6">
        <f ca="1">IF(Amortizare[[#This Row],[plată
dată]]="",0,Amortizare[[#This Row],[dobândă]]+Amortizare[[#This Row],[principal]]+Amortizare[[#This Row],[proprietate
impozit]])</f>
        <v>1447.258363575567</v>
      </c>
      <c r="I82" s="6">
        <f ca="1">IF(Amortizare[[#This Row],[plată
dată]]="",0,Amortizare[[#This Row],[deschidere
sold]]-Amortizare[[#This Row],[principal]])</f>
        <v>177572.77821239649</v>
      </c>
      <c r="J82" s="8">
        <f ca="1">IF(Amortizare[[#This Row],[închidere
sold]]&gt;0,UltimulRând-ROW(),0)</f>
        <v>281</v>
      </c>
    </row>
    <row r="83" spans="2:10" ht="15" customHeight="1" x14ac:dyDescent="0.25">
      <c r="B83" s="7">
        <f>ROWS($B$4:B83)</f>
        <v>80</v>
      </c>
      <c r="C83" s="5">
        <f ca="1">IF(ValoriIntroduse,IF(Amortizare[[#This Row],[Nr.]]&lt;=DuratăÎmprumut,IF(ROW()-ROW(Amortizare[[#Headers],[plată
dată]])=1,ÎnceputÎmprumut,IF(I82&gt;0,EDATE(C82,1),"")),""),"")</f>
        <v>45727</v>
      </c>
      <c r="D83" s="6">
        <f ca="1">IF(ROW()-ROW(Amortizare[[#Headers],[deschidere
sold]])=1,ValoareÎmprumut,IF(Amortizare[[#This Row],[plată
dată]]="",0,INDEX(Amortizare[], ROW()-4,8)))</f>
        <v>177572.77821239649</v>
      </c>
      <c r="E83" s="6">
        <f ca="1">IF(ValoriIntroduse,IF(ROW()-ROW(Amortizare[[#Headers],[dobândă]])=1,-IPMT(RataDobânzii/12,1,DuratăÎmprumut-ROWS($C$4:C83)+1,Amortizare[[#This Row],[deschidere
sold]]),IFERROR(-IPMT(RataDobânzii/12,1,Amortizare[[#This Row],[Nr.
luni rămase]],D84),0)),0)</f>
        <v>738.49592309273828</v>
      </c>
      <c r="F83" s="6">
        <f ca="1">IFERROR(IF(AND(ValoriIntroduse,Amortizare[[#This Row],[plată
dată]]&lt;&gt;""),-PPMT(RataDobânzii/12,1,DuratăÎmprumut-ROWS($C$4:C83)+1,Amortizare[[#This Row],[deschidere
sold]]),""),0)</f>
        <v>333.75667013929251</v>
      </c>
      <c r="G83" s="6">
        <f ca="1">IF(Amortizare[[#This Row],[plată
dată]]="",0,ValoareImpozitProprietate)</f>
        <v>375</v>
      </c>
      <c r="H83" s="6">
        <f ca="1">IF(Amortizare[[#This Row],[plată
dată]]="",0,Amortizare[[#This Row],[dobândă]]+Amortizare[[#This Row],[principal]]+Amortizare[[#This Row],[proprietate
impozit]])</f>
        <v>1447.2525932320309</v>
      </c>
      <c r="I83" s="6">
        <f ca="1">IF(Amortizare[[#This Row],[plată
dată]]="",0,Amortizare[[#This Row],[deschidere
sold]]-Amortizare[[#This Row],[principal]])</f>
        <v>177239.02154225719</v>
      </c>
      <c r="J83" s="8">
        <f ca="1">IF(Amortizare[[#This Row],[închidere
sold]]&gt;0,UltimulRând-ROW(),0)</f>
        <v>280</v>
      </c>
    </row>
    <row r="84" spans="2:10" ht="15" customHeight="1" x14ac:dyDescent="0.25">
      <c r="B84" s="7">
        <f>ROWS($B$4:B84)</f>
        <v>81</v>
      </c>
      <c r="C84" s="5">
        <f ca="1">IF(ValoriIntroduse,IF(Amortizare[[#This Row],[Nr.]]&lt;=DuratăÎmprumut,IF(ROW()-ROW(Amortizare[[#Headers],[plată
dată]])=1,ÎnceputÎmprumut,IF(I83&gt;0,EDATE(C83,1),"")),""),"")</f>
        <v>45758</v>
      </c>
      <c r="D84" s="6">
        <f ca="1">IF(ROW()-ROW(Amortizare[[#Headers],[deschidere
sold]])=1,ValoareÎmprumut,IF(Amortizare[[#This Row],[plată
dată]]="",0,INDEX(Amortizare[], ROW()-4,8)))</f>
        <v>177239.02154225719</v>
      </c>
      <c r="E84" s="6">
        <f ca="1">IF(ValoriIntroduse,IF(ROW()-ROW(Amortizare[[#Headers],[dobândă]])=1,-IPMT(RataDobânzii/12,1,DuratăÎmprumut-ROWS($C$4:C84)+1,Amortizare[[#This Row],[deschidere
sold]]),IFERROR(-IPMT(RataDobânzii/12,1,Amortizare[[#This Row],[Nr.
luni rămase]],D85),0)),0)</f>
        <v>737.09947591385696</v>
      </c>
      <c r="F84" s="6">
        <f ca="1">IFERROR(IF(AND(ValoriIntroduse,Amortizare[[#This Row],[plată
dată]]&lt;&gt;""),-PPMT(RataDobânzii/12,1,DuratăÎmprumut-ROWS($C$4:C84)+1,Amortizare[[#This Row],[deschidere
sold]]),""),0)</f>
        <v>335.14732293153958</v>
      </c>
      <c r="G84" s="6">
        <f ca="1">IF(Amortizare[[#This Row],[plată
dată]]="",0,ValoareImpozitProprietate)</f>
        <v>375</v>
      </c>
      <c r="H84" s="6">
        <f ca="1">IF(Amortizare[[#This Row],[plată
dată]]="",0,Amortizare[[#This Row],[dobândă]]+Amortizare[[#This Row],[principal]]+Amortizare[[#This Row],[proprietate
impozit]])</f>
        <v>1447.2467988453966</v>
      </c>
      <c r="I84" s="6">
        <f ca="1">IF(Amortizare[[#This Row],[plată
dată]]="",0,Amortizare[[#This Row],[deschidere
sold]]-Amortizare[[#This Row],[principal]])</f>
        <v>176903.87421932566</v>
      </c>
      <c r="J84" s="8">
        <f ca="1">IF(Amortizare[[#This Row],[închidere
sold]]&gt;0,UltimulRând-ROW(),0)</f>
        <v>279</v>
      </c>
    </row>
    <row r="85" spans="2:10" ht="15" customHeight="1" x14ac:dyDescent="0.25">
      <c r="B85" s="7">
        <f>ROWS($B$4:B85)</f>
        <v>82</v>
      </c>
      <c r="C85" s="5">
        <f ca="1">IF(ValoriIntroduse,IF(Amortizare[[#This Row],[Nr.]]&lt;=DuratăÎmprumut,IF(ROW()-ROW(Amortizare[[#Headers],[plată
dată]])=1,ÎnceputÎmprumut,IF(I84&gt;0,EDATE(C84,1),"")),""),"")</f>
        <v>45788</v>
      </c>
      <c r="D85" s="6">
        <f ca="1">IF(ROW()-ROW(Amortizare[[#Headers],[deschidere
sold]])=1,ValoareÎmprumut,IF(Amortizare[[#This Row],[plată
dată]]="",0,INDEX(Amortizare[], ROW()-4,8)))</f>
        <v>176903.87421932566</v>
      </c>
      <c r="E85" s="6">
        <f ca="1">IF(ValoriIntroduse,IF(ROW()-ROW(Amortizare[[#Headers],[dobândă]])=1,-IPMT(RataDobânzii/12,1,DuratăÎmprumut-ROWS($C$4:C85)+1,Amortizare[[#This Row],[deschidere
sold]]),IFERROR(-IPMT(RataDobânzii/12,1,Amortizare[[#This Row],[Nr.
luni rămase]],D86),0)),0)</f>
        <v>735.69721020506358</v>
      </c>
      <c r="F85" s="6">
        <f ca="1">IFERROR(IF(AND(ValoriIntroduse,Amortizare[[#This Row],[plată
dată]]&lt;&gt;""),-PPMT(RataDobânzii/12,1,DuratăÎmprumut-ROWS($C$4:C85)+1,Amortizare[[#This Row],[deschidere
sold]]),""),0)</f>
        <v>336.54377011042101</v>
      </c>
      <c r="G85" s="6">
        <f ca="1">IF(Amortizare[[#This Row],[plată
dată]]="",0,ValoareImpozitProprietate)</f>
        <v>375</v>
      </c>
      <c r="H85" s="6">
        <f ca="1">IF(Amortizare[[#This Row],[plată
dată]]="",0,Amortizare[[#This Row],[dobândă]]+Amortizare[[#This Row],[principal]]+Amortizare[[#This Row],[proprietate
impozit]])</f>
        <v>1447.2409803154846</v>
      </c>
      <c r="I85" s="6">
        <f ca="1">IF(Amortizare[[#This Row],[plată
dată]]="",0,Amortizare[[#This Row],[deschidere
sold]]-Amortizare[[#This Row],[principal]])</f>
        <v>176567.33044921525</v>
      </c>
      <c r="J85" s="8">
        <f ca="1">IF(Amortizare[[#This Row],[închidere
sold]]&gt;0,UltimulRând-ROW(),0)</f>
        <v>278</v>
      </c>
    </row>
    <row r="86" spans="2:10" ht="15" customHeight="1" x14ac:dyDescent="0.25">
      <c r="B86" s="7">
        <f>ROWS($B$4:B86)</f>
        <v>83</v>
      </c>
      <c r="C86" s="5">
        <f ca="1">IF(ValoriIntroduse,IF(Amortizare[[#This Row],[Nr.]]&lt;=DuratăÎmprumut,IF(ROW()-ROW(Amortizare[[#Headers],[plată
dată]])=1,ÎnceputÎmprumut,IF(I85&gt;0,EDATE(C85,1),"")),""),"")</f>
        <v>45819</v>
      </c>
      <c r="D86" s="6">
        <f ca="1">IF(ROW()-ROW(Amortizare[[#Headers],[deschidere
sold]])=1,ValoareÎmprumut,IF(Amortizare[[#This Row],[plată
dată]]="",0,INDEX(Amortizare[], ROW()-4,8)))</f>
        <v>176567.33044921525</v>
      </c>
      <c r="E86" s="6">
        <f ca="1">IF(ValoriIntroduse,IF(ROW()-ROW(Amortizare[[#Headers],[dobândă]])=1,-IPMT(RataDobânzii/12,1,DuratăÎmprumut-ROWS($C$4:C86)+1,Amortizare[[#This Row],[deschidere
sold]]),IFERROR(-IPMT(RataDobânzii/12,1,Amortizare[[#This Row],[Nr.
luni rămase]],D87),0)),0)</f>
        <v>734.28910172248345</v>
      </c>
      <c r="F86" s="6">
        <f ca="1">IFERROR(IF(AND(ValoriIntroduse,Amortizare[[#This Row],[plată
dată]]&lt;&gt;""),-PPMT(RataDobânzii/12,1,DuratăÎmprumut-ROWS($C$4:C86)+1,Amortizare[[#This Row],[deschidere
sold]]),""),0)</f>
        <v>337.94603581921439</v>
      </c>
      <c r="G86" s="6">
        <f ca="1">IF(Amortizare[[#This Row],[plată
dată]]="",0,ValoareImpozitProprietate)</f>
        <v>375</v>
      </c>
      <c r="H86" s="6">
        <f ca="1">IF(Amortizare[[#This Row],[plată
dată]]="",0,Amortizare[[#This Row],[dobândă]]+Amortizare[[#This Row],[principal]]+Amortizare[[#This Row],[proprietate
impozit]])</f>
        <v>1447.2351375416979</v>
      </c>
      <c r="I86" s="6">
        <f ca="1">IF(Amortizare[[#This Row],[plată
dată]]="",0,Amortizare[[#This Row],[deschidere
sold]]-Amortizare[[#This Row],[principal]])</f>
        <v>176229.38441339604</v>
      </c>
      <c r="J86" s="8">
        <f ca="1">IF(Amortizare[[#This Row],[închidere
sold]]&gt;0,UltimulRând-ROW(),0)</f>
        <v>277</v>
      </c>
    </row>
    <row r="87" spans="2:10" ht="15" customHeight="1" x14ac:dyDescent="0.25">
      <c r="B87" s="7">
        <f>ROWS($B$4:B87)</f>
        <v>84</v>
      </c>
      <c r="C87" s="5">
        <f ca="1">IF(ValoriIntroduse,IF(Amortizare[[#This Row],[Nr.]]&lt;=DuratăÎmprumut,IF(ROW()-ROW(Amortizare[[#Headers],[plată
dată]])=1,ÎnceputÎmprumut,IF(I86&gt;0,EDATE(C86,1),"")),""),"")</f>
        <v>45849</v>
      </c>
      <c r="D87" s="6">
        <f ca="1">IF(ROW()-ROW(Amortizare[[#Headers],[deschidere
sold]])=1,ValoareÎmprumut,IF(Amortizare[[#This Row],[plată
dată]]="",0,INDEX(Amortizare[], ROW()-4,8)))</f>
        <v>176229.38441339604</v>
      </c>
      <c r="E87" s="6">
        <f ca="1">IF(ValoriIntroduse,IF(ROW()-ROW(Amortizare[[#Headers],[dobândă]])=1,-IPMT(RataDobânzii/12,1,DuratăÎmprumut-ROWS($C$4:C87)+1,Amortizare[[#This Row],[deschidere
sold]]),IFERROR(-IPMT(RataDobânzii/12,1,Amortizare[[#This Row],[Nr.
luni rămase]],D88),0)),0)</f>
        <v>732.875126121226</v>
      </c>
      <c r="F87" s="6">
        <f ca="1">IFERROR(IF(AND(ValoriIntroduse,Amortizare[[#This Row],[plată
dată]]&lt;&gt;""),-PPMT(RataDobânzii/12,1,DuratăÎmprumut-ROWS($C$4:C87)+1,Amortizare[[#This Row],[deschidere
sold]]),""),0)</f>
        <v>339.35414430179452</v>
      </c>
      <c r="G87" s="6">
        <f ca="1">IF(Amortizare[[#This Row],[plată
dată]]="",0,ValoareImpozitProprietate)</f>
        <v>375</v>
      </c>
      <c r="H87" s="6">
        <f ca="1">IF(Amortizare[[#This Row],[plată
dată]]="",0,Amortizare[[#This Row],[dobândă]]+Amortizare[[#This Row],[principal]]+Amortizare[[#This Row],[proprietate
impozit]])</f>
        <v>1447.2292704230206</v>
      </c>
      <c r="I87" s="6">
        <f ca="1">IF(Amortizare[[#This Row],[plată
dată]]="",0,Amortizare[[#This Row],[deschidere
sold]]-Amortizare[[#This Row],[principal]])</f>
        <v>175890.03026909425</v>
      </c>
      <c r="J87" s="8">
        <f ca="1">IF(Amortizare[[#This Row],[închidere
sold]]&gt;0,UltimulRând-ROW(),0)</f>
        <v>276</v>
      </c>
    </row>
    <row r="88" spans="2:10" ht="15" customHeight="1" x14ac:dyDescent="0.25">
      <c r="B88" s="7">
        <f>ROWS($B$4:B88)</f>
        <v>85</v>
      </c>
      <c r="C88" s="5">
        <f ca="1">IF(ValoriIntroduse,IF(Amortizare[[#This Row],[Nr.]]&lt;=DuratăÎmprumut,IF(ROW()-ROW(Amortizare[[#Headers],[plată
dată]])=1,ÎnceputÎmprumut,IF(I87&gt;0,EDATE(C87,1),"")),""),"")</f>
        <v>45880</v>
      </c>
      <c r="D88" s="6">
        <f ca="1">IF(ROW()-ROW(Amortizare[[#Headers],[deschidere
sold]])=1,ValoareÎmprumut,IF(Amortizare[[#This Row],[plată
dată]]="",0,INDEX(Amortizare[], ROW()-4,8)))</f>
        <v>175890.03026909425</v>
      </c>
      <c r="E88" s="6">
        <f ca="1">IF(ValoriIntroduse,IF(ROW()-ROW(Amortizare[[#Headers],[dobândă]])=1,-IPMT(RataDobânzii/12,1,DuratăÎmprumut-ROWS($C$4:C88)+1,Amortizare[[#This Row],[deschidere
sold]]),IFERROR(-IPMT(RataDobânzii/12,1,Amortizare[[#This Row],[Nr.
luni rămase]],D89),0)),0)</f>
        <v>731.45525895496337</v>
      </c>
      <c r="F88" s="6">
        <f ca="1">IFERROR(IF(AND(ValoriIntroduse,Amortizare[[#This Row],[plată
dată]]&lt;&gt;""),-PPMT(RataDobânzii/12,1,DuratăÎmprumut-ROWS($C$4:C88)+1,Amortizare[[#This Row],[deschidere
sold]]),""),0)</f>
        <v>340.76811990305191</v>
      </c>
      <c r="G88" s="6">
        <f ca="1">IF(Amortizare[[#This Row],[plată
dată]]="",0,ValoareImpozitProprietate)</f>
        <v>375</v>
      </c>
      <c r="H88" s="6">
        <f ca="1">IF(Amortizare[[#This Row],[plată
dată]]="",0,Amortizare[[#This Row],[dobândă]]+Amortizare[[#This Row],[principal]]+Amortizare[[#This Row],[proprietate
impozit]])</f>
        <v>1447.2233788580152</v>
      </c>
      <c r="I88" s="6">
        <f ca="1">IF(Amortizare[[#This Row],[plată
dată]]="",0,Amortizare[[#This Row],[deschidere
sold]]-Amortizare[[#This Row],[principal]])</f>
        <v>175549.2621491912</v>
      </c>
      <c r="J88" s="8">
        <f ca="1">IF(Amortizare[[#This Row],[închidere
sold]]&gt;0,UltimulRând-ROW(),0)</f>
        <v>275</v>
      </c>
    </row>
    <row r="89" spans="2:10" ht="15" customHeight="1" x14ac:dyDescent="0.25">
      <c r="B89" s="7">
        <f>ROWS($B$4:B89)</f>
        <v>86</v>
      </c>
      <c r="C89" s="5">
        <f ca="1">IF(ValoriIntroduse,IF(Amortizare[[#This Row],[Nr.]]&lt;=DuratăÎmprumut,IF(ROW()-ROW(Amortizare[[#Headers],[plată
dată]])=1,ÎnceputÎmprumut,IF(I88&gt;0,EDATE(C88,1),"")),""),"")</f>
        <v>45911</v>
      </c>
      <c r="D89" s="6">
        <f ca="1">IF(ROW()-ROW(Amortizare[[#Headers],[deschidere
sold]])=1,ValoareÎmprumut,IF(Amortizare[[#This Row],[plată
dată]]="",0,INDEX(Amortizare[], ROW()-4,8)))</f>
        <v>175549.2621491912</v>
      </c>
      <c r="E89" s="6">
        <f ca="1">IF(ValoriIntroduse,IF(ROW()-ROW(Amortizare[[#Headers],[dobândă]])=1,-IPMT(RataDobânzii/12,1,DuratăÎmprumut-ROWS($C$4:C89)+1,Amortizare[[#This Row],[deschidere
sold]]),IFERROR(-IPMT(RataDobânzii/12,1,Amortizare[[#This Row],[Nr.
luni rămase]],D90),0)),0)</f>
        <v>730.02947567550791</v>
      </c>
      <c r="F89" s="6">
        <f ca="1">IFERROR(IF(AND(ValoriIntroduse,Amortizare[[#This Row],[plată
dată]]&lt;&gt;""),-PPMT(RataDobânzii/12,1,DuratăÎmprumut-ROWS($C$4:C89)+1,Amortizare[[#This Row],[deschidere
sold]]),""),0)</f>
        <v>342.18798706931466</v>
      </c>
      <c r="G89" s="6">
        <f ca="1">IF(Amortizare[[#This Row],[plată
dată]]="",0,ValoareImpozitProprietate)</f>
        <v>375</v>
      </c>
      <c r="H89" s="6">
        <f ca="1">IF(Amortizare[[#This Row],[plată
dată]]="",0,Amortizare[[#This Row],[dobândă]]+Amortizare[[#This Row],[principal]]+Amortizare[[#This Row],[proprietate
impozit]])</f>
        <v>1447.2174627448226</v>
      </c>
      <c r="I89" s="6">
        <f ca="1">IF(Amortizare[[#This Row],[plată
dată]]="",0,Amortizare[[#This Row],[deschidere
sold]]-Amortizare[[#This Row],[principal]])</f>
        <v>175207.07416212189</v>
      </c>
      <c r="J89" s="8">
        <f ca="1">IF(Amortizare[[#This Row],[închidere
sold]]&gt;0,UltimulRând-ROW(),0)</f>
        <v>274</v>
      </c>
    </row>
    <row r="90" spans="2:10" ht="15" customHeight="1" x14ac:dyDescent="0.25">
      <c r="B90" s="7">
        <f>ROWS($B$4:B90)</f>
        <v>87</v>
      </c>
      <c r="C90" s="5">
        <f ca="1">IF(ValoriIntroduse,IF(Amortizare[[#This Row],[Nr.]]&lt;=DuratăÎmprumut,IF(ROW()-ROW(Amortizare[[#Headers],[plată
dată]])=1,ÎnceputÎmprumut,IF(I89&gt;0,EDATE(C89,1),"")),""),"")</f>
        <v>45941</v>
      </c>
      <c r="D90" s="6">
        <f ca="1">IF(ROW()-ROW(Amortizare[[#Headers],[deschidere
sold]])=1,ValoareÎmprumut,IF(Amortizare[[#This Row],[plată
dată]]="",0,INDEX(Amortizare[], ROW()-4,8)))</f>
        <v>175207.07416212189</v>
      </c>
      <c r="E90" s="6">
        <f ca="1">IF(ValoriIntroduse,IF(ROW()-ROW(Amortizare[[#Headers],[dobândă]])=1,-IPMT(RataDobânzii/12,1,DuratăÎmprumut-ROWS($C$4:C90)+1,Amortizare[[#This Row],[deschidere
sold]]),IFERROR(-IPMT(RataDobânzii/12,1,Amortizare[[#This Row],[Nr.
luni rămase]],D91),0)),0)</f>
        <v>728.59775163238794</v>
      </c>
      <c r="F90" s="6">
        <f ca="1">IFERROR(IF(AND(ValoriIntroduse,Amortizare[[#This Row],[plată
dată]]&lt;&gt;""),-PPMT(RataDobânzii/12,1,DuratăÎmprumut-ROWS($C$4:C90)+1,Amortizare[[#This Row],[deschidere
sold]]),""),0)</f>
        <v>343.61377034877012</v>
      </c>
      <c r="G90" s="6">
        <f ca="1">IF(Amortizare[[#This Row],[plată
dată]]="",0,ValoareImpozitProprietate)</f>
        <v>375</v>
      </c>
      <c r="H90" s="6">
        <f ca="1">IF(Amortizare[[#This Row],[plată
dată]]="",0,Amortizare[[#This Row],[dobândă]]+Amortizare[[#This Row],[principal]]+Amortizare[[#This Row],[proprietate
impozit]])</f>
        <v>1447.2115219811581</v>
      </c>
      <c r="I90" s="6">
        <f ca="1">IF(Amortizare[[#This Row],[plată
dată]]="",0,Amortizare[[#This Row],[deschidere
sold]]-Amortizare[[#This Row],[principal]])</f>
        <v>174863.46039177311</v>
      </c>
      <c r="J90" s="8">
        <f ca="1">IF(Amortizare[[#This Row],[închidere
sold]]&gt;0,UltimulRând-ROW(),0)</f>
        <v>273</v>
      </c>
    </row>
    <row r="91" spans="2:10" ht="15" customHeight="1" x14ac:dyDescent="0.25">
      <c r="B91" s="7">
        <f>ROWS($B$4:B91)</f>
        <v>88</v>
      </c>
      <c r="C91" s="5">
        <f ca="1">IF(ValoriIntroduse,IF(Amortizare[[#This Row],[Nr.]]&lt;=DuratăÎmprumut,IF(ROW()-ROW(Amortizare[[#Headers],[plată
dată]])=1,ÎnceputÎmprumut,IF(I90&gt;0,EDATE(C90,1),"")),""),"")</f>
        <v>45972</v>
      </c>
      <c r="D91" s="6">
        <f ca="1">IF(ROW()-ROW(Amortizare[[#Headers],[deschidere
sold]])=1,ValoareÎmprumut,IF(Amortizare[[#This Row],[plată
dată]]="",0,INDEX(Amortizare[], ROW()-4,8)))</f>
        <v>174863.46039177311</v>
      </c>
      <c r="E91" s="6">
        <f ca="1">IF(ValoriIntroduse,IF(ROW()-ROW(Amortizare[[#Headers],[dobândă]])=1,-IPMT(RataDobânzii/12,1,DuratăÎmprumut-ROWS($C$4:C91)+1,Amortizare[[#This Row],[deschidere
sold]]),IFERROR(-IPMT(RataDobânzii/12,1,Amortizare[[#This Row],[Nr.
luni rămase]],D92),0)),0)</f>
        <v>727.16006207242174</v>
      </c>
      <c r="F91" s="6">
        <f ca="1">IFERROR(IF(AND(ValoriIntroduse,Amortizare[[#This Row],[plată
dată]]&lt;&gt;""),-PPMT(RataDobânzii/12,1,DuratăÎmprumut-ROWS($C$4:C91)+1,Amortizare[[#This Row],[deschidere
sold]]),""),0)</f>
        <v>345.04549439189003</v>
      </c>
      <c r="G91" s="6">
        <f ca="1">IF(Amortizare[[#This Row],[plată
dată]]="",0,ValoareImpozitProprietate)</f>
        <v>375</v>
      </c>
      <c r="H91" s="6">
        <f ca="1">IF(Amortizare[[#This Row],[plată
dată]]="",0,Amortizare[[#This Row],[dobândă]]+Amortizare[[#This Row],[principal]]+Amortizare[[#This Row],[proprietate
impozit]])</f>
        <v>1447.2055564643117</v>
      </c>
      <c r="I91" s="6">
        <f ca="1">IF(Amortizare[[#This Row],[plată
dată]]="",0,Amortizare[[#This Row],[deschidere
sold]]-Amortizare[[#This Row],[principal]])</f>
        <v>174518.41489738121</v>
      </c>
      <c r="J91" s="8">
        <f ca="1">IF(Amortizare[[#This Row],[închidere
sold]]&gt;0,UltimulRând-ROW(),0)</f>
        <v>272</v>
      </c>
    </row>
    <row r="92" spans="2:10" ht="15" customHeight="1" x14ac:dyDescent="0.25">
      <c r="B92" s="7">
        <f>ROWS($B$4:B92)</f>
        <v>89</v>
      </c>
      <c r="C92" s="5">
        <f ca="1">IF(ValoriIntroduse,IF(Amortizare[[#This Row],[Nr.]]&lt;=DuratăÎmprumut,IF(ROW()-ROW(Amortizare[[#Headers],[plată
dată]])=1,ÎnceputÎmprumut,IF(I91&gt;0,EDATE(C91,1),"")),""),"")</f>
        <v>46002</v>
      </c>
      <c r="D92" s="6">
        <f ca="1">IF(ROW()-ROW(Amortizare[[#Headers],[deschidere
sold]])=1,ValoareÎmprumut,IF(Amortizare[[#This Row],[plată
dată]]="",0,INDEX(Amortizare[], ROW()-4,8)))</f>
        <v>174518.41489738121</v>
      </c>
      <c r="E92" s="6">
        <f ca="1">IF(ValoriIntroduse,IF(ROW()-ROW(Amortizare[[#Headers],[dobândă]])=1,-IPMT(RataDobânzii/12,1,DuratăÎmprumut-ROWS($C$4:C92)+1,Amortizare[[#This Row],[deschidere
sold]]),IFERROR(-IPMT(RataDobânzii/12,1,Amortizare[[#This Row],[Nr.
luni rămase]],D93),0)),0)</f>
        <v>725.71638213928907</v>
      </c>
      <c r="F92" s="6">
        <f ca="1">IFERROR(IF(AND(ValoriIntroduse,Amortizare[[#This Row],[plată
dată]]&lt;&gt;""),-PPMT(RataDobânzii/12,1,DuratăÎmprumut-ROWS($C$4:C92)+1,Amortizare[[#This Row],[deschidere
sold]]),""),0)</f>
        <v>346.48318395185618</v>
      </c>
      <c r="G92" s="6">
        <f ca="1">IF(Amortizare[[#This Row],[plată
dată]]="",0,ValoareImpozitProprietate)</f>
        <v>375</v>
      </c>
      <c r="H92" s="6">
        <f ca="1">IF(Amortizare[[#This Row],[plată
dată]]="",0,Amortizare[[#This Row],[dobândă]]+Amortizare[[#This Row],[principal]]+Amortizare[[#This Row],[proprietate
impozit]])</f>
        <v>1447.1995660911452</v>
      </c>
      <c r="I92" s="6">
        <f ca="1">IF(Amortizare[[#This Row],[plată
dată]]="",0,Amortizare[[#This Row],[deschidere
sold]]-Amortizare[[#This Row],[principal]])</f>
        <v>174171.93171342937</v>
      </c>
      <c r="J92" s="8">
        <f ca="1">IF(Amortizare[[#This Row],[închidere
sold]]&gt;0,UltimulRând-ROW(),0)</f>
        <v>271</v>
      </c>
    </row>
    <row r="93" spans="2:10" ht="15" customHeight="1" x14ac:dyDescent="0.25">
      <c r="B93" s="7">
        <f>ROWS($B$4:B93)</f>
        <v>90</v>
      </c>
      <c r="C93" s="5">
        <f ca="1">IF(ValoriIntroduse,IF(Amortizare[[#This Row],[Nr.]]&lt;=DuratăÎmprumut,IF(ROW()-ROW(Amortizare[[#Headers],[plată
dată]])=1,ÎnceputÎmprumut,IF(I92&gt;0,EDATE(C92,1),"")),""),"")</f>
        <v>46033</v>
      </c>
      <c r="D93" s="6">
        <f ca="1">IF(ROW()-ROW(Amortizare[[#Headers],[deschidere
sold]])=1,ValoareÎmprumut,IF(Amortizare[[#This Row],[plată
dată]]="",0,INDEX(Amortizare[], ROW()-4,8)))</f>
        <v>174171.93171342937</v>
      </c>
      <c r="E93" s="6">
        <f ca="1">IF(ValoriIntroduse,IF(ROW()-ROW(Amortizare[[#Headers],[dobândă]])=1,-IPMT(RataDobânzii/12,1,DuratăÎmprumut-ROWS($C$4:C93)+1,Amortizare[[#This Row],[deschidere
sold]]),IFERROR(-IPMT(RataDobânzii/12,1,Amortizare[[#This Row],[Nr.
luni rămase]],D94),0)),0)</f>
        <v>724.26668687310155</v>
      </c>
      <c r="F93" s="6">
        <f ca="1">IFERROR(IF(AND(ValoriIntroduse,Amortizare[[#This Row],[plată
dată]]&lt;&gt;""),-PPMT(RataDobânzii/12,1,DuratăÎmprumut-ROWS($C$4:C93)+1,Amortizare[[#This Row],[deschidere
sold]]),""),0)</f>
        <v>347.92686388498896</v>
      </c>
      <c r="G93" s="6">
        <f ca="1">IF(Amortizare[[#This Row],[plată
dată]]="",0,ValoareImpozitProprietate)</f>
        <v>375</v>
      </c>
      <c r="H93" s="6">
        <f ca="1">IF(Amortizare[[#This Row],[plată
dată]]="",0,Amortizare[[#This Row],[dobândă]]+Amortizare[[#This Row],[principal]]+Amortizare[[#This Row],[proprietate
impozit]])</f>
        <v>1447.1935507580906</v>
      </c>
      <c r="I93" s="6">
        <f ca="1">IF(Amortizare[[#This Row],[plată
dată]]="",0,Amortizare[[#This Row],[deschidere
sold]]-Amortizare[[#This Row],[principal]])</f>
        <v>173824.00484954438</v>
      </c>
      <c r="J93" s="8">
        <f ca="1">IF(Amortizare[[#This Row],[închidere
sold]]&gt;0,UltimulRând-ROW(),0)</f>
        <v>270</v>
      </c>
    </row>
    <row r="94" spans="2:10" ht="15" customHeight="1" x14ac:dyDescent="0.25">
      <c r="B94" s="7">
        <f>ROWS($B$4:B94)</f>
        <v>91</v>
      </c>
      <c r="C94" s="5">
        <f ca="1">IF(ValoriIntroduse,IF(Amortizare[[#This Row],[Nr.]]&lt;=DuratăÎmprumut,IF(ROW()-ROW(Amortizare[[#Headers],[plată
dată]])=1,ÎnceputÎmprumut,IF(I93&gt;0,EDATE(C93,1),"")),""),"")</f>
        <v>46064</v>
      </c>
      <c r="D94" s="6">
        <f ca="1">IF(ROW()-ROW(Amortizare[[#Headers],[deschidere
sold]])=1,ValoareÎmprumut,IF(Amortizare[[#This Row],[plată
dată]]="",0,INDEX(Amortizare[], ROW()-4,8)))</f>
        <v>173824.00484954438</v>
      </c>
      <c r="E94" s="6">
        <f ca="1">IF(ValoriIntroduse,IF(ROW()-ROW(Amortizare[[#Headers],[dobândă]])=1,-IPMT(RataDobânzii/12,1,DuratăÎmprumut-ROWS($C$4:C94)+1,Amortizare[[#This Row],[deschidere
sold]]),IFERROR(-IPMT(RataDobânzii/12,1,Amortizare[[#This Row],[Nr.
luni rămase]],D95),0)),0)</f>
        <v>722.81095120997168</v>
      </c>
      <c r="F94" s="6">
        <f ca="1">IFERROR(IF(AND(ValoriIntroduse,Amortizare[[#This Row],[plată
dată]]&lt;&gt;""),-PPMT(RataDobânzii/12,1,DuratăÎmprumut-ROWS($C$4:C94)+1,Amortizare[[#This Row],[deschidere
sold]]),""),0)</f>
        <v>349.37655915117631</v>
      </c>
      <c r="G94" s="6">
        <f ca="1">IF(Amortizare[[#This Row],[plată
dată]]="",0,ValoareImpozitProprietate)</f>
        <v>375</v>
      </c>
      <c r="H94" s="6">
        <f ca="1">IF(Amortizare[[#This Row],[plată
dată]]="",0,Amortizare[[#This Row],[dobândă]]+Amortizare[[#This Row],[principal]]+Amortizare[[#This Row],[proprietate
impozit]])</f>
        <v>1447.187510361148</v>
      </c>
      <c r="I94" s="6">
        <f ca="1">IF(Amortizare[[#This Row],[plată
dată]]="",0,Amortizare[[#This Row],[deschidere
sold]]-Amortizare[[#This Row],[principal]])</f>
        <v>173474.62829039322</v>
      </c>
      <c r="J94" s="8">
        <f ca="1">IF(Amortizare[[#This Row],[închidere
sold]]&gt;0,UltimulRând-ROW(),0)</f>
        <v>269</v>
      </c>
    </row>
    <row r="95" spans="2:10" ht="15" customHeight="1" x14ac:dyDescent="0.25">
      <c r="B95" s="7">
        <f>ROWS($B$4:B95)</f>
        <v>92</v>
      </c>
      <c r="C95" s="5">
        <f ca="1">IF(ValoriIntroduse,IF(Amortizare[[#This Row],[Nr.]]&lt;=DuratăÎmprumut,IF(ROW()-ROW(Amortizare[[#Headers],[plată
dată]])=1,ÎnceputÎmprumut,IF(I94&gt;0,EDATE(C94,1),"")),""),"")</f>
        <v>46092</v>
      </c>
      <c r="D95" s="6">
        <f ca="1">IF(ROW()-ROW(Amortizare[[#Headers],[deschidere
sold]])=1,ValoareÎmprumut,IF(Amortizare[[#This Row],[plată
dată]]="",0,INDEX(Amortizare[], ROW()-4,8)))</f>
        <v>173474.62829039322</v>
      </c>
      <c r="E95" s="6">
        <f ca="1">IF(ValoriIntroduse,IF(ROW()-ROW(Amortizare[[#Headers],[dobândă]])=1,-IPMT(RataDobânzii/12,1,DuratăÎmprumut-ROWS($C$4:C95)+1,Amortizare[[#This Row],[deschidere
sold]]),IFERROR(-IPMT(RataDobânzii/12,1,Amortizare[[#This Row],[Nr.
luni rămase]],D96),0)),0)</f>
        <v>721.34914998157876</v>
      </c>
      <c r="F95" s="6">
        <f ca="1">IFERROR(IF(AND(ValoriIntroduse,Amortizare[[#This Row],[plată
dată]]&lt;&gt;""),-PPMT(RataDobânzii/12,1,DuratăÎmprumut-ROWS($C$4:C95)+1,Amortizare[[#This Row],[deschidere
sold]]),""),0)</f>
        <v>350.83229481430629</v>
      </c>
      <c r="G95" s="6">
        <f ca="1">IF(Amortizare[[#This Row],[plată
dată]]="",0,ValoareImpozitProprietate)</f>
        <v>375</v>
      </c>
      <c r="H95" s="6">
        <f ca="1">IF(Amortizare[[#This Row],[plată
dată]]="",0,Amortizare[[#This Row],[dobândă]]+Amortizare[[#This Row],[principal]]+Amortizare[[#This Row],[proprietate
impozit]])</f>
        <v>1447.181444795885</v>
      </c>
      <c r="I95" s="6">
        <f ca="1">IF(Amortizare[[#This Row],[plată
dată]]="",0,Amortizare[[#This Row],[deschidere
sold]]-Amortizare[[#This Row],[principal]])</f>
        <v>173123.7959955789</v>
      </c>
      <c r="J95" s="8">
        <f ca="1">IF(Amortizare[[#This Row],[închidere
sold]]&gt;0,UltimulRând-ROW(),0)</f>
        <v>268</v>
      </c>
    </row>
    <row r="96" spans="2:10" ht="15" customHeight="1" x14ac:dyDescent="0.25">
      <c r="B96" s="7">
        <f>ROWS($B$4:B96)</f>
        <v>93</v>
      </c>
      <c r="C96" s="5">
        <f ca="1">IF(ValoriIntroduse,IF(Amortizare[[#This Row],[Nr.]]&lt;=DuratăÎmprumut,IF(ROW()-ROW(Amortizare[[#Headers],[plată
dată]])=1,ÎnceputÎmprumut,IF(I95&gt;0,EDATE(C95,1),"")),""),"")</f>
        <v>46123</v>
      </c>
      <c r="D96" s="6">
        <f ca="1">IF(ROW()-ROW(Amortizare[[#Headers],[deschidere
sold]])=1,ValoareÎmprumut,IF(Amortizare[[#This Row],[plată
dată]]="",0,INDEX(Amortizare[], ROW()-4,8)))</f>
        <v>173123.7959955789</v>
      </c>
      <c r="E96" s="6">
        <f ca="1">IF(ValoriIntroduse,IF(ROW()-ROW(Amortizare[[#Headers],[dobândă]])=1,-IPMT(RataDobânzii/12,1,DuratăÎmprumut-ROWS($C$4:C96)+1,Amortizare[[#This Row],[deschidere
sold]]),IFERROR(-IPMT(RataDobânzii/12,1,Amortizare[[#This Row],[Nr.
luni rămase]],D97),0)),0)</f>
        <v>719.88125791473419</v>
      </c>
      <c r="F96" s="6">
        <f ca="1">IFERROR(IF(AND(ValoriIntroduse,Amortizare[[#This Row],[plată
dată]]&lt;&gt;""),-PPMT(RataDobânzii/12,1,DuratăÎmprumut-ROWS($C$4:C96)+1,Amortizare[[#This Row],[deschidere
sold]]),""),0)</f>
        <v>352.29409604269927</v>
      </c>
      <c r="G96" s="6">
        <f ca="1">IF(Amortizare[[#This Row],[plată
dată]]="",0,ValoareImpozitProprietate)</f>
        <v>375</v>
      </c>
      <c r="H96" s="6">
        <f ca="1">IF(Amortizare[[#This Row],[plată
dată]]="",0,Amortizare[[#This Row],[dobândă]]+Amortizare[[#This Row],[principal]]+Amortizare[[#This Row],[proprietate
impozit]])</f>
        <v>1447.1753539574333</v>
      </c>
      <c r="I96" s="6">
        <f ca="1">IF(Amortizare[[#This Row],[plată
dată]]="",0,Amortizare[[#This Row],[deschidere
sold]]-Amortizare[[#This Row],[principal]])</f>
        <v>172771.5018995362</v>
      </c>
      <c r="J96" s="8">
        <f ca="1">IF(Amortizare[[#This Row],[închidere
sold]]&gt;0,UltimulRând-ROW(),0)</f>
        <v>267</v>
      </c>
    </row>
    <row r="97" spans="2:10" ht="15" customHeight="1" x14ac:dyDescent="0.25">
      <c r="B97" s="7">
        <f>ROWS($B$4:B97)</f>
        <v>94</v>
      </c>
      <c r="C97" s="5">
        <f ca="1">IF(ValoriIntroduse,IF(Amortizare[[#This Row],[Nr.]]&lt;=DuratăÎmprumut,IF(ROW()-ROW(Amortizare[[#Headers],[plată
dată]])=1,ÎnceputÎmprumut,IF(I96&gt;0,EDATE(C96,1),"")),""),"")</f>
        <v>46153</v>
      </c>
      <c r="D97" s="6">
        <f ca="1">IF(ROW()-ROW(Amortizare[[#Headers],[deschidere
sold]])=1,ValoareÎmprumut,IF(Amortizare[[#This Row],[plată
dată]]="",0,INDEX(Amortizare[], ROW()-4,8)))</f>
        <v>172771.5018995362</v>
      </c>
      <c r="E97" s="6">
        <f ca="1">IF(ValoriIntroduse,IF(ROW()-ROW(Amortizare[[#Headers],[dobândă]])=1,-IPMT(RataDobânzii/12,1,DuratăÎmprumut-ROWS($C$4:C97)+1,Amortizare[[#This Row],[deschidere
sold]]),IFERROR(-IPMT(RataDobânzii/12,1,Amortizare[[#This Row],[Nr.
luni rămase]],D98),0)),0)</f>
        <v>718.40724963094442</v>
      </c>
      <c r="F97" s="6">
        <f ca="1">IFERROR(IF(AND(ValoriIntroduse,Amortizare[[#This Row],[plată
dată]]&lt;&gt;""),-PPMT(RataDobânzii/12,1,DuratăÎmprumut-ROWS($C$4:C97)+1,Amortizare[[#This Row],[deschidere
sold]]),""),0)</f>
        <v>353.76198810954395</v>
      </c>
      <c r="G97" s="6">
        <f ca="1">IF(Amortizare[[#This Row],[plată
dată]]="",0,ValoareImpozitProprietate)</f>
        <v>375</v>
      </c>
      <c r="H97" s="6">
        <f ca="1">IF(Amortizare[[#This Row],[plată
dată]]="",0,Amortizare[[#This Row],[dobândă]]+Amortizare[[#This Row],[principal]]+Amortizare[[#This Row],[proprietate
impozit]])</f>
        <v>1447.1692377404884</v>
      </c>
      <c r="I97" s="6">
        <f ca="1">IF(Amortizare[[#This Row],[plată
dată]]="",0,Amortizare[[#This Row],[deschidere
sold]]-Amortizare[[#This Row],[principal]])</f>
        <v>172417.73991142667</v>
      </c>
      <c r="J97" s="8">
        <f ca="1">IF(Amortizare[[#This Row],[închidere
sold]]&gt;0,UltimulRând-ROW(),0)</f>
        <v>266</v>
      </c>
    </row>
    <row r="98" spans="2:10" ht="15" customHeight="1" x14ac:dyDescent="0.25">
      <c r="B98" s="7">
        <f>ROWS($B$4:B98)</f>
        <v>95</v>
      </c>
      <c r="C98" s="5">
        <f ca="1">IF(ValoriIntroduse,IF(Amortizare[[#This Row],[Nr.]]&lt;=DuratăÎmprumut,IF(ROW()-ROW(Amortizare[[#Headers],[plată
dată]])=1,ÎnceputÎmprumut,IF(I97&gt;0,EDATE(C97,1),"")),""),"")</f>
        <v>46184</v>
      </c>
      <c r="D98" s="6">
        <f ca="1">IF(ROW()-ROW(Amortizare[[#Headers],[deschidere
sold]])=1,ValoareÎmprumut,IF(Amortizare[[#This Row],[plată
dată]]="",0,INDEX(Amortizare[], ROW()-4,8)))</f>
        <v>172417.73991142667</v>
      </c>
      <c r="E98" s="6">
        <f ca="1">IF(ValoriIntroduse,IF(ROW()-ROW(Amortizare[[#Headers],[dobândă]])=1,-IPMT(RataDobânzii/12,1,DuratăÎmprumut-ROWS($C$4:C98)+1,Amortizare[[#This Row],[deschidere
sold]]),IFERROR(-IPMT(RataDobânzii/12,1,Amortizare[[#This Row],[Nr.
luni rămase]],D99),0)),0)</f>
        <v>716.92709964597225</v>
      </c>
      <c r="F98" s="6">
        <f ca="1">IFERROR(IF(AND(ValoriIntroduse,Amortizare[[#This Row],[plată
dată]]&lt;&gt;""),-PPMT(RataDobânzii/12,1,DuratăÎmprumut-ROWS($C$4:C98)+1,Amortizare[[#This Row],[deschidere
sold]]),""),0)</f>
        <v>355.23599639333378</v>
      </c>
      <c r="G98" s="6">
        <f ca="1">IF(Amortizare[[#This Row],[plată
dată]]="",0,ValoareImpozitProprietate)</f>
        <v>375</v>
      </c>
      <c r="H98" s="6">
        <f ca="1">IF(Amortizare[[#This Row],[plată
dată]]="",0,Amortizare[[#This Row],[dobândă]]+Amortizare[[#This Row],[principal]]+Amortizare[[#This Row],[proprietate
impozit]])</f>
        <v>1447.1630960393061</v>
      </c>
      <c r="I98" s="6">
        <f ca="1">IF(Amortizare[[#This Row],[plată
dată]]="",0,Amortizare[[#This Row],[deschidere
sold]]-Amortizare[[#This Row],[principal]])</f>
        <v>172062.50391503333</v>
      </c>
      <c r="J98" s="8">
        <f ca="1">IF(Amortizare[[#This Row],[închidere
sold]]&gt;0,UltimulRând-ROW(),0)</f>
        <v>265</v>
      </c>
    </row>
    <row r="99" spans="2:10" ht="15" customHeight="1" x14ac:dyDescent="0.25">
      <c r="B99" s="7">
        <f>ROWS($B$4:B99)</f>
        <v>96</v>
      </c>
      <c r="C99" s="5">
        <f ca="1">IF(ValoriIntroduse,IF(Amortizare[[#This Row],[Nr.]]&lt;=DuratăÎmprumut,IF(ROW()-ROW(Amortizare[[#Headers],[plată
dată]])=1,ÎnceputÎmprumut,IF(I98&gt;0,EDATE(C98,1),"")),""),"")</f>
        <v>46214</v>
      </c>
      <c r="D99" s="6">
        <f ca="1">IF(ROW()-ROW(Amortizare[[#Headers],[deschidere
sold]])=1,ValoareÎmprumut,IF(Amortizare[[#This Row],[plată
dată]]="",0,INDEX(Amortizare[], ROW()-4,8)))</f>
        <v>172062.50391503333</v>
      </c>
      <c r="E99" s="6">
        <f ca="1">IF(ValoriIntroduse,IF(ROW()-ROW(Amortizare[[#Headers],[dobândă]])=1,-IPMT(RataDobânzii/12,1,DuratăÎmprumut-ROWS($C$4:C99)+1,Amortizare[[#This Row],[deschidere
sold]]),IFERROR(-IPMT(RataDobânzii/12,1,Amortizare[[#This Row],[Nr.
luni rămase]],D100),0)),0)</f>
        <v>715.44078236939595</v>
      </c>
      <c r="F99" s="6">
        <f ca="1">IFERROR(IF(AND(ValoriIntroduse,Amortizare[[#This Row],[plată
dată]]&lt;&gt;""),-PPMT(RataDobânzii/12,1,DuratăÎmprumut-ROWS($C$4:C99)+1,Amortizare[[#This Row],[deschidere
sold]]),""),0)</f>
        <v>356.71614637830578</v>
      </c>
      <c r="G99" s="6">
        <f ca="1">IF(Amortizare[[#This Row],[plată
dată]]="",0,ValoareImpozitProprietate)</f>
        <v>375</v>
      </c>
      <c r="H99" s="6">
        <f ca="1">IF(Amortizare[[#This Row],[plată
dată]]="",0,Amortizare[[#This Row],[dobândă]]+Amortizare[[#This Row],[principal]]+Amortizare[[#This Row],[proprietate
impozit]])</f>
        <v>1447.1569287477018</v>
      </c>
      <c r="I99" s="6">
        <f ca="1">IF(Amortizare[[#This Row],[plată
dată]]="",0,Amortizare[[#This Row],[deschidere
sold]]-Amortizare[[#This Row],[principal]])</f>
        <v>171705.78776865502</v>
      </c>
      <c r="J99" s="8">
        <f ca="1">IF(Amortizare[[#This Row],[închidere
sold]]&gt;0,UltimulRând-ROW(),0)</f>
        <v>264</v>
      </c>
    </row>
    <row r="100" spans="2:10" ht="15" customHeight="1" x14ac:dyDescent="0.25">
      <c r="B100" s="7">
        <f>ROWS($B$4:B100)</f>
        <v>97</v>
      </c>
      <c r="C100" s="5">
        <f ca="1">IF(ValoriIntroduse,IF(Amortizare[[#This Row],[Nr.]]&lt;=DuratăÎmprumut,IF(ROW()-ROW(Amortizare[[#Headers],[plată
dată]])=1,ÎnceputÎmprumut,IF(I99&gt;0,EDATE(C99,1),"")),""),"")</f>
        <v>46245</v>
      </c>
      <c r="D100" s="6">
        <f ca="1">IF(ROW()-ROW(Amortizare[[#Headers],[deschidere
sold]])=1,ValoareÎmprumut,IF(Amortizare[[#This Row],[plată
dată]]="",0,INDEX(Amortizare[], ROW()-4,8)))</f>
        <v>171705.78776865502</v>
      </c>
      <c r="E100" s="6">
        <f ca="1">IF(ValoriIntroduse,IF(ROW()-ROW(Amortizare[[#Headers],[dobândă]])=1,-IPMT(RataDobânzii/12,1,DuratăÎmprumut-ROWS($C$4:C100)+1,Amortizare[[#This Row],[deschidere
sold]]),IFERROR(-IPMT(RataDobânzii/12,1,Amortizare[[#This Row],[Nr.
luni rămase]],D101),0)),0)</f>
        <v>713.94827210416724</v>
      </c>
      <c r="F100" s="6">
        <f ca="1">IFERROR(IF(AND(ValoriIntroduse,Amortizare[[#This Row],[plată
dată]]&lt;&gt;""),-PPMT(RataDobânzii/12,1,DuratăÎmprumut-ROWS($C$4:C100)+1,Amortizare[[#This Row],[deschidere
sold]]),""),0)</f>
        <v>358.20246365488208</v>
      </c>
      <c r="G100" s="6">
        <f ca="1">IF(Amortizare[[#This Row],[plată
dată]]="",0,ValoareImpozitProprietate)</f>
        <v>375</v>
      </c>
      <c r="H100" s="6">
        <f ca="1">IF(Amortizare[[#This Row],[plată
dată]]="",0,Amortizare[[#This Row],[dobândă]]+Amortizare[[#This Row],[principal]]+Amortizare[[#This Row],[proprietate
impozit]])</f>
        <v>1447.1507357590494</v>
      </c>
      <c r="I100" s="6">
        <f ca="1">IF(Amortizare[[#This Row],[plată
dată]]="",0,Amortizare[[#This Row],[deschidere
sold]]-Amortizare[[#This Row],[principal]])</f>
        <v>171347.58530500013</v>
      </c>
      <c r="J100" s="8">
        <f ca="1">IF(Amortizare[[#This Row],[închidere
sold]]&gt;0,UltimulRând-ROW(),0)</f>
        <v>263</v>
      </c>
    </row>
    <row r="101" spans="2:10" ht="15" customHeight="1" x14ac:dyDescent="0.25">
      <c r="B101" s="7">
        <f>ROWS($B$4:B101)</f>
        <v>98</v>
      </c>
      <c r="C101" s="5">
        <f ca="1">IF(ValoriIntroduse,IF(Amortizare[[#This Row],[Nr.]]&lt;=DuratăÎmprumut,IF(ROW()-ROW(Amortizare[[#Headers],[plată
dată]])=1,ÎnceputÎmprumut,IF(I100&gt;0,EDATE(C100,1),"")),""),"")</f>
        <v>46276</v>
      </c>
      <c r="D101" s="6">
        <f ca="1">IF(ROW()-ROW(Amortizare[[#Headers],[deschidere
sold]])=1,ValoareÎmprumut,IF(Amortizare[[#This Row],[plată
dată]]="",0,INDEX(Amortizare[], ROW()-4,8)))</f>
        <v>171347.58530500013</v>
      </c>
      <c r="E101" s="6">
        <f ca="1">IF(ValoriIntroduse,IF(ROW()-ROW(Amortizare[[#Headers],[dobândă]])=1,-IPMT(RataDobânzii/12,1,DuratăÎmprumut-ROWS($C$4:C101)+1,Amortizare[[#This Row],[deschidere
sold]]),IFERROR(-IPMT(RataDobânzii/12,1,Amortizare[[#This Row],[Nr.
luni rămase]],D102),0)),0)</f>
        <v>712.4495430461667</v>
      </c>
      <c r="F101" s="6">
        <f ca="1">IFERROR(IF(AND(ValoriIntroduse,Amortizare[[#This Row],[plată
dată]]&lt;&gt;""),-PPMT(RataDobânzii/12,1,DuratăÎmprumut-ROWS($C$4:C101)+1,Amortizare[[#This Row],[deschidere
sold]]),""),0)</f>
        <v>359.69497392011067</v>
      </c>
      <c r="G101" s="6">
        <f ca="1">IF(Amortizare[[#This Row],[plată
dată]]="",0,ValoareImpozitProprietate)</f>
        <v>375</v>
      </c>
      <c r="H101" s="6">
        <f ca="1">IF(Amortizare[[#This Row],[plată
dată]]="",0,Amortizare[[#This Row],[dobândă]]+Amortizare[[#This Row],[principal]]+Amortizare[[#This Row],[proprietate
impozit]])</f>
        <v>1447.1445169662775</v>
      </c>
      <c r="I101" s="6">
        <f ca="1">IF(Amortizare[[#This Row],[plată
dată]]="",0,Amortizare[[#This Row],[deschidere
sold]]-Amortizare[[#This Row],[principal]])</f>
        <v>170987.89033108001</v>
      </c>
      <c r="J101" s="8">
        <f ca="1">IF(Amortizare[[#This Row],[închidere
sold]]&gt;0,UltimulRând-ROW(),0)</f>
        <v>262</v>
      </c>
    </row>
    <row r="102" spans="2:10" ht="15" customHeight="1" x14ac:dyDescent="0.25">
      <c r="B102" s="7">
        <f>ROWS($B$4:B102)</f>
        <v>99</v>
      </c>
      <c r="C102" s="5">
        <f ca="1">IF(ValoriIntroduse,IF(Amortizare[[#This Row],[Nr.]]&lt;=DuratăÎmprumut,IF(ROW()-ROW(Amortizare[[#Headers],[plată
dată]])=1,ÎnceputÎmprumut,IF(I101&gt;0,EDATE(C101,1),"")),""),"")</f>
        <v>46306</v>
      </c>
      <c r="D102" s="6">
        <f ca="1">IF(ROW()-ROW(Amortizare[[#Headers],[deschidere
sold]])=1,ValoareÎmprumut,IF(Amortizare[[#This Row],[plată
dată]]="",0,INDEX(Amortizare[], ROW()-4,8)))</f>
        <v>170987.89033108001</v>
      </c>
      <c r="E102" s="6">
        <f ca="1">IF(ValoriIntroduse,IF(ROW()-ROW(Amortizare[[#Headers],[dobândă]])=1,-IPMT(RataDobânzii/12,1,DuratăÎmprumut-ROWS($C$4:C102)+1,Amortizare[[#This Row],[deschidere
sold]]),IFERROR(-IPMT(RataDobânzii/12,1,Amortizare[[#This Row],[Nr.
luni rămase]],D103),0)),0)</f>
        <v>710.94456928375791</v>
      </c>
      <c r="F102" s="6">
        <f ca="1">IFERROR(IF(AND(ValoriIntroduse,Amortizare[[#This Row],[plată
dată]]&lt;&gt;""),-PPMT(RataDobânzii/12,1,DuratăÎmprumut-ROWS($C$4:C102)+1,Amortizare[[#This Row],[deschidere
sold]]),""),0)</f>
        <v>361.19370297811116</v>
      </c>
      <c r="G102" s="6">
        <f ca="1">IF(Amortizare[[#This Row],[plată
dată]]="",0,ValoareImpozitProprietate)</f>
        <v>375</v>
      </c>
      <c r="H102" s="6">
        <f ca="1">IF(Amortizare[[#This Row],[plată
dată]]="",0,Amortizare[[#This Row],[dobândă]]+Amortizare[[#This Row],[principal]]+Amortizare[[#This Row],[proprietate
impozit]])</f>
        <v>1447.1382722618691</v>
      </c>
      <c r="I102" s="6">
        <f ca="1">IF(Amortizare[[#This Row],[plată
dată]]="",0,Amortizare[[#This Row],[deschidere
sold]]-Amortizare[[#This Row],[principal]])</f>
        <v>170626.6966281019</v>
      </c>
      <c r="J102" s="8">
        <f ca="1">IF(Amortizare[[#This Row],[închidere
sold]]&gt;0,UltimulRând-ROW(),0)</f>
        <v>261</v>
      </c>
    </row>
    <row r="103" spans="2:10" ht="15" customHeight="1" x14ac:dyDescent="0.25">
      <c r="B103" s="7">
        <f>ROWS($B$4:B103)</f>
        <v>100</v>
      </c>
      <c r="C103" s="5">
        <f ca="1">IF(ValoriIntroduse,IF(Amortizare[[#This Row],[Nr.]]&lt;=DuratăÎmprumut,IF(ROW()-ROW(Amortizare[[#Headers],[plată
dată]])=1,ÎnceputÎmprumut,IF(I102&gt;0,EDATE(C102,1),"")),""),"")</f>
        <v>46337</v>
      </c>
      <c r="D103" s="6">
        <f ca="1">IF(ROW()-ROW(Amortizare[[#Headers],[deschidere
sold]])=1,ValoareÎmprumut,IF(Amortizare[[#This Row],[plată
dată]]="",0,INDEX(Amortizare[], ROW()-4,8)))</f>
        <v>170626.6966281019</v>
      </c>
      <c r="E103" s="6">
        <f ca="1">IF(ValoriIntroduse,IF(ROW()-ROW(Amortizare[[#Headers],[dobândă]])=1,-IPMT(RataDobânzii/12,1,DuratăÎmprumut-ROWS($C$4:C103)+1,Amortizare[[#This Row],[deschidere
sold]]),IFERROR(-IPMT(RataDobânzii/12,1,Amortizare[[#This Row],[Nr.
luni rămase]],D104),0)),0)</f>
        <v>709.43332479733908</v>
      </c>
      <c r="F103" s="6">
        <f ca="1">IFERROR(IF(AND(ValoriIntroduse,Amortizare[[#This Row],[plată
dată]]&lt;&gt;""),-PPMT(RataDobânzii/12,1,DuratăÎmprumut-ROWS($C$4:C103)+1,Amortizare[[#This Row],[deschidere
sold]]),""),0)</f>
        <v>362.69867674051989</v>
      </c>
      <c r="G103" s="6">
        <f ca="1">IF(Amortizare[[#This Row],[plată
dată]]="",0,ValoareImpozitProprietate)</f>
        <v>375</v>
      </c>
      <c r="H103" s="6">
        <f ca="1">IF(Amortizare[[#This Row],[plată
dată]]="",0,Amortizare[[#This Row],[dobândă]]+Amortizare[[#This Row],[principal]]+Amortizare[[#This Row],[proprietate
impozit]])</f>
        <v>1447.132001537859</v>
      </c>
      <c r="I103" s="6">
        <f ca="1">IF(Amortizare[[#This Row],[plată
dată]]="",0,Amortizare[[#This Row],[deschidere
sold]]-Amortizare[[#This Row],[principal]])</f>
        <v>170263.99795136138</v>
      </c>
      <c r="J103" s="8">
        <f ca="1">IF(Amortizare[[#This Row],[închidere
sold]]&gt;0,UltimulRând-ROW(),0)</f>
        <v>260</v>
      </c>
    </row>
    <row r="104" spans="2:10" ht="15" customHeight="1" x14ac:dyDescent="0.25">
      <c r="B104" s="7">
        <f>ROWS($B$4:B104)</f>
        <v>101</v>
      </c>
      <c r="C104" s="5">
        <f ca="1">IF(ValoriIntroduse,IF(Amortizare[[#This Row],[Nr.]]&lt;=DuratăÎmprumut,IF(ROW()-ROW(Amortizare[[#Headers],[plată
dată]])=1,ÎnceputÎmprumut,IF(I103&gt;0,EDATE(C103,1),"")),""),"")</f>
        <v>46367</v>
      </c>
      <c r="D104" s="6">
        <f ca="1">IF(ROW()-ROW(Amortizare[[#Headers],[deschidere
sold]])=1,ValoareÎmprumut,IF(Amortizare[[#This Row],[plată
dată]]="",0,INDEX(Amortizare[], ROW()-4,8)))</f>
        <v>170263.99795136138</v>
      </c>
      <c r="E104" s="6">
        <f ca="1">IF(ValoriIntroduse,IF(ROW()-ROW(Amortizare[[#Headers],[dobândă]])=1,-IPMT(RataDobânzii/12,1,DuratăÎmprumut-ROWS($C$4:C104)+1,Amortizare[[#This Row],[deschidere
sold]]),IFERROR(-IPMT(RataDobânzii/12,1,Amortizare[[#This Row],[Nr.
luni rămase]],D105),0)),0)</f>
        <v>707.91578345889343</v>
      </c>
      <c r="F104" s="6">
        <f ca="1">IFERROR(IF(AND(ValoriIntroduse,Amortizare[[#This Row],[plată
dată]]&lt;&gt;""),-PPMT(RataDobânzii/12,1,DuratăÎmprumut-ROWS($C$4:C104)+1,Amortizare[[#This Row],[deschidere
sold]]),""),0)</f>
        <v>364.20992122693883</v>
      </c>
      <c r="G104" s="6">
        <f ca="1">IF(Amortizare[[#This Row],[plată
dată]]="",0,ValoareImpozitProprietate)</f>
        <v>375</v>
      </c>
      <c r="H104" s="6">
        <f ca="1">IF(Amortizare[[#This Row],[plată
dată]]="",0,Amortizare[[#This Row],[dobândă]]+Amortizare[[#This Row],[principal]]+Amortizare[[#This Row],[proprietate
impozit]])</f>
        <v>1447.1257046858323</v>
      </c>
      <c r="I104" s="6">
        <f ca="1">IF(Amortizare[[#This Row],[plată
dată]]="",0,Amortizare[[#This Row],[deschidere
sold]]-Amortizare[[#This Row],[principal]])</f>
        <v>169899.78803013443</v>
      </c>
      <c r="J104" s="8">
        <f ca="1">IF(Amortizare[[#This Row],[închidere
sold]]&gt;0,UltimulRând-ROW(),0)</f>
        <v>259</v>
      </c>
    </row>
    <row r="105" spans="2:10" ht="15" customHeight="1" x14ac:dyDescent="0.25">
      <c r="B105" s="7">
        <f>ROWS($B$4:B105)</f>
        <v>102</v>
      </c>
      <c r="C105" s="5">
        <f ca="1">IF(ValoriIntroduse,IF(Amortizare[[#This Row],[Nr.]]&lt;=DuratăÎmprumut,IF(ROW()-ROW(Amortizare[[#Headers],[plată
dată]])=1,ÎnceputÎmprumut,IF(I104&gt;0,EDATE(C104,1),"")),""),"")</f>
        <v>46398</v>
      </c>
      <c r="D105" s="6">
        <f ca="1">IF(ROW()-ROW(Amortizare[[#Headers],[deschidere
sold]])=1,ValoareÎmprumut,IF(Amortizare[[#This Row],[plată
dată]]="",0,INDEX(Amortizare[], ROW()-4,8)))</f>
        <v>169899.78803013443</v>
      </c>
      <c r="E105" s="6">
        <f ca="1">IF(ValoriIntroduse,IF(ROW()-ROW(Amortizare[[#Headers],[dobândă]])=1,-IPMT(RataDobânzii/12,1,DuratăÎmprumut-ROWS($C$4:C105)+1,Amortizare[[#This Row],[deschidere
sold]]),IFERROR(-IPMT(RataDobânzii/12,1,Amortizare[[#This Row],[Nr.
luni rămase]],D106),0)),0)</f>
        <v>706.39191903153767</v>
      </c>
      <c r="F105" s="6">
        <f ca="1">IFERROR(IF(AND(ValoriIntroduse,Amortizare[[#This Row],[plată
dată]]&lt;&gt;""),-PPMT(RataDobânzii/12,1,DuratăÎmprumut-ROWS($C$4:C105)+1,Amortizare[[#This Row],[deschidere
sold]]),""),0)</f>
        <v>365.72746256538437</v>
      </c>
      <c r="G105" s="6">
        <f ca="1">IF(Amortizare[[#This Row],[plată
dată]]="",0,ValoareImpozitProprietate)</f>
        <v>375</v>
      </c>
      <c r="H105" s="6">
        <f ca="1">IF(Amortizare[[#This Row],[plată
dată]]="",0,Amortizare[[#This Row],[dobândă]]+Amortizare[[#This Row],[principal]]+Amortizare[[#This Row],[proprietate
impozit]])</f>
        <v>1447.119381596922</v>
      </c>
      <c r="I105" s="6">
        <f ca="1">IF(Amortizare[[#This Row],[plată
dată]]="",0,Amortizare[[#This Row],[deschidere
sold]]-Amortizare[[#This Row],[principal]])</f>
        <v>169534.06056756905</v>
      </c>
      <c r="J105" s="8">
        <f ca="1">IF(Amortizare[[#This Row],[închidere
sold]]&gt;0,UltimulRând-ROW(),0)</f>
        <v>258</v>
      </c>
    </row>
    <row r="106" spans="2:10" ht="15" customHeight="1" x14ac:dyDescent="0.25">
      <c r="B106" s="7">
        <f>ROWS($B$4:B106)</f>
        <v>103</v>
      </c>
      <c r="C106" s="5">
        <f ca="1">IF(ValoriIntroduse,IF(Amortizare[[#This Row],[Nr.]]&lt;=DuratăÎmprumut,IF(ROW()-ROW(Amortizare[[#Headers],[plată
dată]])=1,ÎnceputÎmprumut,IF(I105&gt;0,EDATE(C105,1),"")),""),"")</f>
        <v>46429</v>
      </c>
      <c r="D106" s="6">
        <f ca="1">IF(ROW()-ROW(Amortizare[[#Headers],[deschidere
sold]])=1,ValoareÎmprumut,IF(Amortizare[[#This Row],[plată
dată]]="",0,INDEX(Amortizare[], ROW()-4,8)))</f>
        <v>169534.06056756905</v>
      </c>
      <c r="E106" s="6">
        <f ca="1">IF(ValoriIntroduse,IF(ROW()-ROW(Amortizare[[#Headers],[dobândă]])=1,-IPMT(RataDobânzii/12,1,DuratăÎmprumut-ROWS($C$4:C106)+1,Amortizare[[#This Row],[deschidere
sold]]),IFERROR(-IPMT(RataDobânzii/12,1,Amortizare[[#This Row],[Nr.
luni rămase]],D107),0)),0)</f>
        <v>704.86170516906793</v>
      </c>
      <c r="F106" s="6">
        <f ca="1">IFERROR(IF(AND(ValoriIntroduse,Amortizare[[#This Row],[plată
dată]]&lt;&gt;""),-PPMT(RataDobânzii/12,1,DuratăÎmprumut-ROWS($C$4:C106)+1,Amortizare[[#This Row],[deschidere
sold]]),""),0)</f>
        <v>367.25132699274019</v>
      </c>
      <c r="G106" s="6">
        <f ca="1">IF(Amortizare[[#This Row],[plată
dată]]="",0,ValoareImpozitProprietate)</f>
        <v>375</v>
      </c>
      <c r="H106" s="6">
        <f ca="1">IF(Amortizare[[#This Row],[plată
dată]]="",0,Amortizare[[#This Row],[dobândă]]+Amortizare[[#This Row],[principal]]+Amortizare[[#This Row],[proprietate
impozit]])</f>
        <v>1447.1130321618082</v>
      </c>
      <c r="I106" s="6">
        <f ca="1">IF(Amortizare[[#This Row],[plată
dată]]="",0,Amortizare[[#This Row],[deschidere
sold]]-Amortizare[[#This Row],[principal]])</f>
        <v>169166.80924057632</v>
      </c>
      <c r="J106" s="8">
        <f ca="1">IF(Amortizare[[#This Row],[închidere
sold]]&gt;0,UltimulRând-ROW(),0)</f>
        <v>257</v>
      </c>
    </row>
    <row r="107" spans="2:10" ht="15" customHeight="1" x14ac:dyDescent="0.25">
      <c r="B107" s="7">
        <f>ROWS($B$4:B107)</f>
        <v>104</v>
      </c>
      <c r="C107" s="5">
        <f ca="1">IF(ValoriIntroduse,IF(Amortizare[[#This Row],[Nr.]]&lt;=DuratăÎmprumut,IF(ROW()-ROW(Amortizare[[#Headers],[plată
dată]])=1,ÎnceputÎmprumut,IF(I106&gt;0,EDATE(C106,1),"")),""),"")</f>
        <v>46457</v>
      </c>
      <c r="D107" s="6">
        <f ca="1">IF(ROW()-ROW(Amortizare[[#Headers],[deschidere
sold]])=1,ValoareÎmprumut,IF(Amortizare[[#This Row],[plată
dată]]="",0,INDEX(Amortizare[], ROW()-4,8)))</f>
        <v>169166.80924057632</v>
      </c>
      <c r="E107" s="6">
        <f ca="1">IF(ValoriIntroduse,IF(ROW()-ROW(Amortizare[[#Headers],[dobândă]])=1,-IPMT(RataDobânzii/12,1,DuratăÎmprumut-ROWS($C$4:C107)+1,Amortizare[[#This Row],[deschidere
sold]]),IFERROR(-IPMT(RataDobânzii/12,1,Amortizare[[#This Row],[Nr.
luni rămase]],D108),0)),0)</f>
        <v>703.32511541550457</v>
      </c>
      <c r="F107" s="6">
        <f ca="1">IFERROR(IF(AND(ValoriIntroduse,Amortizare[[#This Row],[plată
dată]]&lt;&gt;""),-PPMT(RataDobânzii/12,1,DuratăÎmprumut-ROWS($C$4:C107)+1,Amortizare[[#This Row],[deschidere
sold]]),""),0)</f>
        <v>368.78154085520987</v>
      </c>
      <c r="G107" s="6">
        <f ca="1">IF(Amortizare[[#This Row],[plată
dată]]="",0,ValoareImpozitProprietate)</f>
        <v>375</v>
      </c>
      <c r="H107" s="6">
        <f ca="1">IF(Amortizare[[#This Row],[plată
dată]]="",0,Amortizare[[#This Row],[dobândă]]+Amortizare[[#This Row],[principal]]+Amortizare[[#This Row],[proprietate
impozit]])</f>
        <v>1447.1066562707144</v>
      </c>
      <c r="I107" s="6">
        <f ca="1">IF(Amortizare[[#This Row],[plată
dată]]="",0,Amortizare[[#This Row],[deschidere
sold]]-Amortizare[[#This Row],[principal]])</f>
        <v>168798.0276997211</v>
      </c>
      <c r="J107" s="8">
        <f ca="1">IF(Amortizare[[#This Row],[închidere
sold]]&gt;0,UltimulRând-ROW(),0)</f>
        <v>256</v>
      </c>
    </row>
    <row r="108" spans="2:10" ht="15" customHeight="1" x14ac:dyDescent="0.25">
      <c r="B108" s="7">
        <f>ROWS($B$4:B108)</f>
        <v>105</v>
      </c>
      <c r="C108" s="5">
        <f ca="1">IF(ValoriIntroduse,IF(Amortizare[[#This Row],[Nr.]]&lt;=DuratăÎmprumut,IF(ROW()-ROW(Amortizare[[#Headers],[plată
dată]])=1,ÎnceputÎmprumut,IF(I107&gt;0,EDATE(C107,1),"")),""),"")</f>
        <v>46488</v>
      </c>
      <c r="D108" s="6">
        <f ca="1">IF(ROW()-ROW(Amortizare[[#Headers],[deschidere
sold]])=1,ValoareÎmprumut,IF(Amortizare[[#This Row],[plată
dată]]="",0,INDEX(Amortizare[], ROW()-4,8)))</f>
        <v>168798.0276997211</v>
      </c>
      <c r="E108" s="6">
        <f ca="1">IF(ValoriIntroduse,IF(ROW()-ROW(Amortizare[[#Headers],[dobândă]])=1,-IPMT(RataDobânzii/12,1,DuratăÎmprumut-ROWS($C$4:C108)+1,Amortizare[[#This Row],[deschidere
sold]]),IFERROR(-IPMT(RataDobânzii/12,1,Amortizare[[#This Row],[Nr.
luni rămase]],D109),0)),0)</f>
        <v>701.78212320463479</v>
      </c>
      <c r="F108" s="6">
        <f ca="1">IFERROR(IF(AND(ValoriIntroduse,Amortizare[[#This Row],[plată
dată]]&lt;&gt;""),-PPMT(RataDobânzii/12,1,DuratăÎmprumut-ROWS($C$4:C108)+1,Amortizare[[#This Row],[deschidere
sold]]),""),0)</f>
        <v>370.31813060877323</v>
      </c>
      <c r="G108" s="6">
        <f ca="1">IF(Amortizare[[#This Row],[plată
dată]]="",0,ValoareImpozitProprietate)</f>
        <v>375</v>
      </c>
      <c r="H108" s="6">
        <f ca="1">IF(Amortizare[[#This Row],[plată
dată]]="",0,Amortizare[[#This Row],[dobândă]]+Amortizare[[#This Row],[principal]]+Amortizare[[#This Row],[proprietate
impozit]])</f>
        <v>1447.100253813408</v>
      </c>
      <c r="I108" s="6">
        <f ca="1">IF(Amortizare[[#This Row],[plată
dată]]="",0,Amortizare[[#This Row],[deschidere
sold]]-Amortizare[[#This Row],[principal]])</f>
        <v>168427.70956911234</v>
      </c>
      <c r="J108" s="8">
        <f ca="1">IF(Amortizare[[#This Row],[închidere
sold]]&gt;0,UltimulRând-ROW(),0)</f>
        <v>255</v>
      </c>
    </row>
    <row r="109" spans="2:10" ht="15" customHeight="1" x14ac:dyDescent="0.25">
      <c r="B109" s="7">
        <f>ROWS($B$4:B109)</f>
        <v>106</v>
      </c>
      <c r="C109" s="5">
        <f ca="1">IF(ValoriIntroduse,IF(Amortizare[[#This Row],[Nr.]]&lt;=DuratăÎmprumut,IF(ROW()-ROW(Amortizare[[#Headers],[plată
dată]])=1,ÎnceputÎmprumut,IF(I108&gt;0,EDATE(C108,1),"")),""),"")</f>
        <v>46518</v>
      </c>
      <c r="D109" s="6">
        <f ca="1">IF(ROW()-ROW(Amortizare[[#Headers],[deschidere
sold]])=1,ValoareÎmprumut,IF(Amortizare[[#This Row],[plată
dată]]="",0,INDEX(Amortizare[], ROW()-4,8)))</f>
        <v>168427.70956911234</v>
      </c>
      <c r="E109" s="6">
        <f ca="1">IF(ValoriIntroduse,IF(ROW()-ROW(Amortizare[[#Headers],[dobândă]])=1,-IPMT(RataDobânzii/12,1,DuratăÎmprumut-ROWS($C$4:C109)+1,Amortizare[[#This Row],[deschidere
sold]]),IFERROR(-IPMT(RataDobânzii/12,1,Amortizare[[#This Row],[Nr.
luni rămase]],D110),0)),0)</f>
        <v>700.23270185955289</v>
      </c>
      <c r="F109" s="6">
        <f ca="1">IFERROR(IF(AND(ValoriIntroduse,Amortizare[[#This Row],[plată
dată]]&lt;&gt;""),-PPMT(RataDobânzii/12,1,DuratăÎmprumut-ROWS($C$4:C109)+1,Amortizare[[#This Row],[deschidere
sold]]),""),0)</f>
        <v>371.86112281964324</v>
      </c>
      <c r="G109" s="6">
        <f ca="1">IF(Amortizare[[#This Row],[plată
dată]]="",0,ValoareImpozitProprietate)</f>
        <v>375</v>
      </c>
      <c r="H109" s="6">
        <f ca="1">IF(Amortizare[[#This Row],[plată
dată]]="",0,Amortizare[[#This Row],[dobândă]]+Amortizare[[#This Row],[principal]]+Amortizare[[#This Row],[proprietate
impozit]])</f>
        <v>1447.0938246791961</v>
      </c>
      <c r="I109" s="6">
        <f ca="1">IF(Amortizare[[#This Row],[plată
dată]]="",0,Amortizare[[#This Row],[deschidere
sold]]-Amortizare[[#This Row],[principal]])</f>
        <v>168055.84844629269</v>
      </c>
      <c r="J109" s="8">
        <f ca="1">IF(Amortizare[[#This Row],[închidere
sold]]&gt;0,UltimulRând-ROW(),0)</f>
        <v>254</v>
      </c>
    </row>
    <row r="110" spans="2:10" ht="15" customHeight="1" x14ac:dyDescent="0.25">
      <c r="B110" s="7">
        <f>ROWS($B$4:B110)</f>
        <v>107</v>
      </c>
      <c r="C110" s="5">
        <f ca="1">IF(ValoriIntroduse,IF(Amortizare[[#This Row],[Nr.]]&lt;=DuratăÎmprumut,IF(ROW()-ROW(Amortizare[[#Headers],[plată
dată]])=1,ÎnceputÎmprumut,IF(I109&gt;0,EDATE(C109,1),"")),""),"")</f>
        <v>46549</v>
      </c>
      <c r="D110" s="6">
        <f ca="1">IF(ROW()-ROW(Amortizare[[#Headers],[deschidere
sold]])=1,ValoareÎmprumut,IF(Amortizare[[#This Row],[plată
dată]]="",0,INDEX(Amortizare[], ROW()-4,8)))</f>
        <v>168055.84844629269</v>
      </c>
      <c r="E110" s="6">
        <f ca="1">IF(ValoriIntroduse,IF(ROW()-ROW(Amortizare[[#Headers],[dobândă]])=1,-IPMT(RataDobânzii/12,1,DuratăÎmprumut-ROWS($C$4:C110)+1,Amortizare[[#This Row],[deschidere
sold]]),IFERROR(-IPMT(RataDobânzii/12,1,Amortizare[[#This Row],[Nr.
luni rămase]],D111),0)),0)</f>
        <v>698.67682459219986</v>
      </c>
      <c r="F110" s="6">
        <f ca="1">IFERROR(IF(AND(ValoriIntroduse,Amortizare[[#This Row],[plată
dată]]&lt;&gt;""),-PPMT(RataDobânzii/12,1,DuratăÎmprumut-ROWS($C$4:C110)+1,Amortizare[[#This Row],[deschidere
sold]]),""),0)</f>
        <v>373.41054416472497</v>
      </c>
      <c r="G110" s="6">
        <f ca="1">IF(Amortizare[[#This Row],[plată
dată]]="",0,ValoareImpozitProprietate)</f>
        <v>375</v>
      </c>
      <c r="H110" s="6">
        <f ca="1">IF(Amortizare[[#This Row],[plată
dată]]="",0,Amortizare[[#This Row],[dobândă]]+Amortizare[[#This Row],[principal]]+Amortizare[[#This Row],[proprietate
impozit]])</f>
        <v>1447.0873687569249</v>
      </c>
      <c r="I110" s="6">
        <f ca="1">IF(Amortizare[[#This Row],[plată
dată]]="",0,Amortizare[[#This Row],[deschidere
sold]]-Amortizare[[#This Row],[principal]])</f>
        <v>167682.43790212797</v>
      </c>
      <c r="J110" s="8">
        <f ca="1">IF(Amortizare[[#This Row],[închidere
sold]]&gt;0,UltimulRând-ROW(),0)</f>
        <v>253</v>
      </c>
    </row>
    <row r="111" spans="2:10" ht="15" customHeight="1" x14ac:dyDescent="0.25">
      <c r="B111" s="7">
        <f>ROWS($B$4:B111)</f>
        <v>108</v>
      </c>
      <c r="C111" s="5">
        <f ca="1">IF(ValoriIntroduse,IF(Amortizare[[#This Row],[Nr.]]&lt;=DuratăÎmprumut,IF(ROW()-ROW(Amortizare[[#Headers],[plată
dată]])=1,ÎnceputÎmprumut,IF(I110&gt;0,EDATE(C110,1),"")),""),"")</f>
        <v>46579</v>
      </c>
      <c r="D111" s="6">
        <f ca="1">IF(ROW()-ROW(Amortizare[[#Headers],[deschidere
sold]])=1,ValoareÎmprumut,IF(Amortizare[[#This Row],[plată
dată]]="",0,INDEX(Amortizare[], ROW()-4,8)))</f>
        <v>167682.43790212797</v>
      </c>
      <c r="E111" s="6">
        <f ca="1">IF(ValoriIntroduse,IF(ROW()-ROW(Amortizare[[#Headers],[dobândă]])=1,-IPMT(RataDobânzii/12,1,DuratăÎmprumut-ROWS($C$4:C111)+1,Amortizare[[#This Row],[deschidere
sold]]),IFERROR(-IPMT(RataDobânzii/12,1,Amortizare[[#This Row],[Nr.
luni rămase]],D112),0)),0)</f>
        <v>697.11446450289964</v>
      </c>
      <c r="F111" s="6">
        <f ca="1">IFERROR(IF(AND(ValoriIntroduse,Amortizare[[#This Row],[plată
dată]]&lt;&gt;""),-PPMT(RataDobânzii/12,1,DuratăÎmprumut-ROWS($C$4:C111)+1,Amortizare[[#This Row],[deschidere
sold]]),""),0)</f>
        <v>374.96642143207816</v>
      </c>
      <c r="G111" s="6">
        <f ca="1">IF(Amortizare[[#This Row],[plată
dată]]="",0,ValoareImpozitProprietate)</f>
        <v>375</v>
      </c>
      <c r="H111" s="6">
        <f ca="1">IF(Amortizare[[#This Row],[plată
dată]]="",0,Amortizare[[#This Row],[dobândă]]+Amortizare[[#This Row],[principal]]+Amortizare[[#This Row],[proprietate
impozit]])</f>
        <v>1447.0808859349777</v>
      </c>
      <c r="I111" s="6">
        <f ca="1">IF(Amortizare[[#This Row],[plată
dată]]="",0,Amortizare[[#This Row],[deschidere
sold]]-Amortizare[[#This Row],[principal]])</f>
        <v>167307.47148069591</v>
      </c>
      <c r="J111" s="8">
        <f ca="1">IF(Amortizare[[#This Row],[închidere
sold]]&gt;0,UltimulRând-ROW(),0)</f>
        <v>252</v>
      </c>
    </row>
    <row r="112" spans="2:10" ht="15" customHeight="1" x14ac:dyDescent="0.25">
      <c r="B112" s="7">
        <f>ROWS($B$4:B112)</f>
        <v>109</v>
      </c>
      <c r="C112" s="5">
        <f ca="1">IF(ValoriIntroduse,IF(Amortizare[[#This Row],[Nr.]]&lt;=DuratăÎmprumut,IF(ROW()-ROW(Amortizare[[#Headers],[plată
dată]])=1,ÎnceputÎmprumut,IF(I111&gt;0,EDATE(C111,1),"")),""),"")</f>
        <v>46610</v>
      </c>
      <c r="D112" s="6">
        <f ca="1">IF(ROW()-ROW(Amortizare[[#Headers],[deschidere
sold]])=1,ValoareÎmprumut,IF(Amortizare[[#This Row],[plată
dată]]="",0,INDEX(Amortizare[], ROW()-4,8)))</f>
        <v>167307.47148069591</v>
      </c>
      <c r="E112" s="6">
        <f ca="1">IF(ValoriIntroduse,IF(ROW()-ROW(Amortizare[[#Headers],[dobândă]])=1,-IPMT(RataDobânzii/12,1,DuratăÎmprumut-ROWS($C$4:C112)+1,Amortizare[[#This Row],[deschidere
sold]]),IFERROR(-IPMT(RataDobânzii/12,1,Amortizare[[#This Row],[Nr.
luni rămase]],D113),0)),0)</f>
        <v>695.54559457989387</v>
      </c>
      <c r="F112" s="6">
        <f ca="1">IFERROR(IF(AND(ValoriIntroduse,Amortizare[[#This Row],[plată
dată]]&lt;&gt;""),-PPMT(RataDobânzii/12,1,DuratăÎmprumut-ROWS($C$4:C112)+1,Amortizare[[#This Row],[deschidere
sold]]),""),0)</f>
        <v>376.52878152137839</v>
      </c>
      <c r="G112" s="6">
        <f ca="1">IF(Amortizare[[#This Row],[plată
dată]]="",0,ValoareImpozitProprietate)</f>
        <v>375</v>
      </c>
      <c r="H112" s="6">
        <f ca="1">IF(Amortizare[[#This Row],[plată
dată]]="",0,Amortizare[[#This Row],[dobândă]]+Amortizare[[#This Row],[principal]]+Amortizare[[#This Row],[proprietate
impozit]])</f>
        <v>1447.0743761012723</v>
      </c>
      <c r="I112" s="6">
        <f ca="1">IF(Amortizare[[#This Row],[plată
dată]]="",0,Amortizare[[#This Row],[deschidere
sold]]-Amortizare[[#This Row],[principal]])</f>
        <v>166930.94269917454</v>
      </c>
      <c r="J112" s="8">
        <f ca="1">IF(Amortizare[[#This Row],[închidere
sold]]&gt;0,UltimulRând-ROW(),0)</f>
        <v>251</v>
      </c>
    </row>
    <row r="113" spans="2:10" ht="15" customHeight="1" x14ac:dyDescent="0.25">
      <c r="B113" s="7">
        <f>ROWS($B$4:B113)</f>
        <v>110</v>
      </c>
      <c r="C113" s="5">
        <f ca="1">IF(ValoriIntroduse,IF(Amortizare[[#This Row],[Nr.]]&lt;=DuratăÎmprumut,IF(ROW()-ROW(Amortizare[[#Headers],[plată
dată]])=1,ÎnceputÎmprumut,IF(I112&gt;0,EDATE(C112,1),"")),""),"")</f>
        <v>46641</v>
      </c>
      <c r="D113" s="6">
        <f ca="1">IF(ROW()-ROW(Amortizare[[#Headers],[deschidere
sold]])=1,ValoareÎmprumut,IF(Amortizare[[#This Row],[plată
dată]]="",0,INDEX(Amortizare[], ROW()-4,8)))</f>
        <v>166930.94269917454</v>
      </c>
      <c r="E113" s="6">
        <f ca="1">IF(ValoriIntroduse,IF(ROW()-ROW(Amortizare[[#Headers],[dobândă]])=1,-IPMT(RataDobânzii/12,1,DuratăÎmprumut-ROWS($C$4:C113)+1,Amortizare[[#This Row],[deschidere
sold]]),IFERROR(-IPMT(RataDobânzii/12,1,Amortizare[[#This Row],[Nr.
luni rămase]],D114),0)),0)</f>
        <v>693.97018769887563</v>
      </c>
      <c r="F113" s="6">
        <f ca="1">IFERROR(IF(AND(ValoriIntroduse,Amortizare[[#This Row],[plată
dată]]&lt;&gt;""),-PPMT(RataDobânzii/12,1,DuratăÎmprumut-ROWS($C$4:C113)+1,Amortizare[[#This Row],[deschidere
sold]]),""),0)</f>
        <v>378.09765144438427</v>
      </c>
      <c r="G113" s="6">
        <f ca="1">IF(Amortizare[[#This Row],[plată
dată]]="",0,ValoareImpozitProprietate)</f>
        <v>375</v>
      </c>
      <c r="H113" s="6">
        <f ca="1">IF(Amortizare[[#This Row],[plată
dată]]="",0,Amortizare[[#This Row],[dobândă]]+Amortizare[[#This Row],[principal]]+Amortizare[[#This Row],[proprietate
impozit]])</f>
        <v>1447.0678391432598</v>
      </c>
      <c r="I113" s="6">
        <f ca="1">IF(Amortizare[[#This Row],[plată
dată]]="",0,Amortizare[[#This Row],[deschidere
sold]]-Amortizare[[#This Row],[principal]])</f>
        <v>166552.84504773017</v>
      </c>
      <c r="J113" s="8">
        <f ca="1">IF(Amortizare[[#This Row],[închidere
sold]]&gt;0,UltimulRând-ROW(),0)</f>
        <v>250</v>
      </c>
    </row>
    <row r="114" spans="2:10" ht="15" customHeight="1" x14ac:dyDescent="0.25">
      <c r="B114" s="7">
        <f>ROWS($B$4:B114)</f>
        <v>111</v>
      </c>
      <c r="C114" s="5">
        <f ca="1">IF(ValoriIntroduse,IF(Amortizare[[#This Row],[Nr.]]&lt;=DuratăÎmprumut,IF(ROW()-ROW(Amortizare[[#Headers],[plată
dată]])=1,ÎnceputÎmprumut,IF(I113&gt;0,EDATE(C113,1),"")),""),"")</f>
        <v>46671</v>
      </c>
      <c r="D114" s="6">
        <f ca="1">IF(ROW()-ROW(Amortizare[[#Headers],[deschidere
sold]])=1,ValoareÎmprumut,IF(Amortizare[[#This Row],[plată
dată]]="",0,INDEX(Amortizare[], ROW()-4,8)))</f>
        <v>166552.84504773017</v>
      </c>
      <c r="E114" s="6">
        <f ca="1">IF(ValoriIntroduse,IF(ROW()-ROW(Amortizare[[#Headers],[dobândă]])=1,-IPMT(RataDobânzii/12,1,DuratăÎmprumut-ROWS($C$4:C114)+1,Amortizare[[#This Row],[deschidere
sold]]),IFERROR(-IPMT(RataDobânzii/12,1,Amortizare[[#This Row],[Nr.
luni rămase]],D115),0)),0)</f>
        <v>692.38821662251985</v>
      </c>
      <c r="F114" s="6">
        <f ca="1">IFERROR(IF(AND(ValoriIntroduse,Amortizare[[#This Row],[plată
dată]]&lt;&gt;""),-PPMT(RataDobânzii/12,1,DuratăÎmprumut-ROWS($C$4:C114)+1,Amortizare[[#This Row],[deschidere
sold]]),""),0)</f>
        <v>379.67305832540245</v>
      </c>
      <c r="G114" s="6">
        <f ca="1">IF(Amortizare[[#This Row],[plată
dată]]="",0,ValoareImpozitProprietate)</f>
        <v>375</v>
      </c>
      <c r="H114" s="6">
        <f ca="1">IF(Amortizare[[#This Row],[plată
dată]]="",0,Amortizare[[#This Row],[dobândă]]+Amortizare[[#This Row],[principal]]+Amortizare[[#This Row],[proprietate
impozit]])</f>
        <v>1447.0612749479224</v>
      </c>
      <c r="I114" s="6">
        <f ca="1">IF(Amortizare[[#This Row],[plată
dată]]="",0,Amortizare[[#This Row],[deschidere
sold]]-Amortizare[[#This Row],[principal]])</f>
        <v>166173.17198940477</v>
      </c>
      <c r="J114" s="8">
        <f ca="1">IF(Amortizare[[#This Row],[închidere
sold]]&gt;0,UltimulRând-ROW(),0)</f>
        <v>249</v>
      </c>
    </row>
    <row r="115" spans="2:10" ht="15" customHeight="1" x14ac:dyDescent="0.25">
      <c r="B115" s="7">
        <f>ROWS($B$4:B115)</f>
        <v>112</v>
      </c>
      <c r="C115" s="5">
        <f ca="1">IF(ValoriIntroduse,IF(Amortizare[[#This Row],[Nr.]]&lt;=DuratăÎmprumut,IF(ROW()-ROW(Amortizare[[#Headers],[plată
dată]])=1,ÎnceputÎmprumut,IF(I114&gt;0,EDATE(C114,1),"")),""),"")</f>
        <v>46702</v>
      </c>
      <c r="D115" s="6">
        <f ca="1">IF(ROW()-ROW(Amortizare[[#Headers],[deschidere
sold]])=1,ValoareÎmprumut,IF(Amortizare[[#This Row],[plată
dată]]="",0,INDEX(Amortizare[], ROW()-4,8)))</f>
        <v>166173.17198940477</v>
      </c>
      <c r="E115" s="6">
        <f ca="1">IF(ValoriIntroduse,IF(ROW()-ROW(Amortizare[[#Headers],[dobândă]])=1,-IPMT(RataDobânzii/12,1,DuratăÎmprumut-ROWS($C$4:C115)+1,Amortizare[[#This Row],[deschidere
sold]]),IFERROR(-IPMT(RataDobânzii/12,1,Amortizare[[#This Row],[Nr.
luni rămase]],D116),0)),0)</f>
        <v>690.79965400001254</v>
      </c>
      <c r="F115" s="6">
        <f ca="1">IFERROR(IF(AND(ValoriIntroduse,Amortizare[[#This Row],[plată
dată]]&lt;&gt;""),-PPMT(RataDobânzii/12,1,DuratăÎmprumut-ROWS($C$4:C115)+1,Amortizare[[#This Row],[deschidere
sold]]),""),0)</f>
        <v>381.25502940175835</v>
      </c>
      <c r="G115" s="6">
        <f ca="1">IF(Amortizare[[#This Row],[plată
dată]]="",0,ValoareImpozitProprietate)</f>
        <v>375</v>
      </c>
      <c r="H115" s="6">
        <f ca="1">IF(Amortizare[[#This Row],[plată
dată]]="",0,Amortizare[[#This Row],[dobândă]]+Amortizare[[#This Row],[principal]]+Amortizare[[#This Row],[proprietate
impozit]])</f>
        <v>1447.0546834017709</v>
      </c>
      <c r="I115" s="6">
        <f ca="1">IF(Amortizare[[#This Row],[plată
dată]]="",0,Amortizare[[#This Row],[deschidere
sold]]-Amortizare[[#This Row],[principal]])</f>
        <v>165791.916960003</v>
      </c>
      <c r="J115" s="8">
        <f ca="1">IF(Amortizare[[#This Row],[închidere
sold]]&gt;0,UltimulRând-ROW(),0)</f>
        <v>248</v>
      </c>
    </row>
    <row r="116" spans="2:10" ht="15" customHeight="1" x14ac:dyDescent="0.25">
      <c r="B116" s="7">
        <f>ROWS($B$4:B116)</f>
        <v>113</v>
      </c>
      <c r="C116" s="5">
        <f ca="1">IF(ValoriIntroduse,IF(Amortizare[[#This Row],[Nr.]]&lt;=DuratăÎmprumut,IF(ROW()-ROW(Amortizare[[#Headers],[plată
dată]])=1,ÎnceputÎmprumut,IF(I115&gt;0,EDATE(C115,1),"")),""),"")</f>
        <v>46732</v>
      </c>
      <c r="D116" s="6">
        <f ca="1">IF(ROW()-ROW(Amortizare[[#Headers],[deschidere
sold]])=1,ValoareÎmprumut,IF(Amortizare[[#This Row],[plată
dată]]="",0,INDEX(Amortizare[], ROW()-4,8)))</f>
        <v>165791.916960003</v>
      </c>
      <c r="E116" s="6">
        <f ca="1">IF(ValoriIntroduse,IF(ROW()-ROW(Amortizare[[#Headers],[dobândă]])=1,-IPMT(RataDobânzii/12,1,DuratăÎmprumut-ROWS($C$4:C116)+1,Amortizare[[#This Row],[deschidere
sold]]),IFERROR(-IPMT(RataDobânzii/12,1,Amortizare[[#This Row],[Nr.
luni rămase]],D117),0)),0)</f>
        <v>689.2044723665781</v>
      </c>
      <c r="F116" s="6">
        <f ca="1">IFERROR(IF(AND(ValoriIntroduse,Amortizare[[#This Row],[plată
dată]]&lt;&gt;""),-PPMT(RataDobânzii/12,1,DuratăÎmprumut-ROWS($C$4:C116)+1,Amortizare[[#This Row],[deschidere
sold]]),""),0)</f>
        <v>382.84359202426555</v>
      </c>
      <c r="G116" s="6">
        <f ca="1">IF(Amortizare[[#This Row],[plată
dată]]="",0,ValoareImpozitProprietate)</f>
        <v>375</v>
      </c>
      <c r="H116" s="6">
        <f ca="1">IF(Amortizare[[#This Row],[plată
dată]]="",0,Amortizare[[#This Row],[dobândă]]+Amortizare[[#This Row],[principal]]+Amortizare[[#This Row],[proprietate
impozit]])</f>
        <v>1447.0480643908436</v>
      </c>
      <c r="I116" s="6">
        <f ca="1">IF(Amortizare[[#This Row],[plată
dată]]="",0,Amortizare[[#This Row],[deschidere
sold]]-Amortizare[[#This Row],[principal]])</f>
        <v>165409.07336797874</v>
      </c>
      <c r="J116" s="8">
        <f ca="1">IF(Amortizare[[#This Row],[închidere
sold]]&gt;0,UltimulRând-ROW(),0)</f>
        <v>247</v>
      </c>
    </row>
    <row r="117" spans="2:10" ht="15" customHeight="1" x14ac:dyDescent="0.25">
      <c r="B117" s="7">
        <f>ROWS($B$4:B117)</f>
        <v>114</v>
      </c>
      <c r="C117" s="5">
        <f ca="1">IF(ValoriIntroduse,IF(Amortizare[[#This Row],[Nr.]]&lt;=DuratăÎmprumut,IF(ROW()-ROW(Amortizare[[#Headers],[plată
dată]])=1,ÎnceputÎmprumut,IF(I116&gt;0,EDATE(C116,1),"")),""),"")</f>
        <v>46763</v>
      </c>
      <c r="D117" s="6">
        <f ca="1">IF(ROW()-ROW(Amortizare[[#Headers],[deschidere
sold]])=1,ValoareÎmprumut,IF(Amortizare[[#This Row],[plată
dată]]="",0,INDEX(Amortizare[], ROW()-4,8)))</f>
        <v>165409.07336797874</v>
      </c>
      <c r="E117" s="6">
        <f ca="1">IF(ValoriIntroduse,IF(ROW()-ROW(Amortizare[[#Headers],[dobândă]])=1,-IPMT(RataDobânzii/12,1,DuratăÎmprumut-ROWS($C$4:C117)+1,Amortizare[[#This Row],[deschidere
sold]]),IFERROR(-IPMT(RataDobânzii/12,1,Amortizare[[#This Row],[Nr.
luni rămase]],D118),0)),0)</f>
        <v>687.60264414300434</v>
      </c>
      <c r="F117" s="6">
        <f ca="1">IFERROR(IF(AND(ValoriIntroduse,Amortizare[[#This Row],[plată
dată]]&lt;&gt;""),-PPMT(RataDobânzii/12,1,DuratăÎmprumut-ROWS($C$4:C117)+1,Amortizare[[#This Row],[deschidere
sold]]),""),0)</f>
        <v>384.4387736577001</v>
      </c>
      <c r="G117" s="6">
        <f ca="1">IF(Amortizare[[#This Row],[plată
dată]]="",0,ValoareImpozitProprietate)</f>
        <v>375</v>
      </c>
      <c r="H117" s="6">
        <f ca="1">IF(Amortizare[[#This Row],[plată
dată]]="",0,Amortizare[[#This Row],[dobândă]]+Amortizare[[#This Row],[principal]]+Amortizare[[#This Row],[proprietate
impozit]])</f>
        <v>1447.0414178007045</v>
      </c>
      <c r="I117" s="6">
        <f ca="1">IF(Amortizare[[#This Row],[plată
dată]]="",0,Amortizare[[#This Row],[deschidere
sold]]-Amortizare[[#This Row],[principal]])</f>
        <v>165024.63459432105</v>
      </c>
      <c r="J117" s="8">
        <f ca="1">IF(Amortizare[[#This Row],[închidere
sold]]&gt;0,UltimulRând-ROW(),0)</f>
        <v>246</v>
      </c>
    </row>
    <row r="118" spans="2:10" ht="15" customHeight="1" x14ac:dyDescent="0.25">
      <c r="B118" s="7">
        <f>ROWS($B$4:B118)</f>
        <v>115</v>
      </c>
      <c r="C118" s="5">
        <f ca="1">IF(ValoriIntroduse,IF(Amortizare[[#This Row],[Nr.]]&lt;=DuratăÎmprumut,IF(ROW()-ROW(Amortizare[[#Headers],[plată
dată]])=1,ÎnceputÎmprumut,IF(I117&gt;0,EDATE(C117,1),"")),""),"")</f>
        <v>46794</v>
      </c>
      <c r="D118" s="6">
        <f ca="1">IF(ROW()-ROW(Amortizare[[#Headers],[deschidere
sold]])=1,ValoareÎmprumut,IF(Amortizare[[#This Row],[plată
dată]]="",0,INDEX(Amortizare[], ROW()-4,8)))</f>
        <v>165024.63459432105</v>
      </c>
      <c r="E118" s="6">
        <f ca="1">IF(ValoriIntroduse,IF(ROW()-ROW(Amortizare[[#Headers],[dobândă]])=1,-IPMT(RataDobânzii/12,1,DuratăÎmprumut-ROWS($C$4:C118)+1,Amortizare[[#This Row],[deschidere
sold]]),IFERROR(-IPMT(RataDobânzii/12,1,Amortizare[[#This Row],[Nr.
luni rămase]],D119),0)),0)</f>
        <v>685.99414163516565</v>
      </c>
      <c r="F118" s="6">
        <f ca="1">IFERROR(IF(AND(ValoriIntroduse,Amortizare[[#This Row],[plată
dată]]&lt;&gt;""),-PPMT(RataDobânzii/12,1,DuratăÎmprumut-ROWS($C$4:C118)+1,Amortizare[[#This Row],[deschidere
sold]]),""),0)</f>
        <v>386.0406018812738</v>
      </c>
      <c r="G118" s="6">
        <f ca="1">IF(Amortizare[[#This Row],[plată
dată]]="",0,ValoareImpozitProprietate)</f>
        <v>375</v>
      </c>
      <c r="H118" s="6">
        <f ca="1">IF(Amortizare[[#This Row],[plată
dată]]="",0,Amortizare[[#This Row],[dobândă]]+Amortizare[[#This Row],[principal]]+Amortizare[[#This Row],[proprietate
impozit]])</f>
        <v>1447.0347435164394</v>
      </c>
      <c r="I118" s="6">
        <f ca="1">IF(Amortizare[[#This Row],[plată
dată]]="",0,Amortizare[[#This Row],[deschidere
sold]]-Amortizare[[#This Row],[principal]])</f>
        <v>164638.59399243977</v>
      </c>
      <c r="J118" s="8">
        <f ca="1">IF(Amortizare[[#This Row],[închidere
sold]]&gt;0,UltimulRând-ROW(),0)</f>
        <v>245</v>
      </c>
    </row>
    <row r="119" spans="2:10" ht="15" customHeight="1" x14ac:dyDescent="0.25">
      <c r="B119" s="7">
        <f>ROWS($B$4:B119)</f>
        <v>116</v>
      </c>
      <c r="C119" s="5">
        <f ca="1">IF(ValoriIntroduse,IF(Amortizare[[#This Row],[Nr.]]&lt;=DuratăÎmprumut,IF(ROW()-ROW(Amortizare[[#Headers],[plată
dată]])=1,ÎnceputÎmprumut,IF(I118&gt;0,EDATE(C118,1),"")),""),"")</f>
        <v>46823</v>
      </c>
      <c r="D119" s="6">
        <f ca="1">IF(ROW()-ROW(Amortizare[[#Headers],[deschidere
sold]])=1,ValoareÎmprumut,IF(Amortizare[[#This Row],[plată
dată]]="",0,INDEX(Amortizare[], ROW()-4,8)))</f>
        <v>164638.59399243977</v>
      </c>
      <c r="E119" s="6">
        <f ca="1">IF(ValoriIntroduse,IF(ROW()-ROW(Amortizare[[#Headers],[dobândă]])=1,-IPMT(RataDobânzii/12,1,DuratăÎmprumut-ROWS($C$4:C119)+1,Amortizare[[#This Row],[deschidere
sold]]),IFERROR(-IPMT(RataDobânzii/12,1,Amortizare[[#This Row],[Nr.
luni rămase]],D120),0)),0)</f>
        <v>684.37893703354439</v>
      </c>
      <c r="F119" s="6">
        <f ca="1">IFERROR(IF(AND(ValoriIntroduse,Amortizare[[#This Row],[plată
dată]]&lt;&gt;""),-PPMT(RataDobânzii/12,1,DuratăÎmprumut-ROWS($C$4:C119)+1,Amortizare[[#This Row],[deschidere
sold]]),""),0)</f>
        <v>387.64910438911255</v>
      </c>
      <c r="G119" s="6">
        <f ca="1">IF(Amortizare[[#This Row],[plată
dată]]="",0,ValoareImpozitProprietate)</f>
        <v>375</v>
      </c>
      <c r="H119" s="6">
        <f ca="1">IF(Amortizare[[#This Row],[plată
dată]]="",0,Amortizare[[#This Row],[dobândă]]+Amortizare[[#This Row],[principal]]+Amortizare[[#This Row],[proprietate
impozit]])</f>
        <v>1447.028041422657</v>
      </c>
      <c r="I119" s="6">
        <f ca="1">IF(Amortizare[[#This Row],[plată
dată]]="",0,Amortizare[[#This Row],[deschidere
sold]]-Amortizare[[#This Row],[principal]])</f>
        <v>164250.94488805067</v>
      </c>
      <c r="J119" s="8">
        <f ca="1">IF(Amortizare[[#This Row],[închidere
sold]]&gt;0,UltimulRând-ROW(),0)</f>
        <v>244</v>
      </c>
    </row>
    <row r="120" spans="2:10" ht="15" customHeight="1" x14ac:dyDescent="0.25">
      <c r="B120" s="7">
        <f>ROWS($B$4:B120)</f>
        <v>117</v>
      </c>
      <c r="C120" s="5">
        <f ca="1">IF(ValoriIntroduse,IF(Amortizare[[#This Row],[Nr.]]&lt;=DuratăÎmprumut,IF(ROW()-ROW(Amortizare[[#Headers],[plată
dată]])=1,ÎnceputÎmprumut,IF(I119&gt;0,EDATE(C119,1),"")),""),"")</f>
        <v>46854</v>
      </c>
      <c r="D120" s="6">
        <f ca="1">IF(ROW()-ROW(Amortizare[[#Headers],[deschidere
sold]])=1,ValoareÎmprumut,IF(Amortizare[[#This Row],[plată
dată]]="",0,INDEX(Amortizare[], ROW()-4,8)))</f>
        <v>164250.94488805067</v>
      </c>
      <c r="E120" s="6">
        <f ca="1">IF(ValoriIntroduse,IF(ROW()-ROW(Amortizare[[#Headers],[dobândă]])=1,-IPMT(RataDobânzii/12,1,DuratăÎmprumut-ROWS($C$4:C120)+1,Amortizare[[#This Row],[deschidere
sold]]),IFERROR(-IPMT(RataDobânzii/12,1,Amortizare[[#This Row],[Nr.
luni rămase]],D121),0)),0)</f>
        <v>682.75700241274967</v>
      </c>
      <c r="F120" s="6">
        <f ca="1">IFERROR(IF(AND(ValoriIntroduse,Amortizare[[#This Row],[plată
dată]]&lt;&gt;""),-PPMT(RataDobânzii/12,1,DuratăÎmprumut-ROWS($C$4:C120)+1,Amortizare[[#This Row],[deschidere
sold]]),""),0)</f>
        <v>389.2643089907337</v>
      </c>
      <c r="G120" s="6">
        <f ca="1">IF(Amortizare[[#This Row],[plată
dată]]="",0,ValoareImpozitProprietate)</f>
        <v>375</v>
      </c>
      <c r="H120" s="6">
        <f ca="1">IF(Amortizare[[#This Row],[plată
dată]]="",0,Amortizare[[#This Row],[dobândă]]+Amortizare[[#This Row],[principal]]+Amortizare[[#This Row],[proprietate
impozit]])</f>
        <v>1447.0213114034834</v>
      </c>
      <c r="I120" s="6">
        <f ca="1">IF(Amortizare[[#This Row],[plată
dată]]="",0,Amortizare[[#This Row],[deschidere
sold]]-Amortizare[[#This Row],[principal]])</f>
        <v>163861.68057905993</v>
      </c>
      <c r="J120" s="8">
        <f ca="1">IF(Amortizare[[#This Row],[închidere
sold]]&gt;0,UltimulRând-ROW(),0)</f>
        <v>243</v>
      </c>
    </row>
    <row r="121" spans="2:10" ht="15" customHeight="1" x14ac:dyDescent="0.25">
      <c r="B121" s="7">
        <f>ROWS($B$4:B121)</f>
        <v>118</v>
      </c>
      <c r="C121" s="5">
        <f ca="1">IF(ValoriIntroduse,IF(Amortizare[[#This Row],[Nr.]]&lt;=DuratăÎmprumut,IF(ROW()-ROW(Amortizare[[#Headers],[plată
dată]])=1,ÎnceputÎmprumut,IF(I120&gt;0,EDATE(C120,1),"")),""),"")</f>
        <v>46884</v>
      </c>
      <c r="D121" s="6">
        <f ca="1">IF(ROW()-ROW(Amortizare[[#Headers],[deschidere
sold]])=1,ValoareÎmprumut,IF(Amortizare[[#This Row],[plată
dată]]="",0,INDEX(Amortizare[], ROW()-4,8)))</f>
        <v>163861.68057905993</v>
      </c>
      <c r="E121" s="6">
        <f ca="1">IF(ValoriIntroduse,IF(ROW()-ROW(Amortizare[[#Headers],[dobândă]])=1,-IPMT(RataDobânzii/12,1,DuratăÎmprumut-ROWS($C$4:C121)+1,Amortizare[[#This Row],[deschidere
sold]]),IFERROR(-IPMT(RataDobânzii/12,1,Amortizare[[#This Row],[Nr.
luni rămase]],D122),0)),0)</f>
        <v>681.12830973103507</v>
      </c>
      <c r="F121" s="6">
        <f ca="1">IFERROR(IF(AND(ValoriIntroduse,Amortizare[[#This Row],[plată
dată]]&lt;&gt;""),-PPMT(RataDobânzii/12,1,DuratăÎmprumut-ROWS($C$4:C121)+1,Amortizare[[#This Row],[deschidere
sold]]),""),0)</f>
        <v>390.88624361152858</v>
      </c>
      <c r="G121" s="6">
        <f ca="1">IF(Amortizare[[#This Row],[plată
dată]]="",0,ValoareImpozitProprietate)</f>
        <v>375</v>
      </c>
      <c r="H121" s="6">
        <f ca="1">IF(Amortizare[[#This Row],[plată
dată]]="",0,Amortizare[[#This Row],[dobândă]]+Amortizare[[#This Row],[principal]]+Amortizare[[#This Row],[proprietate
impozit]])</f>
        <v>1447.0145533425637</v>
      </c>
      <c r="I121" s="6">
        <f ca="1">IF(Amortizare[[#This Row],[plată
dată]]="",0,Amortizare[[#This Row],[deschidere
sold]]-Amortizare[[#This Row],[principal]])</f>
        <v>163470.79433544842</v>
      </c>
      <c r="J121" s="8">
        <f ca="1">IF(Amortizare[[#This Row],[închidere
sold]]&gt;0,UltimulRând-ROW(),0)</f>
        <v>242</v>
      </c>
    </row>
    <row r="122" spans="2:10" ht="15" customHeight="1" x14ac:dyDescent="0.25">
      <c r="B122" s="7">
        <f>ROWS($B$4:B122)</f>
        <v>119</v>
      </c>
      <c r="C122" s="5">
        <f ca="1">IF(ValoriIntroduse,IF(Amortizare[[#This Row],[Nr.]]&lt;=DuratăÎmprumut,IF(ROW()-ROW(Amortizare[[#Headers],[plată
dată]])=1,ÎnceputÎmprumut,IF(I121&gt;0,EDATE(C121,1),"")),""),"")</f>
        <v>46915</v>
      </c>
      <c r="D122" s="6">
        <f ca="1">IF(ROW()-ROW(Amortizare[[#Headers],[deschidere
sold]])=1,ValoareÎmprumut,IF(Amortizare[[#This Row],[plată
dată]]="",0,INDEX(Amortizare[], ROW()-4,8)))</f>
        <v>163470.79433544842</v>
      </c>
      <c r="E122" s="6">
        <f ca="1">IF(ValoriIntroduse,IF(ROW()-ROW(Amortizare[[#Headers],[dobândă]])=1,-IPMT(RataDobânzii/12,1,DuratăÎmprumut-ROWS($C$4:C122)+1,Amortizare[[#This Row],[deschidere
sold]]),IFERROR(-IPMT(RataDobânzii/12,1,Amortizare[[#This Row],[Nr.
luni rămase]],D123),0)),0)</f>
        <v>679.49283082981322</v>
      </c>
      <c r="F122" s="6">
        <f ca="1">IFERROR(IF(AND(ValoriIntroduse,Amortizare[[#This Row],[plată
dată]]&lt;&gt;""),-PPMT(RataDobânzii/12,1,DuratăÎmprumut-ROWS($C$4:C122)+1,Amortizare[[#This Row],[deschidere
sold]]),""),0)</f>
        <v>392.51493629324341</v>
      </c>
      <c r="G122" s="6">
        <f ca="1">IF(Amortizare[[#This Row],[plată
dată]]="",0,ValoareImpozitProprietate)</f>
        <v>375</v>
      </c>
      <c r="H122" s="6">
        <f ca="1">IF(Amortizare[[#This Row],[plată
dată]]="",0,Amortizare[[#This Row],[dobândă]]+Amortizare[[#This Row],[principal]]+Amortizare[[#This Row],[proprietate
impozit]])</f>
        <v>1447.0077671230565</v>
      </c>
      <c r="I122" s="6">
        <f ca="1">IF(Amortizare[[#This Row],[plată
dată]]="",0,Amortizare[[#This Row],[deschidere
sold]]-Amortizare[[#This Row],[principal]])</f>
        <v>163078.27939915517</v>
      </c>
      <c r="J122" s="8">
        <f ca="1">IF(Amortizare[[#This Row],[închidere
sold]]&gt;0,UltimulRând-ROW(),0)</f>
        <v>241</v>
      </c>
    </row>
    <row r="123" spans="2:10" ht="15" customHeight="1" x14ac:dyDescent="0.25">
      <c r="B123" s="7">
        <f>ROWS($B$4:B123)</f>
        <v>120</v>
      </c>
      <c r="C123" s="5">
        <f ca="1">IF(ValoriIntroduse,IF(Amortizare[[#This Row],[Nr.]]&lt;=DuratăÎmprumut,IF(ROW()-ROW(Amortizare[[#Headers],[plată
dată]])=1,ÎnceputÎmprumut,IF(I122&gt;0,EDATE(C122,1),"")),""),"")</f>
        <v>46945</v>
      </c>
      <c r="D123" s="6">
        <f ca="1">IF(ROW()-ROW(Amortizare[[#Headers],[deschidere
sold]])=1,ValoareÎmprumut,IF(Amortizare[[#This Row],[plată
dată]]="",0,INDEX(Amortizare[], ROW()-4,8)))</f>
        <v>163078.27939915517</v>
      </c>
      <c r="E123" s="6">
        <f ca="1">IF(ValoriIntroduse,IF(ROW()-ROW(Amortizare[[#Headers],[dobândă]])=1,-IPMT(RataDobânzii/12,1,DuratăÎmprumut-ROWS($C$4:C123)+1,Amortizare[[#This Row],[deschidere
sold]]),IFERROR(-IPMT(RataDobânzii/12,1,Amortizare[[#This Row],[Nr.
luni rămase]],D124),0)),0)</f>
        <v>677.85053743316962</v>
      </c>
      <c r="F123" s="6">
        <f ca="1">IFERROR(IF(AND(ValoriIntroduse,Amortizare[[#This Row],[plată
dată]]&lt;&gt;""),-PPMT(RataDobânzii/12,1,DuratăÎmprumut-ROWS($C$4:C123)+1,Amortizare[[#This Row],[deschidere
sold]]),""),0)</f>
        <v>394.15041519446515</v>
      </c>
      <c r="G123" s="6">
        <f ca="1">IF(Amortizare[[#This Row],[plată
dată]]="",0,ValoareImpozitProprietate)</f>
        <v>375</v>
      </c>
      <c r="H123" s="6">
        <f ca="1">IF(Amortizare[[#This Row],[plată
dată]]="",0,Amortizare[[#This Row],[dobândă]]+Amortizare[[#This Row],[principal]]+Amortizare[[#This Row],[proprietate
impozit]])</f>
        <v>1447.0009526276349</v>
      </c>
      <c r="I123" s="6">
        <f ca="1">IF(Amortizare[[#This Row],[plată
dată]]="",0,Amortizare[[#This Row],[deschidere
sold]]-Amortizare[[#This Row],[principal]])</f>
        <v>162684.12898396072</v>
      </c>
      <c r="J123" s="8">
        <f ca="1">IF(Amortizare[[#This Row],[închidere
sold]]&gt;0,UltimulRând-ROW(),0)</f>
        <v>240</v>
      </c>
    </row>
    <row r="124" spans="2:10" ht="15" customHeight="1" x14ac:dyDescent="0.25">
      <c r="B124" s="7">
        <f>ROWS($B$4:B124)</f>
        <v>121</v>
      </c>
      <c r="C124" s="5">
        <f ca="1">IF(ValoriIntroduse,IF(Amortizare[[#This Row],[Nr.]]&lt;=DuratăÎmprumut,IF(ROW()-ROW(Amortizare[[#Headers],[plată
dată]])=1,ÎnceputÎmprumut,IF(I123&gt;0,EDATE(C123,1),"")),""),"")</f>
        <v>46976</v>
      </c>
      <c r="D124" s="6">
        <f ca="1">IF(ROW()-ROW(Amortizare[[#Headers],[deschidere
sold]])=1,ValoareÎmprumut,IF(Amortizare[[#This Row],[plată
dată]]="",0,INDEX(Amortizare[], ROW()-4,8)))</f>
        <v>162684.12898396072</v>
      </c>
      <c r="E124" s="6">
        <f ca="1">IF(ValoriIntroduse,IF(ROW()-ROW(Amortizare[[#Headers],[dobândă]])=1,-IPMT(RataDobânzii/12,1,DuratăÎmprumut-ROWS($C$4:C124)+1,Amortizare[[#This Row],[deschidere
sold]]),IFERROR(-IPMT(RataDobânzii/12,1,Amortizare[[#This Row],[Nr.
luni rămase]],D125),0)),0)</f>
        <v>676.2014011473733</v>
      </c>
      <c r="F124" s="6">
        <f ca="1">IFERROR(IF(AND(ValoriIntroduse,Amortizare[[#This Row],[plată
dată]]&lt;&gt;""),-PPMT(RataDobânzii/12,1,DuratăÎmprumut-ROWS($C$4:C124)+1,Amortizare[[#This Row],[deschidere
sold]]),""),0)</f>
        <v>395.79270859110875</v>
      </c>
      <c r="G124" s="6">
        <f ca="1">IF(Amortizare[[#This Row],[plată
dată]]="",0,ValoareImpozitProprietate)</f>
        <v>375</v>
      </c>
      <c r="H124" s="6">
        <f ca="1">IF(Amortizare[[#This Row],[plată
dată]]="",0,Amortizare[[#This Row],[dobândă]]+Amortizare[[#This Row],[principal]]+Amortizare[[#This Row],[proprietate
impozit]])</f>
        <v>1446.9941097384822</v>
      </c>
      <c r="I124" s="6">
        <f ca="1">IF(Amortizare[[#This Row],[plată
dată]]="",0,Amortizare[[#This Row],[deschidere
sold]]-Amortizare[[#This Row],[principal]])</f>
        <v>162288.3362753696</v>
      </c>
      <c r="J124" s="8">
        <f ca="1">IF(Amortizare[[#This Row],[închidere
sold]]&gt;0,UltimulRând-ROW(),0)</f>
        <v>239</v>
      </c>
    </row>
    <row r="125" spans="2:10" ht="15" customHeight="1" x14ac:dyDescent="0.25">
      <c r="B125" s="7">
        <f>ROWS($B$4:B125)</f>
        <v>122</v>
      </c>
      <c r="C125" s="5">
        <f ca="1">IF(ValoriIntroduse,IF(Amortizare[[#This Row],[Nr.]]&lt;=DuratăÎmprumut,IF(ROW()-ROW(Amortizare[[#Headers],[plată
dată]])=1,ÎnceputÎmprumut,IF(I124&gt;0,EDATE(C124,1),"")),""),"")</f>
        <v>47007</v>
      </c>
      <c r="D125" s="6">
        <f ca="1">IF(ROW()-ROW(Amortizare[[#Headers],[deschidere
sold]])=1,ValoareÎmprumut,IF(Amortizare[[#This Row],[plată
dată]]="",0,INDEX(Amortizare[], ROW()-4,8)))</f>
        <v>162288.3362753696</v>
      </c>
      <c r="E125" s="6">
        <f ca="1">IF(ValoriIntroduse,IF(ROW()-ROW(Amortizare[[#Headers],[dobândă]])=1,-IPMT(RataDobânzii/12,1,DuratăÎmprumut-ROWS($C$4:C125)+1,Amortizare[[#This Row],[deschidere
sold]]),IFERROR(-IPMT(RataDobânzii/12,1,Amortizare[[#This Row],[Nr.
luni rămase]],D126),0)),0)</f>
        <v>674.54539346038621</v>
      </c>
      <c r="F125" s="6">
        <f ca="1">IFERROR(IF(AND(ValoriIntroduse,Amortizare[[#This Row],[plată
dată]]&lt;&gt;""),-PPMT(RataDobânzii/12,1,DuratăÎmprumut-ROWS($C$4:C125)+1,Amortizare[[#This Row],[deschidere
sold]]),""),0)</f>
        <v>397.44184487690495</v>
      </c>
      <c r="G125" s="6">
        <f ca="1">IF(Amortizare[[#This Row],[plată
dată]]="",0,ValoareImpozitProprietate)</f>
        <v>375</v>
      </c>
      <c r="H125" s="6">
        <f ca="1">IF(Amortizare[[#This Row],[plată
dată]]="",0,Amortizare[[#This Row],[dobândă]]+Amortizare[[#This Row],[principal]]+Amortizare[[#This Row],[proprietate
impozit]])</f>
        <v>1446.9872383372913</v>
      </c>
      <c r="I125" s="6">
        <f ca="1">IF(Amortizare[[#This Row],[plată
dată]]="",0,Amortizare[[#This Row],[deschidere
sold]]-Amortizare[[#This Row],[principal]])</f>
        <v>161890.89443049268</v>
      </c>
      <c r="J125" s="8">
        <f ca="1">IF(Amortizare[[#This Row],[închidere
sold]]&gt;0,UltimulRând-ROW(),0)</f>
        <v>238</v>
      </c>
    </row>
    <row r="126" spans="2:10" ht="15" customHeight="1" x14ac:dyDescent="0.25">
      <c r="B126" s="7">
        <f>ROWS($B$4:B126)</f>
        <v>123</v>
      </c>
      <c r="C126" s="5">
        <f ca="1">IF(ValoriIntroduse,IF(Amortizare[[#This Row],[Nr.]]&lt;=DuratăÎmprumut,IF(ROW()-ROW(Amortizare[[#Headers],[plată
dată]])=1,ÎnceputÎmprumut,IF(I125&gt;0,EDATE(C125,1),"")),""),"")</f>
        <v>47037</v>
      </c>
      <c r="D126" s="6">
        <f ca="1">IF(ROW()-ROW(Amortizare[[#Headers],[deschidere
sold]])=1,ValoareÎmprumut,IF(Amortizare[[#This Row],[plată
dată]]="",0,INDEX(Amortizare[], ROW()-4,8)))</f>
        <v>161890.89443049268</v>
      </c>
      <c r="E126" s="6">
        <f ca="1">IF(ValoriIntroduse,IF(ROW()-ROW(Amortizare[[#Headers],[dobândă]])=1,-IPMT(RataDobânzii/12,1,DuratăÎmprumut-ROWS($C$4:C126)+1,Amortizare[[#This Row],[deschidere
sold]]),IFERROR(-IPMT(RataDobânzii/12,1,Amortizare[[#This Row],[Nr.
luni rămase]],D127),0)),0)</f>
        <v>672.88248574136992</v>
      </c>
      <c r="F126" s="6">
        <f ca="1">IFERROR(IF(AND(ValoriIntroduse,Amortizare[[#This Row],[plată
dată]]&lt;&gt;""),-PPMT(RataDobânzii/12,1,DuratăÎmprumut-ROWS($C$4:C126)+1,Amortizare[[#This Row],[deschidere
sold]]),""),0)</f>
        <v>399.0978525638921</v>
      </c>
      <c r="G126" s="6">
        <f ca="1">IF(Amortizare[[#This Row],[plată
dată]]="",0,ValoareImpozitProprietate)</f>
        <v>375</v>
      </c>
      <c r="H126" s="6">
        <f ca="1">IF(Amortizare[[#This Row],[plată
dată]]="",0,Amortizare[[#This Row],[dobândă]]+Amortizare[[#This Row],[principal]]+Amortizare[[#This Row],[proprietate
impozit]])</f>
        <v>1446.980338305262</v>
      </c>
      <c r="I126" s="6">
        <f ca="1">IF(Amortizare[[#This Row],[plată
dată]]="",0,Amortizare[[#This Row],[deschidere
sold]]-Amortizare[[#This Row],[principal]])</f>
        <v>161491.79657792879</v>
      </c>
      <c r="J126" s="8">
        <f ca="1">IF(Amortizare[[#This Row],[închidere
sold]]&gt;0,UltimulRând-ROW(),0)</f>
        <v>237</v>
      </c>
    </row>
    <row r="127" spans="2:10" ht="15" customHeight="1" x14ac:dyDescent="0.25">
      <c r="B127" s="7">
        <f>ROWS($B$4:B127)</f>
        <v>124</v>
      </c>
      <c r="C127" s="5">
        <f ca="1">IF(ValoriIntroduse,IF(Amortizare[[#This Row],[Nr.]]&lt;=DuratăÎmprumut,IF(ROW()-ROW(Amortizare[[#Headers],[plată
dată]])=1,ÎnceputÎmprumut,IF(I126&gt;0,EDATE(C126,1),"")),""),"")</f>
        <v>47068</v>
      </c>
      <c r="D127" s="6">
        <f ca="1">IF(ROW()-ROW(Amortizare[[#Headers],[deschidere
sold]])=1,ValoareÎmprumut,IF(Amortizare[[#This Row],[plată
dată]]="",0,INDEX(Amortizare[], ROW()-4,8)))</f>
        <v>161491.79657792879</v>
      </c>
      <c r="E127" s="6">
        <f ca="1">IF(ValoriIntroduse,IF(ROW()-ROW(Amortizare[[#Headers],[dobândă]])=1,-IPMT(RataDobânzii/12,1,DuratăÎmprumut-ROWS($C$4:C127)+1,Amortizare[[#This Row],[deschidere
sold]]),IFERROR(-IPMT(RataDobânzii/12,1,Amortizare[[#This Row],[Nr.
luni rămase]],D128),0)),0)</f>
        <v>671.21264924019124</v>
      </c>
      <c r="F127" s="6">
        <f ca="1">IFERROR(IF(AND(ValoriIntroduse,Amortizare[[#This Row],[plată
dată]]&lt;&gt;""),-PPMT(RataDobânzii/12,1,DuratăÎmprumut-ROWS($C$4:C127)+1,Amortizare[[#This Row],[deschidere
sold]]),""),0)</f>
        <v>400.76076028290828</v>
      </c>
      <c r="G127" s="6">
        <f ca="1">IF(Amortizare[[#This Row],[plată
dată]]="",0,ValoareImpozitProprietate)</f>
        <v>375</v>
      </c>
      <c r="H127" s="6">
        <f ca="1">IF(Amortizare[[#This Row],[plată
dată]]="",0,Amortizare[[#This Row],[dobândă]]+Amortizare[[#This Row],[principal]]+Amortizare[[#This Row],[proprietate
impozit]])</f>
        <v>1446.9734095230995</v>
      </c>
      <c r="I127" s="6">
        <f ca="1">IF(Amortizare[[#This Row],[plată
dată]]="",0,Amortizare[[#This Row],[deschidere
sold]]-Amortizare[[#This Row],[principal]])</f>
        <v>161091.0358176459</v>
      </c>
      <c r="J127" s="8">
        <f ca="1">IF(Amortizare[[#This Row],[închidere
sold]]&gt;0,UltimulRând-ROW(),0)</f>
        <v>236</v>
      </c>
    </row>
    <row r="128" spans="2:10" ht="15" customHeight="1" x14ac:dyDescent="0.25">
      <c r="B128" s="7">
        <f>ROWS($B$4:B128)</f>
        <v>125</v>
      </c>
      <c r="C128" s="5">
        <f ca="1">IF(ValoriIntroduse,IF(Amortizare[[#This Row],[Nr.]]&lt;=DuratăÎmprumut,IF(ROW()-ROW(Amortizare[[#Headers],[plată
dată]])=1,ÎnceputÎmprumut,IF(I127&gt;0,EDATE(C127,1),"")),""),"")</f>
        <v>47098</v>
      </c>
      <c r="D128" s="6">
        <f ca="1">IF(ROW()-ROW(Amortizare[[#Headers],[deschidere
sold]])=1,ValoareÎmprumut,IF(Amortizare[[#This Row],[plată
dată]]="",0,INDEX(Amortizare[], ROW()-4,8)))</f>
        <v>161091.0358176459</v>
      </c>
      <c r="E128" s="6">
        <f ca="1">IF(ValoriIntroduse,IF(ROW()-ROW(Amortizare[[#Headers],[dobândă]])=1,-IPMT(RataDobânzii/12,1,DuratăÎmprumut-ROWS($C$4:C128)+1,Amortizare[[#This Row],[deschidere
sold]]),IFERROR(-IPMT(RataDobânzii/12,1,Amortizare[[#This Row],[Nr.
luni rămase]],D129),0)),0)</f>
        <v>669.53585508692424</v>
      </c>
      <c r="F128" s="6">
        <f ca="1">IFERROR(IF(AND(ValoriIntroduse,Amortizare[[#This Row],[plată
dată]]&lt;&gt;""),-PPMT(RataDobânzii/12,1,DuratăÎmprumut-ROWS($C$4:C128)+1,Amortizare[[#This Row],[deschidere
sold]]),""),0)</f>
        <v>402.43059678408719</v>
      </c>
      <c r="G128" s="6">
        <f ca="1">IF(Amortizare[[#This Row],[plată
dată]]="",0,ValoareImpozitProprietate)</f>
        <v>375</v>
      </c>
      <c r="H128" s="6">
        <f ca="1">IF(Amortizare[[#This Row],[plată
dată]]="",0,Amortizare[[#This Row],[dobândă]]+Amortizare[[#This Row],[principal]]+Amortizare[[#This Row],[proprietate
impozit]])</f>
        <v>1446.9664518710115</v>
      </c>
      <c r="I128" s="6">
        <f ca="1">IF(Amortizare[[#This Row],[plată
dată]]="",0,Amortizare[[#This Row],[deschidere
sold]]-Amortizare[[#This Row],[principal]])</f>
        <v>160688.60522086182</v>
      </c>
      <c r="J128" s="8">
        <f ca="1">IF(Amortizare[[#This Row],[închidere
sold]]&gt;0,UltimulRând-ROW(),0)</f>
        <v>235</v>
      </c>
    </row>
    <row r="129" spans="2:10" ht="15" customHeight="1" x14ac:dyDescent="0.25">
      <c r="B129" s="7">
        <f>ROWS($B$4:B129)</f>
        <v>126</v>
      </c>
      <c r="C129" s="5">
        <f ca="1">IF(ValoriIntroduse,IF(Amortizare[[#This Row],[Nr.]]&lt;=DuratăÎmprumut,IF(ROW()-ROW(Amortizare[[#Headers],[plată
dată]])=1,ÎnceputÎmprumut,IF(I128&gt;0,EDATE(C128,1),"")),""),"")</f>
        <v>47129</v>
      </c>
      <c r="D129" s="6">
        <f ca="1">IF(ROW()-ROW(Amortizare[[#Headers],[deschidere
sold]])=1,ValoareÎmprumut,IF(Amortizare[[#This Row],[plată
dată]]="",0,INDEX(Amortizare[], ROW()-4,8)))</f>
        <v>160688.60522086182</v>
      </c>
      <c r="E129" s="6">
        <f ca="1">IF(ValoriIntroduse,IF(ROW()-ROW(Amortizare[[#Headers],[dobândă]])=1,-IPMT(RataDobânzii/12,1,DuratăÎmprumut-ROWS($C$4:C129)+1,Amortizare[[#This Row],[deschidere
sold]]),IFERROR(-IPMT(RataDobânzii/12,1,Amortizare[[#This Row],[Nr.
luni rămase]],D130),0)),0)</f>
        <v>667.85207429135187</v>
      </c>
      <c r="F129" s="6">
        <f ca="1">IFERROR(IF(AND(ValoriIntroduse,Amortizare[[#This Row],[plată
dată]]&lt;&gt;""),-PPMT(RataDobânzii/12,1,DuratăÎmprumut-ROWS($C$4:C129)+1,Amortizare[[#This Row],[deschidere
sold]]),""),0)</f>
        <v>404.10739093735413</v>
      </c>
      <c r="G129" s="6">
        <f ca="1">IF(Amortizare[[#This Row],[plată
dată]]="",0,ValoareImpozitProprietate)</f>
        <v>375</v>
      </c>
      <c r="H129" s="6">
        <f ca="1">IF(Amortizare[[#This Row],[plată
dată]]="",0,Amortizare[[#This Row],[dobândă]]+Amortizare[[#This Row],[principal]]+Amortizare[[#This Row],[proprietate
impozit]])</f>
        <v>1446.959465228706</v>
      </c>
      <c r="I129" s="6">
        <f ca="1">IF(Amortizare[[#This Row],[plată
dată]]="",0,Amortizare[[#This Row],[deschidere
sold]]-Amortizare[[#This Row],[principal]])</f>
        <v>160284.49782992445</v>
      </c>
      <c r="J129" s="8">
        <f ca="1">IF(Amortizare[[#This Row],[închidere
sold]]&gt;0,UltimulRând-ROW(),0)</f>
        <v>234</v>
      </c>
    </row>
    <row r="130" spans="2:10" ht="15" customHeight="1" x14ac:dyDescent="0.25">
      <c r="B130" s="7">
        <f>ROWS($B$4:B130)</f>
        <v>127</v>
      </c>
      <c r="C130" s="5">
        <f ca="1">IF(ValoriIntroduse,IF(Amortizare[[#This Row],[Nr.]]&lt;=DuratăÎmprumut,IF(ROW()-ROW(Amortizare[[#Headers],[plată
dată]])=1,ÎnceputÎmprumut,IF(I129&gt;0,EDATE(C129,1),"")),""),"")</f>
        <v>47160</v>
      </c>
      <c r="D130" s="6">
        <f ca="1">IF(ROW()-ROW(Amortizare[[#Headers],[deschidere
sold]])=1,ValoareÎmprumut,IF(Amortizare[[#This Row],[plată
dată]]="",0,INDEX(Amortizare[], ROW()-4,8)))</f>
        <v>160284.49782992445</v>
      </c>
      <c r="E130" s="6">
        <f ca="1">IF(ValoriIntroduse,IF(ROW()-ROW(Amortizare[[#Headers],[dobândă]])=1,-IPMT(RataDobânzii/12,1,DuratăÎmprumut-ROWS($C$4:C130)+1,Amortizare[[#This Row],[deschidere
sold]]),IFERROR(-IPMT(RataDobânzii/12,1,Amortizare[[#This Row],[Nr.
luni rămase]],D131),0)),0)</f>
        <v>666.16127774246468</v>
      </c>
      <c r="F130" s="6">
        <f ca="1">IFERROR(IF(AND(ValoriIntroduse,Amortizare[[#This Row],[plată
dată]]&lt;&gt;""),-PPMT(RataDobânzii/12,1,DuratăÎmprumut-ROWS($C$4:C130)+1,Amortizare[[#This Row],[deschidere
sold]]),""),0)</f>
        <v>405.79117173292644</v>
      </c>
      <c r="G130" s="6">
        <f ca="1">IF(Amortizare[[#This Row],[plată
dată]]="",0,ValoareImpozitProprietate)</f>
        <v>375</v>
      </c>
      <c r="H130" s="6">
        <f ca="1">IF(Amortizare[[#This Row],[plată
dată]]="",0,Amortizare[[#This Row],[dobândă]]+Amortizare[[#This Row],[principal]]+Amortizare[[#This Row],[proprietate
impozit]])</f>
        <v>1446.9524494753912</v>
      </c>
      <c r="I130" s="6">
        <f ca="1">IF(Amortizare[[#This Row],[plată
dată]]="",0,Amortizare[[#This Row],[deschidere
sold]]-Amortizare[[#This Row],[principal]])</f>
        <v>159878.70665819151</v>
      </c>
      <c r="J130" s="8">
        <f ca="1">IF(Amortizare[[#This Row],[închidere
sold]]&gt;0,UltimulRând-ROW(),0)</f>
        <v>233</v>
      </c>
    </row>
    <row r="131" spans="2:10" ht="15" customHeight="1" x14ac:dyDescent="0.25">
      <c r="B131" s="7">
        <f>ROWS($B$4:B131)</f>
        <v>128</v>
      </c>
      <c r="C131" s="5">
        <f ca="1">IF(ValoriIntroduse,IF(Amortizare[[#This Row],[Nr.]]&lt;=DuratăÎmprumut,IF(ROW()-ROW(Amortizare[[#Headers],[plată
dată]])=1,ÎnceputÎmprumut,IF(I130&gt;0,EDATE(C130,1),"")),""),"")</f>
        <v>47188</v>
      </c>
      <c r="D131" s="6">
        <f ca="1">IF(ROW()-ROW(Amortizare[[#Headers],[deschidere
sold]])=1,ValoareÎmprumut,IF(Amortizare[[#This Row],[plată
dată]]="",0,INDEX(Amortizare[], ROW()-4,8)))</f>
        <v>159878.70665819151</v>
      </c>
      <c r="E131" s="6">
        <f ca="1">IF(ValoriIntroduse,IF(ROW()-ROW(Amortizare[[#Headers],[dobândă]])=1,-IPMT(RataDobânzii/12,1,DuratăÎmprumut-ROWS($C$4:C131)+1,Amortizare[[#This Row],[deschidere
sold]]),IFERROR(-IPMT(RataDobânzii/12,1,Amortizare[[#This Row],[Nr.
luni rămase]],D132),0)),0)</f>
        <v>664.4634362079571</v>
      </c>
      <c r="F131" s="6">
        <f ca="1">IFERROR(IF(AND(ValoriIntroduse,Amortizare[[#This Row],[plată
dată]]&lt;&gt;""),-PPMT(RataDobânzii/12,1,DuratăÎmprumut-ROWS($C$4:C131)+1,Amortizare[[#This Row],[deschidere
sold]]),""),0)</f>
        <v>407.48196828181358</v>
      </c>
      <c r="G131" s="6">
        <f ca="1">IF(Amortizare[[#This Row],[plată
dată]]="",0,ValoareImpozitProprietate)</f>
        <v>375</v>
      </c>
      <c r="H131" s="6">
        <f ca="1">IF(Amortizare[[#This Row],[plată
dată]]="",0,Amortizare[[#This Row],[dobândă]]+Amortizare[[#This Row],[principal]]+Amortizare[[#This Row],[proprietate
impozit]])</f>
        <v>1446.9454044897707</v>
      </c>
      <c r="I131" s="6">
        <f ca="1">IF(Amortizare[[#This Row],[plată
dată]]="",0,Amortizare[[#This Row],[deschidere
sold]]-Amortizare[[#This Row],[principal]])</f>
        <v>159471.22468990969</v>
      </c>
      <c r="J131" s="8">
        <f ca="1">IF(Amortizare[[#This Row],[închidere
sold]]&gt;0,UltimulRând-ROW(),0)</f>
        <v>232</v>
      </c>
    </row>
    <row r="132" spans="2:10" ht="15" customHeight="1" x14ac:dyDescent="0.25">
      <c r="B132" s="7">
        <f>ROWS($B$4:B132)</f>
        <v>129</v>
      </c>
      <c r="C132" s="5">
        <f ca="1">IF(ValoriIntroduse,IF(Amortizare[[#This Row],[Nr.]]&lt;=DuratăÎmprumut,IF(ROW()-ROW(Amortizare[[#Headers],[plată
dată]])=1,ÎnceputÎmprumut,IF(I131&gt;0,EDATE(C131,1),"")),""),"")</f>
        <v>47219</v>
      </c>
      <c r="D132" s="6">
        <f ca="1">IF(ROW()-ROW(Amortizare[[#Headers],[deschidere
sold]])=1,ValoareÎmprumut,IF(Amortizare[[#This Row],[plată
dată]]="",0,INDEX(Amortizare[], ROW()-4,8)))</f>
        <v>159471.22468990969</v>
      </c>
      <c r="E132" s="6">
        <f ca="1">IF(ValoriIntroduse,IF(ROW()-ROW(Amortizare[[#Headers],[dobândă]])=1,-IPMT(RataDobânzii/12,1,DuratăÎmprumut-ROWS($C$4:C132)+1,Amortizare[[#This Row],[deschidere
sold]]),IFERROR(-IPMT(RataDobânzii/12,1,Amortizare[[#This Row],[Nr.
luni rămase]],D133),0)),0)</f>
        <v>662.75852033372234</v>
      </c>
      <c r="F132" s="6">
        <f ca="1">IFERROR(IF(AND(ValoriIntroduse,Amortizare[[#This Row],[plată
dată]]&lt;&gt;""),-PPMT(RataDobânzii/12,1,DuratăÎmprumut-ROWS($C$4:C132)+1,Amortizare[[#This Row],[deschidere
sold]]),""),0)</f>
        <v>409.1798098163211</v>
      </c>
      <c r="G132" s="6">
        <f ca="1">IF(Amortizare[[#This Row],[plată
dată]]="",0,ValoareImpozitProprietate)</f>
        <v>375</v>
      </c>
      <c r="H132" s="6">
        <f ca="1">IF(Amortizare[[#This Row],[plată
dată]]="",0,Amortizare[[#This Row],[dobândă]]+Amortizare[[#This Row],[principal]]+Amortizare[[#This Row],[proprietate
impozit]])</f>
        <v>1446.9383301500434</v>
      </c>
      <c r="I132" s="6">
        <f ca="1">IF(Amortizare[[#This Row],[plată
dată]]="",0,Amortizare[[#This Row],[deschidere
sold]]-Amortizare[[#This Row],[principal]])</f>
        <v>159062.04488009337</v>
      </c>
      <c r="J132" s="8">
        <f ca="1">IF(Amortizare[[#This Row],[închidere
sold]]&gt;0,UltimulRând-ROW(),0)</f>
        <v>231</v>
      </c>
    </row>
    <row r="133" spans="2:10" ht="15" customHeight="1" x14ac:dyDescent="0.25">
      <c r="B133" s="7">
        <f>ROWS($B$4:B133)</f>
        <v>130</v>
      </c>
      <c r="C133" s="5">
        <f ca="1">IF(ValoriIntroduse,IF(Amortizare[[#This Row],[Nr.]]&lt;=DuratăÎmprumut,IF(ROW()-ROW(Amortizare[[#Headers],[plată
dată]])=1,ÎnceputÎmprumut,IF(I132&gt;0,EDATE(C132,1),"")),""),"")</f>
        <v>47249</v>
      </c>
      <c r="D133" s="6">
        <f ca="1">IF(ROW()-ROW(Amortizare[[#Headers],[deschidere
sold]])=1,ValoareÎmprumut,IF(Amortizare[[#This Row],[plată
dată]]="",0,INDEX(Amortizare[], ROW()-4,8)))</f>
        <v>159062.04488009337</v>
      </c>
      <c r="E133" s="6">
        <f ca="1">IF(ValoriIntroduse,IF(ROW()-ROW(Amortizare[[#Headers],[dobândă]])=1,-IPMT(RataDobânzii/12,1,DuratăÎmprumut-ROWS($C$4:C133)+1,Amortizare[[#This Row],[deschidere
sold]]),IFERROR(-IPMT(RataDobânzii/12,1,Amortizare[[#This Row],[Nr.
luni rămase]],D134),0)),0)</f>
        <v>661.04650064334498</v>
      </c>
      <c r="F133" s="6">
        <f ca="1">IFERROR(IF(AND(ValoriIntroduse,Amortizare[[#This Row],[plată
dată]]&lt;&gt;""),-PPMT(RataDobânzii/12,1,DuratăÎmprumut-ROWS($C$4:C133)+1,Amortizare[[#This Row],[deschidere
sold]]),""),0)</f>
        <v>410.88472569055574</v>
      </c>
      <c r="G133" s="6">
        <f ca="1">IF(Amortizare[[#This Row],[plată
dată]]="",0,ValoareImpozitProprietate)</f>
        <v>375</v>
      </c>
      <c r="H133" s="6">
        <f ca="1">IF(Amortizare[[#This Row],[plată
dată]]="",0,Amortizare[[#This Row],[dobândă]]+Amortizare[[#This Row],[principal]]+Amortizare[[#This Row],[proprietate
impozit]])</f>
        <v>1446.9312263339007</v>
      </c>
      <c r="I133" s="6">
        <f ca="1">IF(Amortizare[[#This Row],[plată
dată]]="",0,Amortizare[[#This Row],[deschidere
sold]]-Amortizare[[#This Row],[principal]])</f>
        <v>158651.16015440281</v>
      </c>
      <c r="J133" s="8">
        <f ca="1">IF(Amortizare[[#This Row],[închidere
sold]]&gt;0,UltimulRând-ROW(),0)</f>
        <v>230</v>
      </c>
    </row>
    <row r="134" spans="2:10" ht="15" customHeight="1" x14ac:dyDescent="0.25">
      <c r="B134" s="7">
        <f>ROWS($B$4:B134)</f>
        <v>131</v>
      </c>
      <c r="C134" s="5">
        <f ca="1">IF(ValoriIntroduse,IF(Amortizare[[#This Row],[Nr.]]&lt;=DuratăÎmprumut,IF(ROW()-ROW(Amortizare[[#Headers],[plată
dată]])=1,ÎnceputÎmprumut,IF(I133&gt;0,EDATE(C133,1),"")),""),"")</f>
        <v>47280</v>
      </c>
      <c r="D134" s="6">
        <f ca="1">IF(ROW()-ROW(Amortizare[[#Headers],[deschidere
sold]])=1,ValoareÎmprumut,IF(Amortizare[[#This Row],[plată
dată]]="",0,INDEX(Amortizare[], ROW()-4,8)))</f>
        <v>158651.16015440281</v>
      </c>
      <c r="E134" s="6">
        <f ca="1">IF(ValoriIntroduse,IF(ROW()-ROW(Amortizare[[#Headers],[dobândă]])=1,-IPMT(RataDobânzii/12,1,DuratăÎmprumut-ROWS($C$4:C134)+1,Amortizare[[#This Row],[deschidere
sold]]),IFERROR(-IPMT(RataDobânzii/12,1,Amortizare[[#This Row],[Nr.
luni rămase]],D135),0)),0)</f>
        <v>659.32734753759121</v>
      </c>
      <c r="F134" s="6">
        <f ca="1">IFERROR(IF(AND(ValoriIntroduse,Amortizare[[#This Row],[plată
dată]]&lt;&gt;""),-PPMT(RataDobânzii/12,1,DuratăÎmprumut-ROWS($C$4:C134)+1,Amortizare[[#This Row],[deschidere
sold]]),""),0)</f>
        <v>412.59674538093304</v>
      </c>
      <c r="G134" s="6">
        <f ca="1">IF(Amortizare[[#This Row],[plată
dată]]="",0,ValoareImpozitProprietate)</f>
        <v>375</v>
      </c>
      <c r="H134" s="6">
        <f ca="1">IF(Amortizare[[#This Row],[plată
dată]]="",0,Amortizare[[#This Row],[dobândă]]+Amortizare[[#This Row],[principal]]+Amortizare[[#This Row],[proprietate
impozit]])</f>
        <v>1446.9240929185244</v>
      </c>
      <c r="I134" s="6">
        <f ca="1">IF(Amortizare[[#This Row],[plată
dată]]="",0,Amortizare[[#This Row],[deschidere
sold]]-Amortizare[[#This Row],[principal]])</f>
        <v>158238.56340902188</v>
      </c>
      <c r="J134" s="8">
        <f ca="1">IF(Amortizare[[#This Row],[închidere
sold]]&gt;0,UltimulRând-ROW(),0)</f>
        <v>229</v>
      </c>
    </row>
    <row r="135" spans="2:10" ht="15" customHeight="1" x14ac:dyDescent="0.25">
      <c r="B135" s="7">
        <f>ROWS($B$4:B135)</f>
        <v>132</v>
      </c>
      <c r="C135" s="5">
        <f ca="1">IF(ValoriIntroduse,IF(Amortizare[[#This Row],[Nr.]]&lt;=DuratăÎmprumut,IF(ROW()-ROW(Amortizare[[#Headers],[plată
dată]])=1,ÎnceputÎmprumut,IF(I134&gt;0,EDATE(C134,1),"")),""),"")</f>
        <v>47310</v>
      </c>
      <c r="D135" s="6">
        <f ca="1">IF(ROW()-ROW(Amortizare[[#Headers],[deschidere
sold]])=1,ValoareÎmprumut,IF(Amortizare[[#This Row],[plată
dată]]="",0,INDEX(Amortizare[], ROW()-4,8)))</f>
        <v>158238.56340902188</v>
      </c>
      <c r="E135" s="6">
        <f ca="1">IF(ValoriIntroduse,IF(ROW()-ROW(Amortizare[[#Headers],[dobândă]])=1,-IPMT(RataDobânzii/12,1,DuratăÎmprumut-ROWS($C$4:C135)+1,Amortizare[[#This Row],[deschidere
sold]]),IFERROR(-IPMT(RataDobânzii/12,1,Amortizare[[#This Row],[Nr.
luni rămase]],D136),0)),0)</f>
        <v>657.60103129389665</v>
      </c>
      <c r="F135" s="6">
        <f ca="1">IFERROR(IF(AND(ValoriIntroduse,Amortizare[[#This Row],[plată
dată]]&lt;&gt;""),-PPMT(RataDobânzii/12,1,DuratăÎmprumut-ROWS($C$4:C135)+1,Amortizare[[#This Row],[deschidere
sold]]),""),0)</f>
        <v>414.31589848668705</v>
      </c>
      <c r="G135" s="6">
        <f ca="1">IF(Amortizare[[#This Row],[plată
dată]]="",0,ValoareImpozitProprietate)</f>
        <v>375</v>
      </c>
      <c r="H135" s="6">
        <f ca="1">IF(Amortizare[[#This Row],[plată
dată]]="",0,Amortizare[[#This Row],[dobândă]]+Amortizare[[#This Row],[principal]]+Amortizare[[#This Row],[proprietate
impozit]])</f>
        <v>1446.9169297805838</v>
      </c>
      <c r="I135" s="6">
        <f ca="1">IF(Amortizare[[#This Row],[plată
dată]]="",0,Amortizare[[#This Row],[deschidere
sold]]-Amortizare[[#This Row],[principal]])</f>
        <v>157824.24751053521</v>
      </c>
      <c r="J135" s="8">
        <f ca="1">IF(Amortizare[[#This Row],[închidere
sold]]&gt;0,UltimulRând-ROW(),0)</f>
        <v>228</v>
      </c>
    </row>
    <row r="136" spans="2:10" ht="15" customHeight="1" x14ac:dyDescent="0.25">
      <c r="B136" s="7">
        <f>ROWS($B$4:B136)</f>
        <v>133</v>
      </c>
      <c r="C136" s="5">
        <f ca="1">IF(ValoriIntroduse,IF(Amortizare[[#This Row],[Nr.]]&lt;=DuratăÎmprumut,IF(ROW()-ROW(Amortizare[[#Headers],[plată
dată]])=1,ÎnceputÎmprumut,IF(I135&gt;0,EDATE(C135,1),"")),""),"")</f>
        <v>47341</v>
      </c>
      <c r="D136" s="6">
        <f ca="1">IF(ROW()-ROW(Amortizare[[#Headers],[deschidere
sold]])=1,ValoareÎmprumut,IF(Amortizare[[#This Row],[plată
dată]]="",0,INDEX(Amortizare[], ROW()-4,8)))</f>
        <v>157824.24751053521</v>
      </c>
      <c r="E136" s="6">
        <f ca="1">IF(ValoriIntroduse,IF(ROW()-ROW(Amortizare[[#Headers],[dobândă]])=1,-IPMT(RataDobânzii/12,1,DuratăÎmprumut-ROWS($C$4:C136)+1,Amortizare[[#This Row],[deschidere
sold]]),IFERROR(-IPMT(RataDobânzii/12,1,Amortizare[[#This Row],[Nr.
luni rămase]],D137),0)),0)</f>
        <v>655.86752206585345</v>
      </c>
      <c r="F136" s="6">
        <f ca="1">IFERROR(IF(AND(ValoriIntroduse,Amortizare[[#This Row],[plată
dată]]&lt;&gt;""),-PPMT(RataDobânzii/12,1,DuratăÎmprumut-ROWS($C$4:C136)+1,Amortizare[[#This Row],[deschidere
sold]]),""),0)</f>
        <v>416.0422147303816</v>
      </c>
      <c r="G136" s="6">
        <f ca="1">IF(Amortizare[[#This Row],[plată
dată]]="",0,ValoareImpozitProprietate)</f>
        <v>375</v>
      </c>
      <c r="H136" s="6">
        <f ca="1">IF(Amortizare[[#This Row],[plată
dată]]="",0,Amortizare[[#This Row],[dobândă]]+Amortizare[[#This Row],[principal]]+Amortizare[[#This Row],[proprietate
impozit]])</f>
        <v>1446.9097367962349</v>
      </c>
      <c r="I136" s="6">
        <f ca="1">IF(Amortizare[[#This Row],[plată
dată]]="",0,Amortizare[[#This Row],[deschidere
sold]]-Amortizare[[#This Row],[principal]])</f>
        <v>157408.20529580483</v>
      </c>
      <c r="J136" s="8">
        <f ca="1">IF(Amortizare[[#This Row],[închidere
sold]]&gt;0,UltimulRând-ROW(),0)</f>
        <v>227</v>
      </c>
    </row>
    <row r="137" spans="2:10" ht="15" customHeight="1" x14ac:dyDescent="0.25">
      <c r="B137" s="7">
        <f>ROWS($B$4:B137)</f>
        <v>134</v>
      </c>
      <c r="C137" s="5">
        <f ca="1">IF(ValoriIntroduse,IF(Amortizare[[#This Row],[Nr.]]&lt;=DuratăÎmprumut,IF(ROW()-ROW(Amortizare[[#Headers],[plată
dată]])=1,ÎnceputÎmprumut,IF(I136&gt;0,EDATE(C136,1),"")),""),"")</f>
        <v>47372</v>
      </c>
      <c r="D137" s="6">
        <f ca="1">IF(ROW()-ROW(Amortizare[[#Headers],[deschidere
sold]])=1,ValoareÎmprumut,IF(Amortizare[[#This Row],[plată
dată]]="",0,INDEX(Amortizare[], ROW()-4,8)))</f>
        <v>157408.20529580483</v>
      </c>
      <c r="E137" s="6">
        <f ca="1">IF(ValoriIntroduse,IF(ROW()-ROW(Amortizare[[#Headers],[dobândă]])=1,-IPMT(RataDobânzii/12,1,DuratăÎmprumut-ROWS($C$4:C137)+1,Amortizare[[#This Row],[deschidere
sold]]),IFERROR(-IPMT(RataDobânzii/12,1,Amortizare[[#This Row],[Nr.
luni rămase]],D138),0)),0)</f>
        <v>654.1267898826934</v>
      </c>
      <c r="F137" s="6">
        <f ca="1">IFERROR(IF(AND(ValoriIntroduse,Amortizare[[#This Row],[plată
dată]]&lt;&gt;""),-PPMT(RataDobânzii/12,1,DuratăÎmprumut-ROWS($C$4:C137)+1,Amortizare[[#This Row],[deschidere
sold]]),""),0)</f>
        <v>417.77572395842481</v>
      </c>
      <c r="G137" s="6">
        <f ca="1">IF(Amortizare[[#This Row],[plată
dată]]="",0,ValoareImpozitProprietate)</f>
        <v>375</v>
      </c>
      <c r="H137" s="6">
        <f ca="1">IF(Amortizare[[#This Row],[plată
dată]]="",0,Amortizare[[#This Row],[dobândă]]+Amortizare[[#This Row],[principal]]+Amortizare[[#This Row],[proprietate
impozit]])</f>
        <v>1446.9025138411182</v>
      </c>
      <c r="I137" s="6">
        <f ca="1">IF(Amortizare[[#This Row],[plată
dată]]="",0,Amortizare[[#This Row],[deschidere
sold]]-Amortizare[[#This Row],[principal]])</f>
        <v>156990.42957184641</v>
      </c>
      <c r="J137" s="8">
        <f ca="1">IF(Amortizare[[#This Row],[închidere
sold]]&gt;0,UltimulRând-ROW(),0)</f>
        <v>226</v>
      </c>
    </row>
    <row r="138" spans="2:10" ht="15" customHeight="1" x14ac:dyDescent="0.25">
      <c r="B138" s="7">
        <f>ROWS($B$4:B138)</f>
        <v>135</v>
      </c>
      <c r="C138" s="5">
        <f ca="1">IF(ValoriIntroduse,IF(Amortizare[[#This Row],[Nr.]]&lt;=DuratăÎmprumut,IF(ROW()-ROW(Amortizare[[#Headers],[plată
dată]])=1,ÎnceputÎmprumut,IF(I137&gt;0,EDATE(C137,1),"")),""),"")</f>
        <v>47402</v>
      </c>
      <c r="D138" s="6">
        <f ca="1">IF(ROW()-ROW(Amortizare[[#Headers],[deschidere
sold]])=1,ValoareÎmprumut,IF(Amortizare[[#This Row],[plată
dată]]="",0,INDEX(Amortizare[], ROW()-4,8)))</f>
        <v>156990.42957184641</v>
      </c>
      <c r="E138" s="6">
        <f ca="1">IF(ValoriIntroduse,IF(ROW()-ROW(Amortizare[[#Headers],[dobândă]])=1,-IPMT(RataDobânzii/12,1,DuratăÎmprumut-ROWS($C$4:C138)+1,Amortizare[[#This Row],[deschidere
sold]]),IFERROR(-IPMT(RataDobânzii/12,1,Amortizare[[#This Row],[Nr.
luni rămase]],D139),0)),0)</f>
        <v>652.37880464877014</v>
      </c>
      <c r="F138" s="6">
        <f ca="1">IFERROR(IF(AND(ValoriIntroduse,Amortizare[[#This Row],[plată
dată]]&lt;&gt;""),-PPMT(RataDobânzii/12,1,DuratăÎmprumut-ROWS($C$4:C138)+1,Amortizare[[#This Row],[deschidere
sold]]),""),0)</f>
        <v>419.51645614158497</v>
      </c>
      <c r="G138" s="6">
        <f ca="1">IF(Amortizare[[#This Row],[plată
dată]]="",0,ValoareImpozitProprietate)</f>
        <v>375</v>
      </c>
      <c r="H138" s="6">
        <f ca="1">IF(Amortizare[[#This Row],[plată
dată]]="",0,Amortizare[[#This Row],[dobândă]]+Amortizare[[#This Row],[principal]]+Amortizare[[#This Row],[proprietate
impozit]])</f>
        <v>1446.8952607903552</v>
      </c>
      <c r="I138" s="6">
        <f ca="1">IF(Amortizare[[#This Row],[plată
dată]]="",0,Amortizare[[#This Row],[deschidere
sold]]-Amortizare[[#This Row],[principal]])</f>
        <v>156570.91311570484</v>
      </c>
      <c r="J138" s="8">
        <f ca="1">IF(Amortizare[[#This Row],[închidere
sold]]&gt;0,UltimulRând-ROW(),0)</f>
        <v>225</v>
      </c>
    </row>
    <row r="139" spans="2:10" ht="15" customHeight="1" x14ac:dyDescent="0.25">
      <c r="B139" s="7">
        <f>ROWS($B$4:B139)</f>
        <v>136</v>
      </c>
      <c r="C139" s="5">
        <f ca="1">IF(ValoriIntroduse,IF(Amortizare[[#This Row],[Nr.]]&lt;=DuratăÎmprumut,IF(ROW()-ROW(Amortizare[[#Headers],[plată
dată]])=1,ÎnceputÎmprumut,IF(I138&gt;0,EDATE(C138,1),"")),""),"")</f>
        <v>47433</v>
      </c>
      <c r="D139" s="6">
        <f ca="1">IF(ROW()-ROW(Amortizare[[#Headers],[deschidere
sold]])=1,ValoareÎmprumut,IF(Amortizare[[#This Row],[plată
dată]]="",0,INDEX(Amortizare[], ROW()-4,8)))</f>
        <v>156570.91311570484</v>
      </c>
      <c r="E139" s="6">
        <f ca="1">IF(ValoriIntroduse,IF(ROW()-ROW(Amortizare[[#Headers],[dobândă]])=1,-IPMT(RataDobânzii/12,1,DuratăÎmprumut-ROWS($C$4:C139)+1,Amortizare[[#This Row],[deschidere
sold]]),IFERROR(-IPMT(RataDobânzii/12,1,Amortizare[[#This Row],[Nr.
luni rămase]],D140),0)),0)</f>
        <v>650.6235361430389</v>
      </c>
      <c r="F139" s="6">
        <f ca="1">IFERROR(IF(AND(ValoriIntroduse,Amortizare[[#This Row],[plată
dată]]&lt;&gt;""),-PPMT(RataDobânzii/12,1,DuratăÎmprumut-ROWS($C$4:C139)+1,Amortizare[[#This Row],[deschidere
sold]]),""),0)</f>
        <v>421.26444137550817</v>
      </c>
      <c r="G139" s="6">
        <f ca="1">IF(Amortizare[[#This Row],[plată
dată]]="",0,ValoareImpozitProprietate)</f>
        <v>375</v>
      </c>
      <c r="H139" s="6">
        <f ca="1">IF(Amortizare[[#This Row],[plată
dată]]="",0,Amortizare[[#This Row],[dobândă]]+Amortizare[[#This Row],[principal]]+Amortizare[[#This Row],[proprietate
impozit]])</f>
        <v>1446.8879775185471</v>
      </c>
      <c r="I139" s="6">
        <f ca="1">IF(Amortizare[[#This Row],[plată
dată]]="",0,Amortizare[[#This Row],[deschidere
sold]]-Amortizare[[#This Row],[principal]])</f>
        <v>156149.64867432934</v>
      </c>
      <c r="J139" s="8">
        <f ca="1">IF(Amortizare[[#This Row],[închidere
sold]]&gt;0,UltimulRând-ROW(),0)</f>
        <v>224</v>
      </c>
    </row>
    <row r="140" spans="2:10" ht="15" customHeight="1" x14ac:dyDescent="0.25">
      <c r="B140" s="7">
        <f>ROWS($B$4:B140)</f>
        <v>137</v>
      </c>
      <c r="C140" s="5">
        <f ca="1">IF(ValoriIntroduse,IF(Amortizare[[#This Row],[Nr.]]&lt;=DuratăÎmprumut,IF(ROW()-ROW(Amortizare[[#Headers],[plată
dată]])=1,ÎnceputÎmprumut,IF(I139&gt;0,EDATE(C139,1),"")),""),"")</f>
        <v>47463</v>
      </c>
      <c r="D140" s="6">
        <f ca="1">IF(ROW()-ROW(Amortizare[[#Headers],[deschidere
sold]])=1,ValoareÎmprumut,IF(Amortizare[[#This Row],[plată
dată]]="",0,INDEX(Amortizare[], ROW()-4,8)))</f>
        <v>156149.64867432934</v>
      </c>
      <c r="E140" s="6">
        <f ca="1">IF(ValoriIntroduse,IF(ROW()-ROW(Amortizare[[#Headers],[dobândă]])=1,-IPMT(RataDobânzii/12,1,DuratăÎmprumut-ROWS($C$4:C140)+1,Amortizare[[#This Row],[deschidere
sold]]),IFERROR(-IPMT(RataDobânzii/12,1,Amortizare[[#This Row],[Nr.
luni rămase]],D141),0)),0)</f>
        <v>648.86095401853368</v>
      </c>
      <c r="F140" s="6">
        <f ca="1">IFERROR(IF(AND(ValoriIntroduse,Amortizare[[#This Row],[plată
dată]]&lt;&gt;""),-PPMT(RataDobânzii/12,1,DuratăÎmprumut-ROWS($C$4:C140)+1,Amortizare[[#This Row],[deschidere
sold]]),""),0)</f>
        <v>423.01970988123946</v>
      </c>
      <c r="G140" s="6">
        <f ca="1">IF(Amortizare[[#This Row],[plată
dată]]="",0,ValoareImpozitProprietate)</f>
        <v>375</v>
      </c>
      <c r="H140" s="6">
        <f ca="1">IF(Amortizare[[#This Row],[plată
dată]]="",0,Amortizare[[#This Row],[dobândă]]+Amortizare[[#This Row],[principal]]+Amortizare[[#This Row],[proprietate
impozit]])</f>
        <v>1446.880663899773</v>
      </c>
      <c r="I140" s="6">
        <f ca="1">IF(Amortizare[[#This Row],[plată
dată]]="",0,Amortizare[[#This Row],[deschidere
sold]]-Amortizare[[#This Row],[principal]])</f>
        <v>155726.62896444809</v>
      </c>
      <c r="J140" s="8">
        <f ca="1">IF(Amortizare[[#This Row],[închidere
sold]]&gt;0,UltimulRând-ROW(),0)</f>
        <v>223</v>
      </c>
    </row>
    <row r="141" spans="2:10" ht="15" customHeight="1" x14ac:dyDescent="0.25">
      <c r="B141" s="7">
        <f>ROWS($B$4:B141)</f>
        <v>138</v>
      </c>
      <c r="C141" s="5">
        <f ca="1">IF(ValoriIntroduse,IF(Amortizare[[#This Row],[Nr.]]&lt;=DuratăÎmprumut,IF(ROW()-ROW(Amortizare[[#Headers],[plată
dată]])=1,ÎnceputÎmprumut,IF(I140&gt;0,EDATE(C140,1),"")),""),"")</f>
        <v>47494</v>
      </c>
      <c r="D141" s="6">
        <f ca="1">IF(ROW()-ROW(Amortizare[[#Headers],[deschidere
sold]])=1,ValoareÎmprumut,IF(Amortizare[[#This Row],[plată
dată]]="",0,INDEX(Amortizare[], ROW()-4,8)))</f>
        <v>155726.62896444809</v>
      </c>
      <c r="E141" s="6">
        <f ca="1">IF(ValoriIntroduse,IF(ROW()-ROW(Amortizare[[#Headers],[dobândă]])=1,-IPMT(RataDobânzii/12,1,DuratăÎmprumut-ROWS($C$4:C141)+1,Amortizare[[#This Row],[deschidere
sold]]),IFERROR(-IPMT(RataDobânzii/12,1,Amortizare[[#This Row],[Nr.
luni rămase]],D142),0)),0)</f>
        <v>647.0910278018431</v>
      </c>
      <c r="F141" s="6">
        <f ca="1">IFERROR(IF(AND(ValoriIntroduse,Amortizare[[#This Row],[plată
dată]]&lt;&gt;""),-PPMT(RataDobânzii/12,1,DuratăÎmprumut-ROWS($C$4:C141)+1,Amortizare[[#This Row],[deschidere
sold]]),""),0)</f>
        <v>424.78229200574475</v>
      </c>
      <c r="G141" s="6">
        <f ca="1">IF(Amortizare[[#This Row],[plată
dată]]="",0,ValoareImpozitProprietate)</f>
        <v>375</v>
      </c>
      <c r="H141" s="6">
        <f ca="1">IF(Amortizare[[#This Row],[plată
dată]]="",0,Amortizare[[#This Row],[dobândă]]+Amortizare[[#This Row],[principal]]+Amortizare[[#This Row],[proprietate
impozit]])</f>
        <v>1446.8733198075879</v>
      </c>
      <c r="I141" s="6">
        <f ca="1">IF(Amortizare[[#This Row],[plată
dată]]="",0,Amortizare[[#This Row],[deschidere
sold]]-Amortizare[[#This Row],[principal]])</f>
        <v>155301.84667244233</v>
      </c>
      <c r="J141" s="8">
        <f ca="1">IF(Amortizare[[#This Row],[închidere
sold]]&gt;0,UltimulRând-ROW(),0)</f>
        <v>222</v>
      </c>
    </row>
    <row r="142" spans="2:10" ht="15" customHeight="1" x14ac:dyDescent="0.25">
      <c r="B142" s="7">
        <f>ROWS($B$4:B142)</f>
        <v>139</v>
      </c>
      <c r="C142" s="5">
        <f ca="1">IF(ValoriIntroduse,IF(Amortizare[[#This Row],[Nr.]]&lt;=DuratăÎmprumut,IF(ROW()-ROW(Amortizare[[#Headers],[plată
dată]])=1,ÎnceputÎmprumut,IF(I141&gt;0,EDATE(C141,1),"")),""),"")</f>
        <v>47525</v>
      </c>
      <c r="D142" s="6">
        <f ca="1">IF(ROW()-ROW(Amortizare[[#Headers],[deschidere
sold]])=1,ValoareÎmprumut,IF(Amortizare[[#This Row],[plată
dată]]="",0,INDEX(Amortizare[], ROW()-4,8)))</f>
        <v>155301.84667244233</v>
      </c>
      <c r="E142" s="6">
        <f ca="1">IF(ValoriIntroduse,IF(ROW()-ROW(Amortizare[[#Headers],[dobândă]])=1,-IPMT(RataDobânzii/12,1,DuratăÎmprumut-ROWS($C$4:C142)+1,Amortizare[[#This Row],[deschidere
sold]]),IFERROR(-IPMT(RataDobânzii/12,1,Amortizare[[#This Row],[Nr.
luni rămase]],D143),0)),0)</f>
        <v>645.31372689258285</v>
      </c>
      <c r="F142" s="6">
        <f ca="1">IFERROR(IF(AND(ValoriIntroduse,Amortizare[[#This Row],[plată
dată]]&lt;&gt;""),-PPMT(RataDobânzii/12,1,DuratăÎmprumut-ROWS($C$4:C142)+1,Amortizare[[#This Row],[deschidere
sold]]),""),0)</f>
        <v>426.55221822243533</v>
      </c>
      <c r="G142" s="6">
        <f ca="1">IF(Amortizare[[#This Row],[plată
dată]]="",0,ValoareImpozitProprietate)</f>
        <v>375</v>
      </c>
      <c r="H142" s="6">
        <f ca="1">IF(Amortizare[[#This Row],[plată
dată]]="",0,Amortizare[[#This Row],[dobândă]]+Amortizare[[#This Row],[principal]]+Amortizare[[#This Row],[proprietate
impozit]])</f>
        <v>1446.8659451150181</v>
      </c>
      <c r="I142" s="6">
        <f ca="1">IF(Amortizare[[#This Row],[plată
dată]]="",0,Amortizare[[#This Row],[deschidere
sold]]-Amortizare[[#This Row],[principal]])</f>
        <v>154875.2944542199</v>
      </c>
      <c r="J142" s="8">
        <f ca="1">IF(Amortizare[[#This Row],[închidere
sold]]&gt;0,UltimulRând-ROW(),0)</f>
        <v>221</v>
      </c>
    </row>
    <row r="143" spans="2:10" ht="15" customHeight="1" x14ac:dyDescent="0.25">
      <c r="B143" s="7">
        <f>ROWS($B$4:B143)</f>
        <v>140</v>
      </c>
      <c r="C143" s="5">
        <f ca="1">IF(ValoriIntroduse,IF(Amortizare[[#This Row],[Nr.]]&lt;=DuratăÎmprumut,IF(ROW()-ROW(Amortizare[[#Headers],[plată
dată]])=1,ÎnceputÎmprumut,IF(I142&gt;0,EDATE(C142,1),"")),""),"")</f>
        <v>47553</v>
      </c>
      <c r="D143" s="6">
        <f ca="1">IF(ROW()-ROW(Amortizare[[#Headers],[deschidere
sold]])=1,ValoareÎmprumut,IF(Amortizare[[#This Row],[plată
dată]]="",0,INDEX(Amortizare[], ROW()-4,8)))</f>
        <v>154875.2944542199</v>
      </c>
      <c r="E143" s="6">
        <f ca="1">IF(ValoriIntroduse,IF(ROW()-ROW(Amortizare[[#Headers],[dobândă]])=1,-IPMT(RataDobânzii/12,1,DuratăÎmprumut-ROWS($C$4:C143)+1,Amortizare[[#This Row],[deschidere
sold]]),IFERROR(-IPMT(RataDobânzii/12,1,Amortizare[[#This Row],[Nr.
luni rămase]],D144),0)),0)</f>
        <v>643.52902056286757</v>
      </c>
      <c r="F143" s="6">
        <f ca="1">IFERROR(IF(AND(ValoriIntroduse,Amortizare[[#This Row],[plată
dată]]&lt;&gt;""),-PPMT(RataDobânzii/12,1,DuratăÎmprumut-ROWS($C$4:C143)+1,Amortizare[[#This Row],[deschidere
sold]]),""),0)</f>
        <v>428.32951913169552</v>
      </c>
      <c r="G143" s="6">
        <f ca="1">IF(Amortizare[[#This Row],[plată
dată]]="",0,ValoareImpozitProprietate)</f>
        <v>375</v>
      </c>
      <c r="H143" s="6">
        <f ca="1">IF(Amortizare[[#This Row],[plată
dată]]="",0,Amortizare[[#This Row],[dobândă]]+Amortizare[[#This Row],[principal]]+Amortizare[[#This Row],[proprietate
impozit]])</f>
        <v>1446.8585396945632</v>
      </c>
      <c r="I143" s="6">
        <f ca="1">IF(Amortizare[[#This Row],[plată
dată]]="",0,Amortizare[[#This Row],[deschidere
sold]]-Amortizare[[#This Row],[principal]])</f>
        <v>154446.96493508821</v>
      </c>
      <c r="J143" s="8">
        <f ca="1">IF(Amortizare[[#This Row],[închidere
sold]]&gt;0,UltimulRând-ROW(),0)</f>
        <v>220</v>
      </c>
    </row>
    <row r="144" spans="2:10" ht="15" customHeight="1" x14ac:dyDescent="0.25">
      <c r="B144" s="7">
        <f>ROWS($B$4:B144)</f>
        <v>141</v>
      </c>
      <c r="C144" s="5">
        <f ca="1">IF(ValoriIntroduse,IF(Amortizare[[#This Row],[Nr.]]&lt;=DuratăÎmprumut,IF(ROW()-ROW(Amortizare[[#Headers],[plată
dată]])=1,ÎnceputÎmprumut,IF(I143&gt;0,EDATE(C143,1),"")),""),"")</f>
        <v>47584</v>
      </c>
      <c r="D144" s="6">
        <f ca="1">IF(ROW()-ROW(Amortizare[[#Headers],[deschidere
sold]])=1,ValoareÎmprumut,IF(Amortizare[[#This Row],[plată
dată]]="",0,INDEX(Amortizare[], ROW()-4,8)))</f>
        <v>154446.96493508821</v>
      </c>
      <c r="E144" s="6">
        <f ca="1">IF(ValoriIntroduse,IF(ROW()-ROW(Amortizare[[#Headers],[dobândă]])=1,-IPMT(RataDobânzii/12,1,DuratăÎmprumut-ROWS($C$4:C144)+1,Amortizare[[#This Row],[deschidere
sold]]),IFERROR(-IPMT(RataDobânzii/12,1,Amortizare[[#This Row],[Nr.
luni rămase]],D145),0)),0)</f>
        <v>641.73687795677836</v>
      </c>
      <c r="F144" s="6">
        <f ca="1">IFERROR(IF(AND(ValoriIntroduse,Amortizare[[#This Row],[plată
dată]]&lt;&gt;""),-PPMT(RataDobânzii/12,1,DuratăÎmprumut-ROWS($C$4:C144)+1,Amortizare[[#This Row],[deschidere
sold]]),""),0)</f>
        <v>430.11422546141091</v>
      </c>
      <c r="G144" s="6">
        <f ca="1">IF(Amortizare[[#This Row],[plată
dată]]="",0,ValoareImpozitProprietate)</f>
        <v>375</v>
      </c>
      <c r="H144" s="6">
        <f ca="1">IF(Amortizare[[#This Row],[plată
dată]]="",0,Amortizare[[#This Row],[dobândă]]+Amortizare[[#This Row],[principal]]+Amortizare[[#This Row],[proprietate
impozit]])</f>
        <v>1446.8511034181893</v>
      </c>
      <c r="I144" s="6">
        <f ca="1">IF(Amortizare[[#This Row],[plată
dată]]="",0,Amortizare[[#This Row],[deschidere
sold]]-Amortizare[[#This Row],[principal]])</f>
        <v>154016.8507096268</v>
      </c>
      <c r="J144" s="8">
        <f ca="1">IF(Amortizare[[#This Row],[închidere
sold]]&gt;0,UltimulRând-ROW(),0)</f>
        <v>219</v>
      </c>
    </row>
    <row r="145" spans="2:10" ht="15" customHeight="1" x14ac:dyDescent="0.25">
      <c r="B145" s="7">
        <f>ROWS($B$4:B145)</f>
        <v>142</v>
      </c>
      <c r="C145" s="5">
        <f ca="1">IF(ValoriIntroduse,IF(Amortizare[[#This Row],[Nr.]]&lt;=DuratăÎmprumut,IF(ROW()-ROW(Amortizare[[#Headers],[plată
dată]])=1,ÎnceputÎmprumut,IF(I144&gt;0,EDATE(C144,1),"")),""),"")</f>
        <v>47614</v>
      </c>
      <c r="D145" s="6">
        <f ca="1">IF(ROW()-ROW(Amortizare[[#Headers],[deschidere
sold]])=1,ValoareÎmprumut,IF(Amortizare[[#This Row],[plată
dată]]="",0,INDEX(Amortizare[], ROW()-4,8)))</f>
        <v>154016.8507096268</v>
      </c>
      <c r="E145" s="6">
        <f ca="1">IF(ValoriIntroduse,IF(ROW()-ROW(Amortizare[[#Headers],[dobândă]])=1,-IPMT(RataDobânzii/12,1,DuratăÎmprumut-ROWS($C$4:C145)+1,Amortizare[[#This Row],[deschidere
sold]]),IFERROR(-IPMT(RataDobânzii/12,1,Amortizare[[#This Row],[Nr.
luni rămase]],D146),0)),0)</f>
        <v>639.93726808983047</v>
      </c>
      <c r="F145" s="6">
        <f ca="1">IFERROR(IF(AND(ValoriIntroduse,Amortizare[[#This Row],[plată
dată]]&lt;&gt;""),-PPMT(RataDobânzii/12,1,DuratăÎmprumut-ROWS($C$4:C145)+1,Amortizare[[#This Row],[deschidere
sold]]),""),0)</f>
        <v>431.90636806750007</v>
      </c>
      <c r="G145" s="6">
        <f ca="1">IF(Amortizare[[#This Row],[plată
dată]]="",0,ValoareImpozitProprietate)</f>
        <v>375</v>
      </c>
      <c r="H145" s="6">
        <f ca="1">IF(Amortizare[[#This Row],[plată
dată]]="",0,Amortizare[[#This Row],[dobândă]]+Amortizare[[#This Row],[principal]]+Amortizare[[#This Row],[proprietate
impozit]])</f>
        <v>1446.8436361573306</v>
      </c>
      <c r="I145" s="6">
        <f ca="1">IF(Amortizare[[#This Row],[plată
dată]]="",0,Amortizare[[#This Row],[deschidere
sold]]-Amortizare[[#This Row],[principal]])</f>
        <v>153584.94434155931</v>
      </c>
      <c r="J145" s="8">
        <f ca="1">IF(Amortizare[[#This Row],[închidere
sold]]&gt;0,UltimulRând-ROW(),0)</f>
        <v>218</v>
      </c>
    </row>
    <row r="146" spans="2:10" ht="15" customHeight="1" x14ac:dyDescent="0.25">
      <c r="B146" s="7">
        <f>ROWS($B$4:B146)</f>
        <v>143</v>
      </c>
      <c r="C146" s="5">
        <f ca="1">IF(ValoriIntroduse,IF(Amortizare[[#This Row],[Nr.]]&lt;=DuratăÎmprumut,IF(ROW()-ROW(Amortizare[[#Headers],[plată
dată]])=1,ÎnceputÎmprumut,IF(I145&gt;0,EDATE(C145,1),"")),""),"")</f>
        <v>47645</v>
      </c>
      <c r="D146" s="6">
        <f ca="1">IF(ROW()-ROW(Amortizare[[#Headers],[deschidere
sold]])=1,ValoareÎmprumut,IF(Amortizare[[#This Row],[plată
dată]]="",0,INDEX(Amortizare[], ROW()-4,8)))</f>
        <v>153584.94434155931</v>
      </c>
      <c r="E146" s="6">
        <f ca="1">IF(ValoriIntroduse,IF(ROW()-ROW(Amortizare[[#Headers],[dobândă]])=1,-IPMT(RataDobânzii/12,1,DuratăÎmprumut-ROWS($C$4:C146)+1,Amortizare[[#This Row],[deschidere
sold]]),IFERROR(-IPMT(RataDobânzii/12,1,Amortizare[[#This Row],[Nr.
luni rămase]],D147),0)),0)</f>
        <v>638.13015984843696</v>
      </c>
      <c r="F146" s="6">
        <f ca="1">IFERROR(IF(AND(ValoriIntroduse,Amortizare[[#This Row],[plată
dată]]&lt;&gt;""),-PPMT(RataDobânzii/12,1,DuratăÎmprumut-ROWS($C$4:C146)+1,Amortizare[[#This Row],[deschidere
sold]]),""),0)</f>
        <v>433.70597793444801</v>
      </c>
      <c r="G146" s="6">
        <f ca="1">IF(Amortizare[[#This Row],[plată
dată]]="",0,ValoareImpozitProprietate)</f>
        <v>375</v>
      </c>
      <c r="H146" s="6">
        <f ca="1">IF(Amortizare[[#This Row],[plată
dată]]="",0,Amortizare[[#This Row],[dobândă]]+Amortizare[[#This Row],[principal]]+Amortizare[[#This Row],[proprietate
impozit]])</f>
        <v>1446.8361377828851</v>
      </c>
      <c r="I146" s="6">
        <f ca="1">IF(Amortizare[[#This Row],[plată
dată]]="",0,Amortizare[[#This Row],[deschidere
sold]]-Amortizare[[#This Row],[principal]])</f>
        <v>153151.23836362487</v>
      </c>
      <c r="J146" s="8">
        <f ca="1">IF(Amortizare[[#This Row],[închidere
sold]]&gt;0,UltimulRând-ROW(),0)</f>
        <v>217</v>
      </c>
    </row>
    <row r="147" spans="2:10" ht="15" customHeight="1" x14ac:dyDescent="0.25">
      <c r="B147" s="7">
        <f>ROWS($B$4:B147)</f>
        <v>144</v>
      </c>
      <c r="C147" s="5">
        <f ca="1">IF(ValoriIntroduse,IF(Amortizare[[#This Row],[Nr.]]&lt;=DuratăÎmprumut,IF(ROW()-ROW(Amortizare[[#Headers],[plată
dată]])=1,ÎnceputÎmprumut,IF(I146&gt;0,EDATE(C146,1),"")),""),"")</f>
        <v>47675</v>
      </c>
      <c r="D147" s="6">
        <f ca="1">IF(ROW()-ROW(Amortizare[[#Headers],[deschidere
sold]])=1,ValoareÎmprumut,IF(Amortizare[[#This Row],[plată
dată]]="",0,INDEX(Amortizare[], ROW()-4,8)))</f>
        <v>153151.23836362487</v>
      </c>
      <c r="E147" s="6">
        <f ca="1">IF(ValoriIntroduse,IF(ROW()-ROW(Amortizare[[#Headers],[dobândă]])=1,-IPMT(RataDobânzii/12,1,DuratăÎmprumut-ROWS($C$4:C147)+1,Amortizare[[#This Row],[deschidere
sold]]),IFERROR(-IPMT(RataDobânzii/12,1,Amortizare[[#This Row],[Nr.
luni rămase]],D148),0)),0)</f>
        <v>636.31552198937095</v>
      </c>
      <c r="F147" s="6">
        <f ca="1">IFERROR(IF(AND(ValoriIntroduse,Amortizare[[#This Row],[plată
dată]]&lt;&gt;""),-PPMT(RataDobânzii/12,1,DuratăÎmprumut-ROWS($C$4:C147)+1,Amortizare[[#This Row],[deschidere
sold]]),""),0)</f>
        <v>435.51308617584152</v>
      </c>
      <c r="G147" s="6">
        <f ca="1">IF(Amortizare[[#This Row],[plată
dată]]="",0,ValoareImpozitProprietate)</f>
        <v>375</v>
      </c>
      <c r="H147" s="6">
        <f ca="1">IF(Amortizare[[#This Row],[plată
dată]]="",0,Amortizare[[#This Row],[dobândă]]+Amortizare[[#This Row],[principal]]+Amortizare[[#This Row],[proprietate
impozit]])</f>
        <v>1446.8286081652125</v>
      </c>
      <c r="I147" s="6">
        <f ca="1">IF(Amortizare[[#This Row],[plată
dată]]="",0,Amortizare[[#This Row],[deschidere
sold]]-Amortizare[[#This Row],[principal]])</f>
        <v>152715.72527744903</v>
      </c>
      <c r="J147" s="8">
        <f ca="1">IF(Amortizare[[#This Row],[închidere
sold]]&gt;0,UltimulRând-ROW(),0)</f>
        <v>216</v>
      </c>
    </row>
    <row r="148" spans="2:10" ht="15" customHeight="1" x14ac:dyDescent="0.25">
      <c r="B148" s="7">
        <f>ROWS($B$4:B148)</f>
        <v>145</v>
      </c>
      <c r="C148" s="5">
        <f ca="1">IF(ValoriIntroduse,IF(Amortizare[[#This Row],[Nr.]]&lt;=DuratăÎmprumut,IF(ROW()-ROW(Amortizare[[#Headers],[plată
dată]])=1,ÎnceputÎmprumut,IF(I147&gt;0,EDATE(C147,1),"")),""),"")</f>
        <v>47706</v>
      </c>
      <c r="D148" s="6">
        <f ca="1">IF(ROW()-ROW(Amortizare[[#Headers],[deschidere
sold]])=1,ValoareÎmprumut,IF(Amortizare[[#This Row],[plată
dată]]="",0,INDEX(Amortizare[], ROW()-4,8)))</f>
        <v>152715.72527744903</v>
      </c>
      <c r="E148" s="6">
        <f ca="1">IF(ValoriIntroduse,IF(ROW()-ROW(Amortizare[[#Headers],[dobândă]])=1,-IPMT(RataDobânzii/12,1,DuratăÎmprumut-ROWS($C$4:C148)+1,Amortizare[[#This Row],[deschidere
sold]]),IFERROR(-IPMT(RataDobânzii/12,1,Amortizare[[#This Row],[Nr.
luni rămase]],D149),0)),0)</f>
        <v>634.49332313922559</v>
      </c>
      <c r="F148" s="6">
        <f ca="1">IFERROR(IF(AND(ValoriIntroduse,Amortizare[[#This Row],[plată
dată]]&lt;&gt;""),-PPMT(RataDobânzii/12,1,DuratăÎmprumut-ROWS($C$4:C148)+1,Amortizare[[#This Row],[deschidere
sold]]),""),0)</f>
        <v>437.32772403490753</v>
      </c>
      <c r="G148" s="6">
        <f ca="1">IF(Amortizare[[#This Row],[plată
dată]]="",0,ValoareImpozitProprietate)</f>
        <v>375</v>
      </c>
      <c r="H148" s="6">
        <f ca="1">IF(Amortizare[[#This Row],[plată
dată]]="",0,Amortizare[[#This Row],[dobândă]]+Amortizare[[#This Row],[principal]]+Amortizare[[#This Row],[proprietate
impozit]])</f>
        <v>1446.8210471741331</v>
      </c>
      <c r="I148" s="6">
        <f ca="1">IF(Amortizare[[#This Row],[plată
dată]]="",0,Amortizare[[#This Row],[deschidere
sold]]-Amortizare[[#This Row],[principal]])</f>
        <v>152278.39755341414</v>
      </c>
      <c r="J148" s="8">
        <f ca="1">IF(Amortizare[[#This Row],[închidere
sold]]&gt;0,UltimulRând-ROW(),0)</f>
        <v>215</v>
      </c>
    </row>
    <row r="149" spans="2:10" ht="15" customHeight="1" x14ac:dyDescent="0.25">
      <c r="B149" s="7">
        <f>ROWS($B$4:B149)</f>
        <v>146</v>
      </c>
      <c r="C149" s="5">
        <f ca="1">IF(ValoriIntroduse,IF(Amortizare[[#This Row],[Nr.]]&lt;=DuratăÎmprumut,IF(ROW()-ROW(Amortizare[[#Headers],[plată
dată]])=1,ÎnceputÎmprumut,IF(I148&gt;0,EDATE(C148,1),"")),""),"")</f>
        <v>47737</v>
      </c>
      <c r="D149" s="6">
        <f ca="1">IF(ROW()-ROW(Amortizare[[#Headers],[deschidere
sold]])=1,ValoareÎmprumut,IF(Amortizare[[#This Row],[plată
dată]]="",0,INDEX(Amortizare[], ROW()-4,8)))</f>
        <v>152278.39755341414</v>
      </c>
      <c r="E149" s="6">
        <f ca="1">IF(ValoriIntroduse,IF(ROW()-ROW(Amortizare[[#Headers],[dobândă]])=1,-IPMT(RataDobânzii/12,1,DuratăÎmprumut-ROWS($C$4:C149)+1,Amortizare[[#This Row],[deschidere
sold]]),IFERROR(-IPMT(RataDobânzii/12,1,Amortizare[[#This Row],[Nr.
luni rămase]],D150),0)),0)</f>
        <v>632.66353179387113</v>
      </c>
      <c r="F149" s="6">
        <f ca="1">IFERROR(IF(AND(ValoriIntroduse,Amortizare[[#This Row],[plată
dată]]&lt;&gt;""),-PPMT(RataDobânzii/12,1,DuratăÎmprumut-ROWS($C$4:C149)+1,Amortizare[[#This Row],[deschidere
sold]]),""),0)</f>
        <v>439.14992288505294</v>
      </c>
      <c r="G149" s="6">
        <f ca="1">IF(Amortizare[[#This Row],[plată
dată]]="",0,ValoareImpozitProprietate)</f>
        <v>375</v>
      </c>
      <c r="H149" s="6">
        <f ca="1">IF(Amortizare[[#This Row],[plată
dată]]="",0,Amortizare[[#This Row],[dobândă]]+Amortizare[[#This Row],[principal]]+Amortizare[[#This Row],[proprietate
impozit]])</f>
        <v>1446.813454678924</v>
      </c>
      <c r="I149" s="6">
        <f ca="1">IF(Amortizare[[#This Row],[plată
dată]]="",0,Amortizare[[#This Row],[deschidere
sold]]-Amortizare[[#This Row],[principal]])</f>
        <v>151839.24763052908</v>
      </c>
      <c r="J149" s="8">
        <f ca="1">IF(Amortizare[[#This Row],[închidere
sold]]&gt;0,UltimulRând-ROW(),0)</f>
        <v>214</v>
      </c>
    </row>
    <row r="150" spans="2:10" ht="15" customHeight="1" x14ac:dyDescent="0.25">
      <c r="B150" s="7">
        <f>ROWS($B$4:B150)</f>
        <v>147</v>
      </c>
      <c r="C150" s="5">
        <f ca="1">IF(ValoriIntroduse,IF(Amortizare[[#This Row],[Nr.]]&lt;=DuratăÎmprumut,IF(ROW()-ROW(Amortizare[[#Headers],[plată
dată]])=1,ÎnceputÎmprumut,IF(I149&gt;0,EDATE(C149,1),"")),""),"")</f>
        <v>47767</v>
      </c>
      <c r="D150" s="6">
        <f ca="1">IF(ROW()-ROW(Amortizare[[#Headers],[deschidere
sold]])=1,ValoareÎmprumut,IF(Amortizare[[#This Row],[plată
dată]]="",0,INDEX(Amortizare[], ROW()-4,8)))</f>
        <v>151839.24763052908</v>
      </c>
      <c r="E150" s="6">
        <f ca="1">IF(ValoriIntroduse,IF(ROW()-ROW(Amortizare[[#Headers],[dobândă]])=1,-IPMT(RataDobânzii/12,1,DuratăÎmprumut-ROWS($C$4:C150)+1,Amortizare[[#This Row],[deschidere
sold]]),IFERROR(-IPMT(RataDobânzii/12,1,Amortizare[[#This Row],[Nr.
luni rămase]],D151),0)),0)</f>
        <v>630.8261163179111</v>
      </c>
      <c r="F150" s="6">
        <f ca="1">IFERROR(IF(AND(ValoriIntroduse,Amortizare[[#This Row],[plată
dată]]&lt;&gt;""),-PPMT(RataDobânzii/12,1,DuratăÎmprumut-ROWS($C$4:C150)+1,Amortizare[[#This Row],[deschidere
sold]]),""),0)</f>
        <v>440.9797142304073</v>
      </c>
      <c r="G150" s="6">
        <f ca="1">IF(Amortizare[[#This Row],[plată
dată]]="",0,ValoareImpozitProprietate)</f>
        <v>375</v>
      </c>
      <c r="H150" s="6">
        <f ca="1">IF(Amortizare[[#This Row],[plată
dată]]="",0,Amortizare[[#This Row],[dobândă]]+Amortizare[[#This Row],[principal]]+Amortizare[[#This Row],[proprietate
impozit]])</f>
        <v>1446.8058305483185</v>
      </c>
      <c r="I150" s="6">
        <f ca="1">IF(Amortizare[[#This Row],[plată
dată]]="",0,Amortizare[[#This Row],[deschidere
sold]]-Amortizare[[#This Row],[principal]])</f>
        <v>151398.26791629868</v>
      </c>
      <c r="J150" s="8">
        <f ca="1">IF(Amortizare[[#This Row],[închidere
sold]]&gt;0,UltimulRând-ROW(),0)</f>
        <v>213</v>
      </c>
    </row>
    <row r="151" spans="2:10" ht="15" customHeight="1" x14ac:dyDescent="0.25">
      <c r="B151" s="7">
        <f>ROWS($B$4:B151)</f>
        <v>148</v>
      </c>
      <c r="C151" s="5">
        <f ca="1">IF(ValoriIntroduse,IF(Amortizare[[#This Row],[Nr.]]&lt;=DuratăÎmprumut,IF(ROW()-ROW(Amortizare[[#Headers],[plată
dată]])=1,ÎnceputÎmprumut,IF(I150&gt;0,EDATE(C150,1),"")),""),"")</f>
        <v>47798</v>
      </c>
      <c r="D151" s="6">
        <f ca="1">IF(ROW()-ROW(Amortizare[[#Headers],[deschidere
sold]])=1,ValoareÎmprumut,IF(Amortizare[[#This Row],[plată
dată]]="",0,INDEX(Amortizare[], ROW()-4,8)))</f>
        <v>151398.26791629868</v>
      </c>
      <c r="E151" s="6">
        <f ca="1">IF(ValoriIntroduse,IF(ROW()-ROW(Amortizare[[#Headers],[dobândă]])=1,-IPMT(RataDobânzii/12,1,DuratăÎmprumut-ROWS($C$4:C151)+1,Amortizare[[#This Row],[deschidere
sold]]),IFERROR(-IPMT(RataDobânzii/12,1,Amortizare[[#This Row],[Nr.
luni rămase]],D152),0)),0)</f>
        <v>628.98104494413451</v>
      </c>
      <c r="F151" s="6">
        <f ca="1">IFERROR(IF(AND(ValoriIntroduse,Amortizare[[#This Row],[plată
dată]]&lt;&gt;""),-PPMT(RataDobânzii/12,1,DuratăÎmprumut-ROWS($C$4:C151)+1,Amortizare[[#This Row],[deschidere
sold]]),""),0)</f>
        <v>442.81712970636744</v>
      </c>
      <c r="G151" s="6">
        <f ca="1">IF(Amortizare[[#This Row],[plată
dată]]="",0,ValoareImpozitProprietate)</f>
        <v>375</v>
      </c>
      <c r="H151" s="6">
        <f ca="1">IF(Amortizare[[#This Row],[plată
dată]]="",0,Amortizare[[#This Row],[dobândă]]+Amortizare[[#This Row],[principal]]+Amortizare[[#This Row],[proprietate
impozit]])</f>
        <v>1446.798174650502</v>
      </c>
      <c r="I151" s="6">
        <f ca="1">IF(Amortizare[[#This Row],[plată
dată]]="",0,Amortizare[[#This Row],[deschidere
sold]]-Amortizare[[#This Row],[principal]])</f>
        <v>150955.45078659229</v>
      </c>
      <c r="J151" s="8">
        <f ca="1">IF(Amortizare[[#This Row],[închidere
sold]]&gt;0,UltimulRând-ROW(),0)</f>
        <v>212</v>
      </c>
    </row>
    <row r="152" spans="2:10" ht="15" customHeight="1" x14ac:dyDescent="0.25">
      <c r="B152" s="7">
        <f>ROWS($B$4:B152)</f>
        <v>149</v>
      </c>
      <c r="C152" s="5">
        <f ca="1">IF(ValoriIntroduse,IF(Amortizare[[#This Row],[Nr.]]&lt;=DuratăÎmprumut,IF(ROW()-ROW(Amortizare[[#Headers],[plată
dată]])=1,ÎnceputÎmprumut,IF(I151&gt;0,EDATE(C151,1),"")),""),"")</f>
        <v>47828</v>
      </c>
      <c r="D152" s="6">
        <f ca="1">IF(ROW()-ROW(Amortizare[[#Headers],[deschidere
sold]])=1,ValoareÎmprumut,IF(Amortizare[[#This Row],[plată
dată]]="",0,INDEX(Amortizare[], ROW()-4,8)))</f>
        <v>150955.45078659229</v>
      </c>
      <c r="E152" s="6">
        <f ca="1">IF(ValoriIntroduse,IF(ROW()-ROW(Amortizare[[#Headers],[dobândă]])=1,-IPMT(RataDobânzii/12,1,DuratăÎmprumut-ROWS($C$4:C152)+1,Amortizare[[#This Row],[deschidere
sold]]),IFERROR(-IPMT(RataDobânzii/12,1,Amortizare[[#This Row],[Nr.
luni rămase]],D153),0)),0)</f>
        <v>627.12828577296727</v>
      </c>
      <c r="F152" s="6">
        <f ca="1">IFERROR(IF(AND(ValoriIntroduse,Amortizare[[#This Row],[plată
dată]]&lt;&gt;""),-PPMT(RataDobânzii/12,1,DuratăÎmprumut-ROWS($C$4:C152)+1,Amortizare[[#This Row],[deschidere
sold]]),""),0)</f>
        <v>444.66220108014386</v>
      </c>
      <c r="G152" s="6">
        <f ca="1">IF(Amortizare[[#This Row],[plată
dată]]="",0,ValoareImpozitProprietate)</f>
        <v>375</v>
      </c>
      <c r="H152" s="6">
        <f ca="1">IF(Amortizare[[#This Row],[plată
dată]]="",0,Amortizare[[#This Row],[dobândă]]+Amortizare[[#This Row],[principal]]+Amortizare[[#This Row],[proprietate
impozit]])</f>
        <v>1446.7904868531111</v>
      </c>
      <c r="I152" s="6">
        <f ca="1">IF(Amortizare[[#This Row],[plată
dată]]="",0,Amortizare[[#This Row],[deschidere
sold]]-Amortizare[[#This Row],[principal]])</f>
        <v>150510.78858551214</v>
      </c>
      <c r="J152" s="8">
        <f ca="1">IF(Amortizare[[#This Row],[închidere
sold]]&gt;0,UltimulRând-ROW(),0)</f>
        <v>211</v>
      </c>
    </row>
    <row r="153" spans="2:10" ht="15" customHeight="1" x14ac:dyDescent="0.25">
      <c r="B153" s="7">
        <f>ROWS($B$4:B153)</f>
        <v>150</v>
      </c>
      <c r="C153" s="5">
        <f ca="1">IF(ValoriIntroduse,IF(Amortizare[[#This Row],[Nr.]]&lt;=DuratăÎmprumut,IF(ROW()-ROW(Amortizare[[#Headers],[plată
dată]])=1,ÎnceputÎmprumut,IF(I152&gt;0,EDATE(C152,1),"")),""),"")</f>
        <v>47859</v>
      </c>
      <c r="D153" s="6">
        <f ca="1">IF(ROW()-ROW(Amortizare[[#Headers],[deschidere
sold]])=1,ValoareÎmprumut,IF(Amortizare[[#This Row],[plată
dată]]="",0,INDEX(Amortizare[], ROW()-4,8)))</f>
        <v>150510.78858551214</v>
      </c>
      <c r="E153" s="6">
        <f ca="1">IF(ValoriIntroduse,IF(ROW()-ROW(Amortizare[[#Headers],[dobândă]])=1,-IPMT(RataDobânzii/12,1,DuratăÎmprumut-ROWS($C$4:C153)+1,Amortizare[[#This Row],[deschidere
sold]]),IFERROR(-IPMT(RataDobânzii/12,1,Amortizare[[#This Row],[Nr.
luni rămase]],D154),0)),0)</f>
        <v>625.26780677192016</v>
      </c>
      <c r="F153" s="6">
        <f ca="1">IFERROR(IF(AND(ValoriIntroduse,Amortizare[[#This Row],[plată
dată]]&lt;&gt;""),-PPMT(RataDobânzii/12,1,DuratăÎmprumut-ROWS($C$4:C153)+1,Amortizare[[#This Row],[deschidere
sold]]),""),0)</f>
        <v>446.51496025131121</v>
      </c>
      <c r="G153" s="6">
        <f ca="1">IF(Amortizare[[#This Row],[plată
dată]]="",0,ValoareImpozitProprietate)</f>
        <v>375</v>
      </c>
      <c r="H153" s="6">
        <f ca="1">IF(Amortizare[[#This Row],[plată
dată]]="",0,Amortizare[[#This Row],[dobândă]]+Amortizare[[#This Row],[principal]]+Amortizare[[#This Row],[proprietate
impozit]])</f>
        <v>1446.7827670232314</v>
      </c>
      <c r="I153" s="6">
        <f ca="1">IF(Amortizare[[#This Row],[plată
dată]]="",0,Amortizare[[#This Row],[deschidere
sold]]-Amortizare[[#This Row],[principal]])</f>
        <v>150064.27362526083</v>
      </c>
      <c r="J153" s="8">
        <f ca="1">IF(Amortizare[[#This Row],[închidere
sold]]&gt;0,UltimulRând-ROW(),0)</f>
        <v>210</v>
      </c>
    </row>
    <row r="154" spans="2:10" ht="15" customHeight="1" x14ac:dyDescent="0.25">
      <c r="B154" s="7">
        <f>ROWS($B$4:B154)</f>
        <v>151</v>
      </c>
      <c r="C154" s="5">
        <f ca="1">IF(ValoriIntroduse,IF(Amortizare[[#This Row],[Nr.]]&lt;=DuratăÎmprumut,IF(ROW()-ROW(Amortizare[[#Headers],[plată
dată]])=1,ÎnceputÎmprumut,IF(I153&gt;0,EDATE(C153,1),"")),""),"")</f>
        <v>47890</v>
      </c>
      <c r="D154" s="6">
        <f ca="1">IF(ROW()-ROW(Amortizare[[#Headers],[deschidere
sold]])=1,ValoareÎmprumut,IF(Amortizare[[#This Row],[plată
dată]]="",0,INDEX(Amortizare[], ROW()-4,8)))</f>
        <v>150064.27362526083</v>
      </c>
      <c r="E154" s="6">
        <f ca="1">IF(ValoriIntroduse,IF(ROW()-ROW(Amortizare[[#Headers],[dobândă]])=1,-IPMT(RataDobânzii/12,1,DuratăÎmprumut-ROWS($C$4:C154)+1,Amortizare[[#This Row],[deschidere
sold]]),IFERROR(-IPMT(RataDobânzii/12,1,Amortizare[[#This Row],[Nr.
luni rămase]],D155),0)),0)</f>
        <v>623.39957577503526</v>
      </c>
      <c r="F154" s="6">
        <f ca="1">IFERROR(IF(AND(ValoriIntroduse,Amortizare[[#This Row],[plată
dată]]&lt;&gt;""),-PPMT(RataDobânzii/12,1,DuratăÎmprumut-ROWS($C$4:C154)+1,Amortizare[[#This Row],[deschidere
sold]]),""),0)</f>
        <v>448.37543925235849</v>
      </c>
      <c r="G154" s="6">
        <f ca="1">IF(Amortizare[[#This Row],[plată
dată]]="",0,ValoareImpozitProprietate)</f>
        <v>375</v>
      </c>
      <c r="H154" s="6">
        <f ca="1">IF(Amortizare[[#This Row],[plată
dată]]="",0,Amortizare[[#This Row],[dobândă]]+Amortizare[[#This Row],[principal]]+Amortizare[[#This Row],[proprietate
impozit]])</f>
        <v>1446.7750150273937</v>
      </c>
      <c r="I154" s="6">
        <f ca="1">IF(Amortizare[[#This Row],[plată
dată]]="",0,Amortizare[[#This Row],[deschidere
sold]]-Amortizare[[#This Row],[principal]])</f>
        <v>149615.89818600848</v>
      </c>
      <c r="J154" s="8">
        <f ca="1">IF(Amortizare[[#This Row],[închidere
sold]]&gt;0,UltimulRând-ROW(),0)</f>
        <v>209</v>
      </c>
    </row>
    <row r="155" spans="2:10" ht="15" customHeight="1" x14ac:dyDescent="0.25">
      <c r="B155" s="7">
        <f>ROWS($B$4:B155)</f>
        <v>152</v>
      </c>
      <c r="C155" s="5">
        <f ca="1">IF(ValoriIntroduse,IF(Amortizare[[#This Row],[Nr.]]&lt;=DuratăÎmprumut,IF(ROW()-ROW(Amortizare[[#Headers],[plată
dată]])=1,ÎnceputÎmprumut,IF(I154&gt;0,EDATE(C154,1),"")),""),"")</f>
        <v>47918</v>
      </c>
      <c r="D155" s="6">
        <f ca="1">IF(ROW()-ROW(Amortizare[[#Headers],[deschidere
sold]])=1,ValoareÎmprumut,IF(Amortizare[[#This Row],[plată
dată]]="",0,INDEX(Amortizare[], ROW()-4,8)))</f>
        <v>149615.89818600848</v>
      </c>
      <c r="E155" s="6">
        <f ca="1">IF(ValoriIntroduse,IF(ROW()-ROW(Amortizare[[#Headers],[dobândă]])=1,-IPMT(RataDobânzii/12,1,DuratăÎmprumut-ROWS($C$4:C155)+1,Amortizare[[#This Row],[deschidere
sold]]),IFERROR(-IPMT(RataDobânzii/12,1,Amortizare[[#This Row],[Nr.
luni rămase]],D156),0)),0)</f>
        <v>621.52356048233014</v>
      </c>
      <c r="F155" s="6">
        <f ca="1">IFERROR(IF(AND(ValoriIntroduse,Amortizare[[#This Row],[plată
dată]]&lt;&gt;""),-PPMT(RataDobânzii/12,1,DuratăÎmprumut-ROWS($C$4:C155)+1,Amortizare[[#This Row],[deschidere
sold]]),""),0)</f>
        <v>450.24367024924322</v>
      </c>
      <c r="G155" s="6">
        <f ca="1">IF(Amortizare[[#This Row],[plată
dată]]="",0,ValoareImpozitProprietate)</f>
        <v>375</v>
      </c>
      <c r="H155" s="6">
        <f ca="1">IF(Amortizare[[#This Row],[plată
dată]]="",0,Amortizare[[#This Row],[dobândă]]+Amortizare[[#This Row],[principal]]+Amortizare[[#This Row],[proprietate
impozit]])</f>
        <v>1446.7672307315734</v>
      </c>
      <c r="I155" s="6">
        <f ca="1">IF(Amortizare[[#This Row],[plată
dată]]="",0,Amortizare[[#This Row],[deschidere
sold]]-Amortizare[[#This Row],[principal]])</f>
        <v>149165.65451575923</v>
      </c>
      <c r="J155" s="8">
        <f ca="1">IF(Amortizare[[#This Row],[închidere
sold]]&gt;0,UltimulRând-ROW(),0)</f>
        <v>208</v>
      </c>
    </row>
    <row r="156" spans="2:10" ht="15" customHeight="1" x14ac:dyDescent="0.25">
      <c r="B156" s="7">
        <f>ROWS($B$4:B156)</f>
        <v>153</v>
      </c>
      <c r="C156" s="5">
        <f ca="1">IF(ValoriIntroduse,IF(Amortizare[[#This Row],[Nr.]]&lt;=DuratăÎmprumut,IF(ROW()-ROW(Amortizare[[#Headers],[plată
dată]])=1,ÎnceputÎmprumut,IF(I155&gt;0,EDATE(C155,1),"")),""),"")</f>
        <v>47949</v>
      </c>
      <c r="D156" s="6">
        <f ca="1">IF(ROW()-ROW(Amortizare[[#Headers],[deschidere
sold]])=1,ValoareÎmprumut,IF(Amortizare[[#This Row],[plată
dată]]="",0,INDEX(Amortizare[], ROW()-4,8)))</f>
        <v>149165.65451575923</v>
      </c>
      <c r="E156" s="6">
        <f ca="1">IF(ValoriIntroduse,IF(ROW()-ROW(Amortizare[[#Headers],[dobândă]])=1,-IPMT(RataDobânzii/12,1,DuratăÎmprumut-ROWS($C$4:C156)+1,Amortizare[[#This Row],[deschidere
sold]]),IFERROR(-IPMT(RataDobânzii/12,1,Amortizare[[#This Row],[Nr.
luni rămase]],D157),0)),0)</f>
        <v>619.63972845923865</v>
      </c>
      <c r="F156" s="6">
        <f ca="1">IFERROR(IF(AND(ValoriIntroduse,Amortizare[[#This Row],[plată
dată]]&lt;&gt;""),-PPMT(RataDobânzii/12,1,DuratăÎmprumut-ROWS($C$4:C156)+1,Amortizare[[#This Row],[deschidere
sold]]),""),0)</f>
        <v>452.11968554194829</v>
      </c>
      <c r="G156" s="6">
        <f ca="1">IF(Amortizare[[#This Row],[plată
dată]]="",0,ValoareImpozitProprietate)</f>
        <v>375</v>
      </c>
      <c r="H156" s="6">
        <f ca="1">IF(Amortizare[[#This Row],[plată
dată]]="",0,Amortizare[[#This Row],[dobândă]]+Amortizare[[#This Row],[principal]]+Amortizare[[#This Row],[proprietate
impozit]])</f>
        <v>1446.759414001187</v>
      </c>
      <c r="I156" s="6">
        <f ca="1">IF(Amortizare[[#This Row],[plată
dată]]="",0,Amortizare[[#This Row],[deschidere
sold]]-Amortizare[[#This Row],[principal]])</f>
        <v>148713.53483021728</v>
      </c>
      <c r="J156" s="8">
        <f ca="1">IF(Amortizare[[#This Row],[închidere
sold]]&gt;0,UltimulRând-ROW(),0)</f>
        <v>207</v>
      </c>
    </row>
    <row r="157" spans="2:10" ht="15" customHeight="1" x14ac:dyDescent="0.25">
      <c r="B157" s="7">
        <f>ROWS($B$4:B157)</f>
        <v>154</v>
      </c>
      <c r="C157" s="5">
        <f ca="1">IF(ValoriIntroduse,IF(Amortizare[[#This Row],[Nr.]]&lt;=DuratăÎmprumut,IF(ROW()-ROW(Amortizare[[#Headers],[plată
dată]])=1,ÎnceputÎmprumut,IF(I156&gt;0,EDATE(C156,1),"")),""),"")</f>
        <v>47979</v>
      </c>
      <c r="D157" s="6">
        <f ca="1">IF(ROW()-ROW(Amortizare[[#Headers],[deschidere
sold]])=1,ValoareÎmprumut,IF(Amortizare[[#This Row],[plată
dată]]="",0,INDEX(Amortizare[], ROW()-4,8)))</f>
        <v>148713.53483021728</v>
      </c>
      <c r="E157" s="6">
        <f ca="1">IF(ValoriIntroduse,IF(ROW()-ROW(Amortizare[[#Headers],[dobândă]])=1,-IPMT(RataDobânzii/12,1,DuratăÎmprumut-ROWS($C$4:C157)+1,Amortizare[[#This Row],[deschidere
sold]]),IFERROR(-IPMT(RataDobânzii/12,1,Amortizare[[#This Row],[Nr.
luni rămase]],D158),0)),0)</f>
        <v>617.74804713605101</v>
      </c>
      <c r="F157" s="6">
        <f ca="1">IFERROR(IF(AND(ValoriIntroduse,Amortizare[[#This Row],[plată
dată]]&lt;&gt;""),-PPMT(RataDobânzii/12,1,DuratăÎmprumut-ROWS($C$4:C157)+1,Amortizare[[#This Row],[deschidere
sold]]),""),0)</f>
        <v>454.00351756503983</v>
      </c>
      <c r="G157" s="6">
        <f ca="1">IF(Amortizare[[#This Row],[plată
dată]]="",0,ValoareImpozitProprietate)</f>
        <v>375</v>
      </c>
      <c r="H157" s="6">
        <f ca="1">IF(Amortizare[[#This Row],[plată
dată]]="",0,Amortizare[[#This Row],[dobândă]]+Amortizare[[#This Row],[principal]]+Amortizare[[#This Row],[proprietate
impozit]])</f>
        <v>1446.751564701091</v>
      </c>
      <c r="I157" s="6">
        <f ca="1">IF(Amortizare[[#This Row],[plată
dată]]="",0,Amortizare[[#This Row],[deschidere
sold]]-Amortizare[[#This Row],[principal]])</f>
        <v>148259.53131265225</v>
      </c>
      <c r="J157" s="8">
        <f ca="1">IF(Amortizare[[#This Row],[închidere
sold]]&gt;0,UltimulRând-ROW(),0)</f>
        <v>206</v>
      </c>
    </row>
    <row r="158" spans="2:10" ht="15" customHeight="1" x14ac:dyDescent="0.25">
      <c r="B158" s="7">
        <f>ROWS($B$4:B158)</f>
        <v>155</v>
      </c>
      <c r="C158" s="5">
        <f ca="1">IF(ValoriIntroduse,IF(Amortizare[[#This Row],[Nr.]]&lt;=DuratăÎmprumut,IF(ROW()-ROW(Amortizare[[#Headers],[plată
dată]])=1,ÎnceputÎmprumut,IF(I157&gt;0,EDATE(C157,1),"")),""),"")</f>
        <v>48010</v>
      </c>
      <c r="D158" s="6">
        <f ca="1">IF(ROW()-ROW(Amortizare[[#Headers],[deschidere
sold]])=1,ValoareÎmprumut,IF(Amortizare[[#This Row],[plată
dată]]="",0,INDEX(Amortizare[], ROW()-4,8)))</f>
        <v>148259.53131265225</v>
      </c>
      <c r="E158" s="6">
        <f ca="1">IF(ValoriIntroduse,IF(ROW()-ROW(Amortizare[[#Headers],[dobândă]])=1,-IPMT(RataDobânzii/12,1,DuratăÎmprumut-ROWS($C$4:C158)+1,Amortizare[[#This Row],[deschidere
sold]]),IFERROR(-IPMT(RataDobânzii/12,1,Amortizare[[#This Row],[Nr.
luni rămase]],D159),0)),0)</f>
        <v>615.84848380735002</v>
      </c>
      <c r="F158" s="6">
        <f ca="1">IFERROR(IF(AND(ValoriIntroduse,Amortizare[[#This Row],[plată
dată]]&lt;&gt;""),-PPMT(RataDobânzii/12,1,DuratăÎmprumut-ROWS($C$4:C158)+1,Amortizare[[#This Row],[deschidere
sold]]),""),0)</f>
        <v>455.89519888822753</v>
      </c>
      <c r="G158" s="6">
        <f ca="1">IF(Amortizare[[#This Row],[plată
dată]]="",0,ValoareImpozitProprietate)</f>
        <v>375</v>
      </c>
      <c r="H158" s="6">
        <f ca="1">IF(Amortizare[[#This Row],[plată
dată]]="",0,Amortizare[[#This Row],[dobândă]]+Amortizare[[#This Row],[principal]]+Amortizare[[#This Row],[proprietate
impozit]])</f>
        <v>1446.7436826955775</v>
      </c>
      <c r="I158" s="6">
        <f ca="1">IF(Amortizare[[#This Row],[plată
dată]]="",0,Amortizare[[#This Row],[deschidere
sold]]-Amortizare[[#This Row],[principal]])</f>
        <v>147803.63611376402</v>
      </c>
      <c r="J158" s="8">
        <f ca="1">IF(Amortizare[[#This Row],[închidere
sold]]&gt;0,UltimulRând-ROW(),0)</f>
        <v>205</v>
      </c>
    </row>
    <row r="159" spans="2:10" ht="15" customHeight="1" x14ac:dyDescent="0.25">
      <c r="B159" s="7">
        <f>ROWS($B$4:B159)</f>
        <v>156</v>
      </c>
      <c r="C159" s="5">
        <f ca="1">IF(ValoriIntroduse,IF(Amortizare[[#This Row],[Nr.]]&lt;=DuratăÎmprumut,IF(ROW()-ROW(Amortizare[[#Headers],[plată
dată]])=1,ÎnceputÎmprumut,IF(I158&gt;0,EDATE(C158,1),"")),""),"")</f>
        <v>48040</v>
      </c>
      <c r="D159" s="6">
        <f ca="1">IF(ROW()-ROW(Amortizare[[#Headers],[deschidere
sold]])=1,ValoareÎmprumut,IF(Amortizare[[#This Row],[plată
dată]]="",0,INDEX(Amortizare[], ROW()-4,8)))</f>
        <v>147803.63611376402</v>
      </c>
      <c r="E159" s="6">
        <f ca="1">IF(ValoriIntroduse,IF(ROW()-ROW(Amortizare[[#Headers],[dobândă]])=1,-IPMT(RataDobânzii/12,1,DuratăÎmprumut-ROWS($C$4:C159)+1,Amortizare[[#This Row],[deschidere
sold]]),IFERROR(-IPMT(RataDobânzii/12,1,Amortizare[[#This Row],[Nr.
luni rămase]],D160),0)),0)</f>
        <v>613.94100563144627</v>
      </c>
      <c r="F159" s="6">
        <f ca="1">IFERROR(IF(AND(ValoriIntroduse,Amortizare[[#This Row],[plată
dată]]&lt;&gt;""),-PPMT(RataDobânzii/12,1,DuratăÎmprumut-ROWS($C$4:C159)+1,Amortizare[[#This Row],[deschidere
sold]]),""),0)</f>
        <v>457.79476221692846</v>
      </c>
      <c r="G159" s="6">
        <f ca="1">IF(Amortizare[[#This Row],[plată
dată]]="",0,ValoareImpozitProprietate)</f>
        <v>375</v>
      </c>
      <c r="H159" s="6">
        <f ca="1">IF(Amortizare[[#This Row],[plată
dată]]="",0,Amortizare[[#This Row],[dobândă]]+Amortizare[[#This Row],[principal]]+Amortizare[[#This Row],[proprietate
impozit]])</f>
        <v>1446.7357678483747</v>
      </c>
      <c r="I159" s="6">
        <f ca="1">IF(Amortizare[[#This Row],[plată
dată]]="",0,Amortizare[[#This Row],[deschidere
sold]]-Amortizare[[#This Row],[principal]])</f>
        <v>147345.8413515471</v>
      </c>
      <c r="J159" s="8">
        <f ca="1">IF(Amortizare[[#This Row],[închidere
sold]]&gt;0,UltimulRând-ROW(),0)</f>
        <v>204</v>
      </c>
    </row>
    <row r="160" spans="2:10" ht="15" customHeight="1" x14ac:dyDescent="0.25">
      <c r="B160" s="7">
        <f>ROWS($B$4:B160)</f>
        <v>157</v>
      </c>
      <c r="C160" s="5">
        <f ca="1">IF(ValoriIntroduse,IF(Amortizare[[#This Row],[Nr.]]&lt;=DuratăÎmprumut,IF(ROW()-ROW(Amortizare[[#Headers],[plată
dată]])=1,ÎnceputÎmprumut,IF(I159&gt;0,EDATE(C159,1),"")),""),"")</f>
        <v>48071</v>
      </c>
      <c r="D160" s="6">
        <f ca="1">IF(ROW()-ROW(Amortizare[[#Headers],[deschidere
sold]])=1,ValoareÎmprumut,IF(Amortizare[[#This Row],[plată
dată]]="",0,INDEX(Amortizare[], ROW()-4,8)))</f>
        <v>147345.8413515471</v>
      </c>
      <c r="E160" s="6">
        <f ca="1">IF(ValoriIntroduse,IF(ROW()-ROW(Amortizare[[#Headers],[dobândă]])=1,-IPMT(RataDobânzii/12,1,DuratăÎmprumut-ROWS($C$4:C160)+1,Amortizare[[#This Row],[deschidere
sold]]),IFERROR(-IPMT(RataDobânzii/12,1,Amortizare[[#This Row],[Nr.
luni rămase]],D161),0)),0)</f>
        <v>612.0255796298095</v>
      </c>
      <c r="F160" s="6">
        <f ca="1">IFERROR(IF(AND(ValoriIntroduse,Amortizare[[#This Row],[plată
dată]]&lt;&gt;""),-PPMT(RataDobânzii/12,1,DuratăÎmprumut-ROWS($C$4:C160)+1,Amortizare[[#This Row],[deschidere
sold]]),""),0)</f>
        <v>459.70224039283238</v>
      </c>
      <c r="G160" s="6">
        <f ca="1">IF(Amortizare[[#This Row],[plată
dată]]="",0,ValoareImpozitProprietate)</f>
        <v>375</v>
      </c>
      <c r="H160" s="6">
        <f ca="1">IF(Amortizare[[#This Row],[plată
dată]]="",0,Amortizare[[#This Row],[dobândă]]+Amortizare[[#This Row],[principal]]+Amortizare[[#This Row],[proprietate
impozit]])</f>
        <v>1446.7278200226419</v>
      </c>
      <c r="I160" s="6">
        <f ca="1">IF(Amortizare[[#This Row],[plată
dată]]="",0,Amortizare[[#This Row],[deschidere
sold]]-Amortizare[[#This Row],[principal]])</f>
        <v>146886.13911115428</v>
      </c>
      <c r="J160" s="8">
        <f ca="1">IF(Amortizare[[#This Row],[închidere
sold]]&gt;0,UltimulRând-ROW(),0)</f>
        <v>203</v>
      </c>
    </row>
    <row r="161" spans="2:10" ht="15" customHeight="1" x14ac:dyDescent="0.25">
      <c r="B161" s="7">
        <f>ROWS($B$4:B161)</f>
        <v>158</v>
      </c>
      <c r="C161" s="5">
        <f ca="1">IF(ValoriIntroduse,IF(Amortizare[[#This Row],[Nr.]]&lt;=DuratăÎmprumut,IF(ROW()-ROW(Amortizare[[#Headers],[plată
dată]])=1,ÎnceputÎmprumut,IF(I160&gt;0,EDATE(C160,1),"")),""),"")</f>
        <v>48102</v>
      </c>
      <c r="D161" s="6">
        <f ca="1">IF(ROW()-ROW(Amortizare[[#Headers],[deschidere
sold]])=1,ValoareÎmprumut,IF(Amortizare[[#This Row],[plată
dată]]="",0,INDEX(Amortizare[], ROW()-4,8)))</f>
        <v>146886.13911115428</v>
      </c>
      <c r="E161" s="6">
        <f ca="1">IF(ValoriIntroduse,IF(ROW()-ROW(Amortizare[[#Headers],[dobândă]])=1,-IPMT(RataDobânzii/12,1,DuratăÎmprumut-ROWS($C$4:C161)+1,Amortizare[[#This Row],[deschidere
sold]]),IFERROR(-IPMT(RataDobânzii/12,1,Amortizare[[#This Row],[Nr.
luni rămase]],D162),0)),0)</f>
        <v>610.1021726864991</v>
      </c>
      <c r="F161" s="6">
        <f ca="1">IFERROR(IF(AND(ValoriIntroduse,Amortizare[[#This Row],[plată
dată]]&lt;&gt;""),-PPMT(RataDobânzii/12,1,DuratăÎmprumut-ROWS($C$4:C161)+1,Amortizare[[#This Row],[deschidere
sold]]),""),0)</f>
        <v>461.6176663944691</v>
      </c>
      <c r="G161" s="6">
        <f ca="1">IF(Amortizare[[#This Row],[plată
dată]]="",0,ValoareImpozitProprietate)</f>
        <v>375</v>
      </c>
      <c r="H161" s="6">
        <f ca="1">IF(Amortizare[[#This Row],[plată
dată]]="",0,Amortizare[[#This Row],[dobândă]]+Amortizare[[#This Row],[principal]]+Amortizare[[#This Row],[proprietate
impozit]])</f>
        <v>1446.7198390809681</v>
      </c>
      <c r="I161" s="6">
        <f ca="1">IF(Amortizare[[#This Row],[plată
dată]]="",0,Amortizare[[#This Row],[deschidere
sold]]-Amortizare[[#This Row],[principal]])</f>
        <v>146424.5214447598</v>
      </c>
      <c r="J161" s="8">
        <f ca="1">IF(Amortizare[[#This Row],[închidere
sold]]&gt;0,UltimulRând-ROW(),0)</f>
        <v>202</v>
      </c>
    </row>
    <row r="162" spans="2:10" ht="15" customHeight="1" x14ac:dyDescent="0.25">
      <c r="B162" s="7">
        <f>ROWS($B$4:B162)</f>
        <v>159</v>
      </c>
      <c r="C162" s="5">
        <f ca="1">IF(ValoriIntroduse,IF(Amortizare[[#This Row],[Nr.]]&lt;=DuratăÎmprumut,IF(ROW()-ROW(Amortizare[[#Headers],[plată
dată]])=1,ÎnceputÎmprumut,IF(I161&gt;0,EDATE(C161,1),"")),""),"")</f>
        <v>48132</v>
      </c>
      <c r="D162" s="6">
        <f ca="1">IF(ROW()-ROW(Amortizare[[#Headers],[deschidere
sold]])=1,ValoareÎmprumut,IF(Amortizare[[#This Row],[plată
dată]]="",0,INDEX(Amortizare[], ROW()-4,8)))</f>
        <v>146424.5214447598</v>
      </c>
      <c r="E162" s="6">
        <f ca="1">IF(ValoriIntroduse,IF(ROW()-ROW(Amortizare[[#Headers],[dobândă]])=1,-IPMT(RataDobânzii/12,1,DuratăÎmprumut-ROWS($C$4:C162)+1,Amortizare[[#This Row],[deschidere
sold]]),IFERROR(-IPMT(RataDobânzii/12,1,Amortizare[[#This Row],[Nr.
luni rămase]],D163),0)),0)</f>
        <v>608.17075154759175</v>
      </c>
      <c r="F162" s="6">
        <f ca="1">IFERROR(IF(AND(ValoriIntroduse,Amortizare[[#This Row],[plată
dată]]&lt;&gt;""),-PPMT(RataDobânzii/12,1,DuratăÎmprumut-ROWS($C$4:C162)+1,Amortizare[[#This Row],[deschidere
sold]]),""),0)</f>
        <v>463.54107333777944</v>
      </c>
      <c r="G162" s="6">
        <f ca="1">IF(Amortizare[[#This Row],[plată
dată]]="",0,ValoareImpozitProprietate)</f>
        <v>375</v>
      </c>
      <c r="H162" s="6">
        <f ca="1">IF(Amortizare[[#This Row],[plată
dată]]="",0,Amortizare[[#This Row],[dobândă]]+Amortizare[[#This Row],[principal]]+Amortizare[[#This Row],[proprietate
impozit]])</f>
        <v>1446.7118248853712</v>
      </c>
      <c r="I162" s="6">
        <f ca="1">IF(Amortizare[[#This Row],[plată
dată]]="",0,Amortizare[[#This Row],[deschidere
sold]]-Amortizare[[#This Row],[principal]])</f>
        <v>145960.98037142202</v>
      </c>
      <c r="J162" s="8">
        <f ca="1">IF(Amortizare[[#This Row],[închidere
sold]]&gt;0,UltimulRând-ROW(),0)</f>
        <v>201</v>
      </c>
    </row>
    <row r="163" spans="2:10" ht="15" customHeight="1" x14ac:dyDescent="0.25">
      <c r="B163" s="7">
        <f>ROWS($B$4:B163)</f>
        <v>160</v>
      </c>
      <c r="C163" s="5">
        <f ca="1">IF(ValoriIntroduse,IF(Amortizare[[#This Row],[Nr.]]&lt;=DuratăÎmprumut,IF(ROW()-ROW(Amortizare[[#Headers],[plată
dată]])=1,ÎnceputÎmprumut,IF(I162&gt;0,EDATE(C162,1),"")),""),"")</f>
        <v>48163</v>
      </c>
      <c r="D163" s="6">
        <f ca="1">IF(ROW()-ROW(Amortizare[[#Headers],[deschidere
sold]])=1,ValoareÎmprumut,IF(Amortizare[[#This Row],[plată
dată]]="",0,INDEX(Amortizare[], ROW()-4,8)))</f>
        <v>145960.98037142202</v>
      </c>
      <c r="E163" s="6">
        <f ca="1">IF(ValoriIntroduse,IF(ROW()-ROW(Amortizare[[#Headers],[dobândă]])=1,-IPMT(RataDobânzii/12,1,DuratăÎmprumut-ROWS($C$4:C163)+1,Amortizare[[#This Row],[deschidere
sold]]),IFERROR(-IPMT(RataDobânzii/12,1,Amortizare[[#This Row],[Nr.
luni rămase]],D164),0)),0)</f>
        <v>606.23128282060554</v>
      </c>
      <c r="F163" s="6">
        <f ca="1">IFERROR(IF(AND(ValoriIntroduse,Amortizare[[#This Row],[plată
dată]]&lt;&gt;""),-PPMT(RataDobânzii/12,1,DuratăÎmprumut-ROWS($C$4:C163)+1,Amortizare[[#This Row],[deschidere
sold]]),""),0)</f>
        <v>465.47249447668685</v>
      </c>
      <c r="G163" s="6">
        <f ca="1">IF(Amortizare[[#This Row],[plată
dată]]="",0,ValoareImpozitProprietate)</f>
        <v>375</v>
      </c>
      <c r="H163" s="6">
        <f ca="1">IF(Amortizare[[#This Row],[plată
dată]]="",0,Amortizare[[#This Row],[dobândă]]+Amortizare[[#This Row],[principal]]+Amortizare[[#This Row],[proprietate
impozit]])</f>
        <v>1446.7037772972924</v>
      </c>
      <c r="I163" s="6">
        <f ca="1">IF(Amortizare[[#This Row],[plată
dată]]="",0,Amortizare[[#This Row],[deschidere
sold]]-Amortizare[[#This Row],[principal]])</f>
        <v>145495.50787694534</v>
      </c>
      <c r="J163" s="8">
        <f ca="1">IF(Amortizare[[#This Row],[închidere
sold]]&gt;0,UltimulRând-ROW(),0)</f>
        <v>200</v>
      </c>
    </row>
    <row r="164" spans="2:10" ht="15" customHeight="1" x14ac:dyDescent="0.25">
      <c r="B164" s="7">
        <f>ROWS($B$4:B164)</f>
        <v>161</v>
      </c>
      <c r="C164" s="5">
        <f ca="1">IF(ValoriIntroduse,IF(Amortizare[[#This Row],[Nr.]]&lt;=DuratăÎmprumut,IF(ROW()-ROW(Amortizare[[#Headers],[plată
dată]])=1,ÎnceputÎmprumut,IF(I163&gt;0,EDATE(C163,1),"")),""),"")</f>
        <v>48193</v>
      </c>
      <c r="D164" s="6">
        <f ca="1">IF(ROW()-ROW(Amortizare[[#Headers],[deschidere
sold]])=1,ValoareÎmprumut,IF(Amortizare[[#This Row],[plată
dată]]="",0,INDEX(Amortizare[], ROW()-4,8)))</f>
        <v>145495.50787694534</v>
      </c>
      <c r="E164" s="6">
        <f ca="1">IF(ValoriIntroduse,IF(ROW()-ROW(Amortizare[[#Headers],[dobândă]])=1,-IPMT(RataDobânzii/12,1,DuratăÎmprumut-ROWS($C$4:C164)+1,Amortizare[[#This Row],[deschidere
sold]]),IFERROR(-IPMT(RataDobânzii/12,1,Amortizare[[#This Row],[Nr.
luni rămase]],D165),0)),0)</f>
        <v>604.28373297392363</v>
      </c>
      <c r="F164" s="6">
        <f ca="1">IFERROR(IF(AND(ValoriIntroduse,Amortizare[[#This Row],[plată
dată]]&lt;&gt;""),-PPMT(RataDobânzii/12,1,DuratăÎmprumut-ROWS($C$4:C164)+1,Amortizare[[#This Row],[deschidere
sold]]),""),0)</f>
        <v>467.41196320367294</v>
      </c>
      <c r="G164" s="6">
        <f ca="1">IF(Amortizare[[#This Row],[plată
dată]]="",0,ValoareImpozitProprietate)</f>
        <v>375</v>
      </c>
      <c r="H164" s="6">
        <f ca="1">IF(Amortizare[[#This Row],[plată
dată]]="",0,Amortizare[[#This Row],[dobândă]]+Amortizare[[#This Row],[principal]]+Amortizare[[#This Row],[proprietate
impozit]])</f>
        <v>1446.6956961775966</v>
      </c>
      <c r="I164" s="6">
        <f ca="1">IF(Amortizare[[#This Row],[plată
dată]]="",0,Amortizare[[#This Row],[deschidere
sold]]-Amortizare[[#This Row],[principal]])</f>
        <v>145028.09591374168</v>
      </c>
      <c r="J164" s="8">
        <f ca="1">IF(Amortizare[[#This Row],[închidere
sold]]&gt;0,UltimulRând-ROW(),0)</f>
        <v>199</v>
      </c>
    </row>
    <row r="165" spans="2:10" ht="15" customHeight="1" x14ac:dyDescent="0.25">
      <c r="B165" s="7">
        <f>ROWS($B$4:B165)</f>
        <v>162</v>
      </c>
      <c r="C165" s="5">
        <f ca="1">IF(ValoriIntroduse,IF(Amortizare[[#This Row],[Nr.]]&lt;=DuratăÎmprumut,IF(ROW()-ROW(Amortizare[[#Headers],[plată
dată]])=1,ÎnceputÎmprumut,IF(I164&gt;0,EDATE(C164,1),"")),""),"")</f>
        <v>48224</v>
      </c>
      <c r="D165" s="6">
        <f ca="1">IF(ROW()-ROW(Amortizare[[#Headers],[deschidere
sold]])=1,ValoareÎmprumut,IF(Amortizare[[#This Row],[plată
dată]]="",0,INDEX(Amortizare[], ROW()-4,8)))</f>
        <v>145028.09591374168</v>
      </c>
      <c r="E165" s="6">
        <f ca="1">IF(ValoriIntroduse,IF(ROW()-ROW(Amortizare[[#Headers],[dobândă]])=1,-IPMT(RataDobânzii/12,1,DuratăÎmprumut-ROWS($C$4:C165)+1,Amortizare[[#This Row],[deschidere
sold]]),IFERROR(-IPMT(RataDobânzii/12,1,Amortizare[[#This Row],[Nr.
luni rămase]],D166),0)),0)</f>
        <v>602.32806833621385</v>
      </c>
      <c r="F165" s="6">
        <f ca="1">IFERROR(IF(AND(ValoriIntroduse,Amortizare[[#This Row],[plată
dată]]&lt;&gt;""),-PPMT(RataDobânzii/12,1,DuratăÎmprumut-ROWS($C$4:C165)+1,Amortizare[[#This Row],[deschidere
sold]]),""),0)</f>
        <v>469.35951305035496</v>
      </c>
      <c r="G165" s="6">
        <f ca="1">IF(Amortizare[[#This Row],[plată
dată]]="",0,ValoareImpozitProprietate)</f>
        <v>375</v>
      </c>
      <c r="H165" s="6">
        <f ca="1">IF(Amortizare[[#This Row],[plată
dată]]="",0,Amortizare[[#This Row],[dobândă]]+Amortizare[[#This Row],[principal]]+Amortizare[[#This Row],[proprietate
impozit]])</f>
        <v>1446.6875813865688</v>
      </c>
      <c r="I165" s="6">
        <f ca="1">IF(Amortizare[[#This Row],[plată
dată]]="",0,Amortizare[[#This Row],[deschidere
sold]]-Amortizare[[#This Row],[principal]])</f>
        <v>144558.73640069133</v>
      </c>
      <c r="J165" s="8">
        <f ca="1">IF(Amortizare[[#This Row],[închidere
sold]]&gt;0,UltimulRând-ROW(),0)</f>
        <v>198</v>
      </c>
    </row>
    <row r="166" spans="2:10" ht="15" customHeight="1" x14ac:dyDescent="0.25">
      <c r="B166" s="7">
        <f>ROWS($B$4:B166)</f>
        <v>163</v>
      </c>
      <c r="C166" s="5">
        <f ca="1">IF(ValoriIntroduse,IF(Amortizare[[#This Row],[Nr.]]&lt;=DuratăÎmprumut,IF(ROW()-ROW(Amortizare[[#Headers],[plată
dată]])=1,ÎnceputÎmprumut,IF(I165&gt;0,EDATE(C165,1),"")),""),"")</f>
        <v>48255</v>
      </c>
      <c r="D166" s="6">
        <f ca="1">IF(ROW()-ROW(Amortizare[[#Headers],[deschidere
sold]])=1,ValoareÎmprumut,IF(Amortizare[[#This Row],[plată
dată]]="",0,INDEX(Amortizare[], ROW()-4,8)))</f>
        <v>144558.73640069133</v>
      </c>
      <c r="E166" s="6">
        <f ca="1">IF(ValoriIntroduse,IF(ROW()-ROW(Amortizare[[#Headers],[dobândă]])=1,-IPMT(RataDobânzii/12,1,DuratăÎmprumut-ROWS($C$4:C166)+1,Amortizare[[#This Row],[deschidere
sold]]),IFERROR(-IPMT(RataDobânzii/12,1,Amortizare[[#This Row],[Nr.
luni rămase]],D167),0)),0)</f>
        <v>600.36425509584694</v>
      </c>
      <c r="F166" s="6">
        <f ca="1">IFERROR(IF(AND(ValoriIntroduse,Amortizare[[#This Row],[plată
dată]]&lt;&gt;""),-PPMT(RataDobânzii/12,1,DuratăÎmprumut-ROWS($C$4:C166)+1,Amortizare[[#This Row],[deschidere
sold]]),""),0)</f>
        <v>471.31517768806498</v>
      </c>
      <c r="G166" s="6">
        <f ca="1">IF(Amortizare[[#This Row],[plată
dată]]="",0,ValoareImpozitProprietate)</f>
        <v>375</v>
      </c>
      <c r="H166" s="6">
        <f ca="1">IF(Amortizare[[#This Row],[plată
dată]]="",0,Amortizare[[#This Row],[dobândă]]+Amortizare[[#This Row],[principal]]+Amortizare[[#This Row],[proprietate
impozit]])</f>
        <v>1446.679432783912</v>
      </c>
      <c r="I166" s="6">
        <f ca="1">IF(Amortizare[[#This Row],[plată
dată]]="",0,Amortizare[[#This Row],[deschidere
sold]]-Amortizare[[#This Row],[principal]])</f>
        <v>144087.42122300327</v>
      </c>
      <c r="J166" s="8">
        <f ca="1">IF(Amortizare[[#This Row],[închidere
sold]]&gt;0,UltimulRând-ROW(),0)</f>
        <v>197</v>
      </c>
    </row>
    <row r="167" spans="2:10" ht="15" customHeight="1" x14ac:dyDescent="0.25">
      <c r="B167" s="7">
        <f>ROWS($B$4:B167)</f>
        <v>164</v>
      </c>
      <c r="C167" s="5">
        <f ca="1">IF(ValoriIntroduse,IF(Amortizare[[#This Row],[Nr.]]&lt;=DuratăÎmprumut,IF(ROW()-ROW(Amortizare[[#Headers],[plată
dată]])=1,ÎnceputÎmprumut,IF(I166&gt;0,EDATE(C166,1),"")),""),"")</f>
        <v>48284</v>
      </c>
      <c r="D167" s="6">
        <f ca="1">IF(ROW()-ROW(Amortizare[[#Headers],[deschidere
sold]])=1,ValoareÎmprumut,IF(Amortizare[[#This Row],[plată
dată]]="",0,INDEX(Amortizare[], ROW()-4,8)))</f>
        <v>144087.42122300327</v>
      </c>
      <c r="E167" s="6">
        <f ca="1">IF(ValoriIntroduse,IF(ROW()-ROW(Amortizare[[#Headers],[dobândă]])=1,-IPMT(RataDobânzii/12,1,DuratăÎmprumut-ROWS($C$4:C167)+1,Amortizare[[#This Row],[deschidere
sold]]),IFERROR(-IPMT(RataDobânzii/12,1,Amortizare[[#This Row],[Nr.
luni rămase]],D168),0)),0)</f>
        <v>598.39225930031182</v>
      </c>
      <c r="F167" s="6">
        <f ca="1">IFERROR(IF(AND(ValoriIntroduse,Amortizare[[#This Row],[plată
dată]]&lt;&gt;""),-PPMT(RataDobânzii/12,1,DuratăÎmprumut-ROWS($C$4:C167)+1,Amortizare[[#This Row],[deschidere
sold]]),""),0)</f>
        <v>473.27899092843188</v>
      </c>
      <c r="G167" s="6">
        <f ca="1">IF(Amortizare[[#This Row],[plată
dată]]="",0,ValoareImpozitProprietate)</f>
        <v>375</v>
      </c>
      <c r="H167" s="6">
        <f ca="1">IF(Amortizare[[#This Row],[plată
dată]]="",0,Amortizare[[#This Row],[dobândă]]+Amortizare[[#This Row],[principal]]+Amortizare[[#This Row],[proprietate
impozit]])</f>
        <v>1446.6712502287437</v>
      </c>
      <c r="I167" s="6">
        <f ca="1">IF(Amortizare[[#This Row],[plată
dată]]="",0,Amortizare[[#This Row],[deschidere
sold]]-Amortizare[[#This Row],[principal]])</f>
        <v>143614.14223207484</v>
      </c>
      <c r="J167" s="8">
        <f ca="1">IF(Amortizare[[#This Row],[închidere
sold]]&gt;0,UltimulRând-ROW(),0)</f>
        <v>196</v>
      </c>
    </row>
    <row r="168" spans="2:10" ht="15" customHeight="1" x14ac:dyDescent="0.25">
      <c r="B168" s="7">
        <f>ROWS($B$4:B168)</f>
        <v>165</v>
      </c>
      <c r="C168" s="5">
        <f ca="1">IF(ValoriIntroduse,IF(Amortizare[[#This Row],[Nr.]]&lt;=DuratăÎmprumut,IF(ROW()-ROW(Amortizare[[#Headers],[plată
dată]])=1,ÎnceputÎmprumut,IF(I167&gt;0,EDATE(C167,1),"")),""),"")</f>
        <v>48315</v>
      </c>
      <c r="D168" s="6">
        <f ca="1">IF(ROW()-ROW(Amortizare[[#Headers],[deschidere
sold]])=1,ValoareÎmprumut,IF(Amortizare[[#This Row],[plată
dată]]="",0,INDEX(Amortizare[], ROW()-4,8)))</f>
        <v>143614.14223207484</v>
      </c>
      <c r="E168" s="6">
        <f ca="1">IF(ValoriIntroduse,IF(ROW()-ROW(Amortizare[[#Headers],[dobândă]])=1,-IPMT(RataDobânzii/12,1,DuratăÎmprumut-ROWS($C$4:C168)+1,Amortizare[[#This Row],[deschidere
sold]]),IFERROR(-IPMT(RataDobânzii/12,1,Amortizare[[#This Row],[Nr.
luni rămase]],D169),0)),0)</f>
        <v>596.41204685562866</v>
      </c>
      <c r="F168" s="6">
        <f ca="1">IFERROR(IF(AND(ValoriIntroduse,Amortizare[[#This Row],[plată
dată]]&lt;&gt;""),-PPMT(RataDobânzii/12,1,DuratăÎmprumut-ROWS($C$4:C168)+1,Amortizare[[#This Row],[deschidere
sold]]),""),0)</f>
        <v>475.250986723967</v>
      </c>
      <c r="G168" s="6">
        <f ca="1">IF(Amortizare[[#This Row],[plată
dată]]="",0,ValoareImpozitProprietate)</f>
        <v>375</v>
      </c>
      <c r="H168" s="6">
        <f ca="1">IF(Amortizare[[#This Row],[plată
dată]]="",0,Amortizare[[#This Row],[dobândă]]+Amortizare[[#This Row],[principal]]+Amortizare[[#This Row],[proprietate
impozit]])</f>
        <v>1446.6630335795958</v>
      </c>
      <c r="I168" s="6">
        <f ca="1">IF(Amortizare[[#This Row],[plată
dată]]="",0,Amortizare[[#This Row],[deschidere
sold]]-Amortizare[[#This Row],[principal]])</f>
        <v>143138.89124535088</v>
      </c>
      <c r="J168" s="8">
        <f ca="1">IF(Amortizare[[#This Row],[închidere
sold]]&gt;0,UltimulRând-ROW(),0)</f>
        <v>195</v>
      </c>
    </row>
    <row r="169" spans="2:10" ht="15" customHeight="1" x14ac:dyDescent="0.25">
      <c r="B169" s="7">
        <f>ROWS($B$4:B169)</f>
        <v>166</v>
      </c>
      <c r="C169" s="5">
        <f ca="1">IF(ValoriIntroduse,IF(Amortizare[[#This Row],[Nr.]]&lt;=DuratăÎmprumut,IF(ROW()-ROW(Amortizare[[#Headers],[plată
dată]])=1,ÎnceputÎmprumut,IF(I168&gt;0,EDATE(C168,1),"")),""),"")</f>
        <v>48345</v>
      </c>
      <c r="D169" s="6">
        <f ca="1">IF(ROW()-ROW(Amortizare[[#Headers],[deschidere
sold]])=1,ValoareÎmprumut,IF(Amortizare[[#This Row],[plată
dată]]="",0,INDEX(Amortizare[], ROW()-4,8)))</f>
        <v>143138.89124535088</v>
      </c>
      <c r="E169" s="6">
        <f ca="1">IF(ValoriIntroduse,IF(ROW()-ROW(Amortizare[[#Headers],[dobândă]])=1,-IPMT(RataDobânzii/12,1,DuratăÎmprumut-ROWS($C$4:C169)+1,Amortizare[[#This Row],[deschidere
sold]]),IFERROR(-IPMT(RataDobânzii/12,1,Amortizare[[#This Row],[Nr.
luni rămase]],D170),0)),0)</f>
        <v>594.42358352575923</v>
      </c>
      <c r="F169" s="6">
        <f ca="1">IFERROR(IF(AND(ValoriIntroduse,Amortizare[[#This Row],[plată
dată]]&lt;&gt;""),-PPMT(RataDobânzii/12,1,DuratăÎmprumut-ROWS($C$4:C169)+1,Amortizare[[#This Row],[deschidere
sold]]),""),0)</f>
        <v>477.23119916865028</v>
      </c>
      <c r="G169" s="6">
        <f ca="1">IF(Amortizare[[#This Row],[plată
dată]]="",0,ValoareImpozitProprietate)</f>
        <v>375</v>
      </c>
      <c r="H169" s="6">
        <f ca="1">IF(Amortizare[[#This Row],[plată
dată]]="",0,Amortizare[[#This Row],[dobândă]]+Amortizare[[#This Row],[principal]]+Amortizare[[#This Row],[proprietate
impozit]])</f>
        <v>1446.6547826944095</v>
      </c>
      <c r="I169" s="6">
        <f ca="1">IF(Amortizare[[#This Row],[plată
dată]]="",0,Amortizare[[#This Row],[deschidere
sold]]-Amortizare[[#This Row],[principal]])</f>
        <v>142661.66004618222</v>
      </c>
      <c r="J169" s="8">
        <f ca="1">IF(Amortizare[[#This Row],[închidere
sold]]&gt;0,UltimulRând-ROW(),0)</f>
        <v>194</v>
      </c>
    </row>
    <row r="170" spans="2:10" ht="15" customHeight="1" x14ac:dyDescent="0.25">
      <c r="B170" s="7">
        <f>ROWS($B$4:B170)</f>
        <v>167</v>
      </c>
      <c r="C170" s="5">
        <f ca="1">IF(ValoriIntroduse,IF(Amortizare[[#This Row],[Nr.]]&lt;=DuratăÎmprumut,IF(ROW()-ROW(Amortizare[[#Headers],[plată
dată]])=1,ÎnceputÎmprumut,IF(I169&gt;0,EDATE(C169,1),"")),""),"")</f>
        <v>48376</v>
      </c>
      <c r="D170" s="6">
        <f ca="1">IF(ROW()-ROW(Amortizare[[#Headers],[deschidere
sold]])=1,ValoareÎmprumut,IF(Amortizare[[#This Row],[plată
dată]]="",0,INDEX(Amortizare[], ROW()-4,8)))</f>
        <v>142661.66004618222</v>
      </c>
      <c r="E170" s="6">
        <f ca="1">IF(ValoriIntroduse,IF(ROW()-ROW(Amortizare[[#Headers],[dobândă]])=1,-IPMT(RataDobânzii/12,1,DuratăÎmprumut-ROWS($C$4:C170)+1,Amortizare[[#This Row],[deschidere
sold]]),IFERROR(-IPMT(RataDobânzii/12,1,Amortizare[[#This Row],[Nr.
luni rămase]],D171),0)),0)</f>
        <v>592.42683493201548</v>
      </c>
      <c r="F170" s="6">
        <f ca="1">IFERROR(IF(AND(ValoriIntroduse,Amortizare[[#This Row],[plată
dată]]&lt;&gt;""),-PPMT(RataDobânzii/12,1,DuratăÎmprumut-ROWS($C$4:C170)+1,Amortizare[[#This Row],[deschidere
sold]]),""),0)</f>
        <v>479.21966249851948</v>
      </c>
      <c r="G170" s="6">
        <f ca="1">IF(Amortizare[[#This Row],[plată
dată]]="",0,ValoareImpozitProprietate)</f>
        <v>375</v>
      </c>
      <c r="H170" s="6">
        <f ca="1">IF(Amortizare[[#This Row],[plată
dată]]="",0,Amortizare[[#This Row],[dobândă]]+Amortizare[[#This Row],[principal]]+Amortizare[[#This Row],[proprietate
impozit]])</f>
        <v>1446.646497430535</v>
      </c>
      <c r="I170" s="6">
        <f ca="1">IF(Amortizare[[#This Row],[plată
dată]]="",0,Amortizare[[#This Row],[deschidere
sold]]-Amortizare[[#This Row],[principal]])</f>
        <v>142182.44038368372</v>
      </c>
      <c r="J170" s="8">
        <f ca="1">IF(Amortizare[[#This Row],[închidere
sold]]&gt;0,UltimulRând-ROW(),0)</f>
        <v>193</v>
      </c>
    </row>
    <row r="171" spans="2:10" ht="15" customHeight="1" x14ac:dyDescent="0.25">
      <c r="B171" s="7">
        <f>ROWS($B$4:B171)</f>
        <v>168</v>
      </c>
      <c r="C171" s="5">
        <f ca="1">IF(ValoriIntroduse,IF(Amortizare[[#This Row],[Nr.]]&lt;=DuratăÎmprumut,IF(ROW()-ROW(Amortizare[[#Headers],[plată
dată]])=1,ÎnceputÎmprumut,IF(I170&gt;0,EDATE(C170,1),"")),""),"")</f>
        <v>48406</v>
      </c>
      <c r="D171" s="6">
        <f ca="1">IF(ROW()-ROW(Amortizare[[#Headers],[deschidere
sold]])=1,ValoareÎmprumut,IF(Amortizare[[#This Row],[plată
dată]]="",0,INDEX(Amortizare[], ROW()-4,8)))</f>
        <v>142182.44038368372</v>
      </c>
      <c r="E171" s="6">
        <f ca="1">IF(ValoriIntroduse,IF(ROW()-ROW(Amortizare[[#Headers],[dobândă]])=1,-IPMT(RataDobânzii/12,1,DuratăÎmprumut-ROWS($C$4:C171)+1,Amortizare[[#This Row],[deschidere
sold]]),IFERROR(-IPMT(RataDobânzii/12,1,Amortizare[[#This Row],[Nr.
luni rămase]],D172),0)),0)</f>
        <v>590.42176655246442</v>
      </c>
      <c r="F171" s="6">
        <f ca="1">IFERROR(IF(AND(ValoriIntroduse,Amortizare[[#This Row],[plată
dată]]&lt;&gt;""),-PPMT(RataDobânzii/12,1,DuratăÎmprumut-ROWS($C$4:C171)+1,Amortizare[[#This Row],[deschidere
sold]]),""),0)</f>
        <v>481.21641109226334</v>
      </c>
      <c r="G171" s="6">
        <f ca="1">IF(Amortizare[[#This Row],[plată
dată]]="",0,ValoareImpozitProprietate)</f>
        <v>375</v>
      </c>
      <c r="H171" s="6">
        <f ca="1">IF(Amortizare[[#This Row],[plată
dată]]="",0,Amortizare[[#This Row],[dobândă]]+Amortizare[[#This Row],[principal]]+Amortizare[[#This Row],[proprietate
impozit]])</f>
        <v>1446.6381776447279</v>
      </c>
      <c r="I171" s="6">
        <f ca="1">IF(Amortizare[[#This Row],[plată
dată]]="",0,Amortizare[[#This Row],[deschidere
sold]]-Amortizare[[#This Row],[principal]])</f>
        <v>141701.22397259146</v>
      </c>
      <c r="J171" s="8">
        <f ca="1">IF(Amortizare[[#This Row],[închidere
sold]]&gt;0,UltimulRând-ROW(),0)</f>
        <v>192</v>
      </c>
    </row>
    <row r="172" spans="2:10" ht="15" customHeight="1" x14ac:dyDescent="0.25">
      <c r="B172" s="7">
        <f>ROWS($B$4:B172)</f>
        <v>169</v>
      </c>
      <c r="C172" s="5">
        <f ca="1">IF(ValoriIntroduse,IF(Amortizare[[#This Row],[Nr.]]&lt;=DuratăÎmprumut,IF(ROW()-ROW(Amortizare[[#Headers],[plată
dată]])=1,ÎnceputÎmprumut,IF(I171&gt;0,EDATE(C171,1),"")),""),"")</f>
        <v>48437</v>
      </c>
      <c r="D172" s="6">
        <f ca="1">IF(ROW()-ROW(Amortizare[[#Headers],[deschidere
sold]])=1,ValoareÎmprumut,IF(Amortizare[[#This Row],[plată
dată]]="",0,INDEX(Amortizare[], ROW()-4,8)))</f>
        <v>141701.22397259146</v>
      </c>
      <c r="E172" s="6">
        <f ca="1">IF(ValoriIntroduse,IF(ROW()-ROW(Amortizare[[#Headers],[dobândă]])=1,-IPMT(RataDobânzii/12,1,DuratăÎmprumut-ROWS($C$4:C172)+1,Amortizare[[#This Row],[deschidere
sold]]),IFERROR(-IPMT(RataDobânzii/12,1,Amortizare[[#This Row],[Nr.
luni rămase]],D173),0)),0)</f>
        <v>588.4083437213319</v>
      </c>
      <c r="F172" s="6">
        <f ca="1">IFERROR(IF(AND(ValoriIntroduse,Amortizare[[#This Row],[plată
dată]]&lt;&gt;""),-PPMT(RataDobânzii/12,1,DuratăÎmprumut-ROWS($C$4:C172)+1,Amortizare[[#This Row],[deschidere
sold]]),""),0)</f>
        <v>483.22147947181452</v>
      </c>
      <c r="G172" s="6">
        <f ca="1">IF(Amortizare[[#This Row],[plată
dată]]="",0,ValoareImpozitProprietate)</f>
        <v>375</v>
      </c>
      <c r="H172" s="6">
        <f ca="1">IF(Amortizare[[#This Row],[plată
dată]]="",0,Amortizare[[#This Row],[dobândă]]+Amortizare[[#This Row],[principal]]+Amortizare[[#This Row],[proprietate
impozit]])</f>
        <v>1446.6298231931464</v>
      </c>
      <c r="I172" s="6">
        <f ca="1">IF(Amortizare[[#This Row],[plată
dată]]="",0,Amortizare[[#This Row],[deschidere
sold]]-Amortizare[[#This Row],[principal]])</f>
        <v>141218.00249311965</v>
      </c>
      <c r="J172" s="8">
        <f ca="1">IF(Amortizare[[#This Row],[închidere
sold]]&gt;0,UltimulRând-ROW(),0)</f>
        <v>191</v>
      </c>
    </row>
    <row r="173" spans="2:10" ht="15" customHeight="1" x14ac:dyDescent="0.25">
      <c r="B173" s="7">
        <f>ROWS($B$4:B173)</f>
        <v>170</v>
      </c>
      <c r="C173" s="5">
        <f ca="1">IF(ValoriIntroduse,IF(Amortizare[[#This Row],[Nr.]]&lt;=DuratăÎmprumut,IF(ROW()-ROW(Amortizare[[#Headers],[plată
dată]])=1,ÎnceputÎmprumut,IF(I172&gt;0,EDATE(C172,1),"")),""),"")</f>
        <v>48468</v>
      </c>
      <c r="D173" s="6">
        <f ca="1">IF(ROW()-ROW(Amortizare[[#Headers],[deschidere
sold]])=1,ValoareÎmprumut,IF(Amortizare[[#This Row],[plată
dată]]="",0,INDEX(Amortizare[], ROW()-4,8)))</f>
        <v>141218.00249311965</v>
      </c>
      <c r="E173" s="6">
        <f ca="1">IF(ValoriIntroduse,IF(ROW()-ROW(Amortizare[[#Headers],[dobândă]])=1,-IPMT(RataDobânzii/12,1,DuratăÎmprumut-ROWS($C$4:C173)+1,Amortizare[[#This Row],[deschidere
sold]]),IFERROR(-IPMT(RataDobânzii/12,1,Amortizare[[#This Row],[Nr.
luni rămase]],D174),0)),0)</f>
        <v>586.38653162840296</v>
      </c>
      <c r="F173" s="6">
        <f ca="1">IFERROR(IF(AND(ValoriIntroduse,Amortizare[[#This Row],[plată
dată]]&lt;&gt;""),-PPMT(RataDobânzii/12,1,DuratăÎmprumut-ROWS($C$4:C173)+1,Amortizare[[#This Row],[deschidere
sold]]),""),0)</f>
        <v>485.23490230294715</v>
      </c>
      <c r="G173" s="6">
        <f ca="1">IF(Amortizare[[#This Row],[plată
dată]]="",0,ValoareImpozitProprietate)</f>
        <v>375</v>
      </c>
      <c r="H173" s="6">
        <f ca="1">IF(Amortizare[[#This Row],[plată
dată]]="",0,Amortizare[[#This Row],[dobândă]]+Amortizare[[#This Row],[principal]]+Amortizare[[#This Row],[proprietate
impozit]])</f>
        <v>1446.6214339313501</v>
      </c>
      <c r="I173" s="6">
        <f ca="1">IF(Amortizare[[#This Row],[plată
dată]]="",0,Amortizare[[#This Row],[deschidere
sold]]-Amortizare[[#This Row],[principal]])</f>
        <v>140732.76759081671</v>
      </c>
      <c r="J173" s="8">
        <f ca="1">IF(Amortizare[[#This Row],[închidere
sold]]&gt;0,UltimulRând-ROW(),0)</f>
        <v>190</v>
      </c>
    </row>
    <row r="174" spans="2:10" ht="15" customHeight="1" x14ac:dyDescent="0.25">
      <c r="B174" s="7">
        <f>ROWS($B$4:B174)</f>
        <v>171</v>
      </c>
      <c r="C174" s="5">
        <f ca="1">IF(ValoriIntroduse,IF(Amortizare[[#This Row],[Nr.]]&lt;=DuratăÎmprumut,IF(ROW()-ROW(Amortizare[[#Headers],[plată
dată]])=1,ÎnceputÎmprumut,IF(I173&gt;0,EDATE(C173,1),"")),""),"")</f>
        <v>48498</v>
      </c>
      <c r="D174" s="6">
        <f ca="1">IF(ROW()-ROW(Amortizare[[#Headers],[deschidere
sold]])=1,ValoareÎmprumut,IF(Amortizare[[#This Row],[plată
dată]]="",0,INDEX(Amortizare[], ROW()-4,8)))</f>
        <v>140732.76759081671</v>
      </c>
      <c r="E174" s="6">
        <f ca="1">IF(ValoriIntroduse,IF(ROW()-ROW(Amortizare[[#Headers],[dobândă]])=1,-IPMT(RataDobânzii/12,1,DuratăÎmprumut-ROWS($C$4:C174)+1,Amortizare[[#This Row],[deschidere
sold]]),IFERROR(-IPMT(RataDobânzii/12,1,Amortizare[[#This Row],[Nr.
luni rămase]],D175),0)),0)</f>
        <v>584.35629531842005</v>
      </c>
      <c r="F174" s="6">
        <f ca="1">IFERROR(IF(AND(ValoriIntroduse,Amortizare[[#This Row],[plată
dată]]&lt;&gt;""),-PPMT(RataDobânzii/12,1,DuratăÎmprumut-ROWS($C$4:C174)+1,Amortizare[[#This Row],[deschidere
sold]]),""),0)</f>
        <v>487.25671439587603</v>
      </c>
      <c r="G174" s="6">
        <f ca="1">IF(Amortizare[[#This Row],[plată
dată]]="",0,ValoareImpozitProprietate)</f>
        <v>375</v>
      </c>
      <c r="H174" s="6">
        <f ca="1">IF(Amortizare[[#This Row],[plată
dată]]="",0,Amortizare[[#This Row],[dobândă]]+Amortizare[[#This Row],[principal]]+Amortizare[[#This Row],[proprietate
impozit]])</f>
        <v>1446.6130097142961</v>
      </c>
      <c r="I174" s="6">
        <f ca="1">IF(Amortizare[[#This Row],[plată
dată]]="",0,Amortizare[[#This Row],[deschidere
sold]]-Amortizare[[#This Row],[principal]])</f>
        <v>140245.51087642083</v>
      </c>
      <c r="J174" s="8">
        <f ca="1">IF(Amortizare[[#This Row],[închidere
sold]]&gt;0,UltimulRând-ROW(),0)</f>
        <v>189</v>
      </c>
    </row>
    <row r="175" spans="2:10" ht="15" customHeight="1" x14ac:dyDescent="0.25">
      <c r="B175" s="7">
        <f>ROWS($B$4:B175)</f>
        <v>172</v>
      </c>
      <c r="C175" s="5">
        <f ca="1">IF(ValoriIntroduse,IF(Amortizare[[#This Row],[Nr.]]&lt;=DuratăÎmprumut,IF(ROW()-ROW(Amortizare[[#Headers],[plată
dată]])=1,ÎnceputÎmprumut,IF(I174&gt;0,EDATE(C174,1),"")),""),"")</f>
        <v>48529</v>
      </c>
      <c r="D175" s="6">
        <f ca="1">IF(ROW()-ROW(Amortizare[[#Headers],[deschidere
sold]])=1,ValoareÎmprumut,IF(Amortizare[[#This Row],[plată
dată]]="",0,INDEX(Amortizare[], ROW()-4,8)))</f>
        <v>140245.51087642083</v>
      </c>
      <c r="E175" s="6">
        <f ca="1">IF(ValoriIntroduse,IF(ROW()-ROW(Amortizare[[#Headers],[dobândă]])=1,-IPMT(RataDobânzii/12,1,DuratăÎmprumut-ROWS($C$4:C175)+1,Amortizare[[#This Row],[deschidere
sold]]),IFERROR(-IPMT(RataDobânzii/12,1,Amortizare[[#This Row],[Nr.
luni rămase]],D176),0)),0)</f>
        <v>582.31759969047903</v>
      </c>
      <c r="F175" s="6">
        <f ca="1">IFERROR(IF(AND(ValoriIntroduse,Amortizare[[#This Row],[plată
dată]]&lt;&gt;""),-PPMT(RataDobânzii/12,1,DuratăÎmprumut-ROWS($C$4:C175)+1,Amortizare[[#This Row],[deschidere
sold]]),""),0)</f>
        <v>489.28695070585889</v>
      </c>
      <c r="G175" s="6">
        <f ca="1">IF(Amortizare[[#This Row],[plată
dată]]="",0,ValoareImpozitProprietate)</f>
        <v>375</v>
      </c>
      <c r="H175" s="6">
        <f ca="1">IF(Amortizare[[#This Row],[plată
dată]]="",0,Amortizare[[#This Row],[dobândă]]+Amortizare[[#This Row],[principal]]+Amortizare[[#This Row],[proprietate
impozit]])</f>
        <v>1446.6045503963378</v>
      </c>
      <c r="I175" s="6">
        <f ca="1">IF(Amortizare[[#This Row],[plată
dată]]="",0,Amortizare[[#This Row],[deschidere
sold]]-Amortizare[[#This Row],[principal]])</f>
        <v>139756.22392571496</v>
      </c>
      <c r="J175" s="8">
        <f ca="1">IF(Amortizare[[#This Row],[închidere
sold]]&gt;0,UltimulRând-ROW(),0)</f>
        <v>188</v>
      </c>
    </row>
    <row r="176" spans="2:10" ht="15" customHeight="1" x14ac:dyDescent="0.25">
      <c r="B176" s="7">
        <f>ROWS($B$4:B176)</f>
        <v>173</v>
      </c>
      <c r="C176" s="5">
        <f ca="1">IF(ValoriIntroduse,IF(Amortizare[[#This Row],[Nr.]]&lt;=DuratăÎmprumut,IF(ROW()-ROW(Amortizare[[#Headers],[plată
dată]])=1,ÎnceputÎmprumut,IF(I175&gt;0,EDATE(C175,1),"")),""),"")</f>
        <v>48559</v>
      </c>
      <c r="D176" s="6">
        <f ca="1">IF(ROW()-ROW(Amortizare[[#Headers],[deschidere
sold]])=1,ValoareÎmprumut,IF(Amortizare[[#This Row],[plată
dată]]="",0,INDEX(Amortizare[], ROW()-4,8)))</f>
        <v>139756.22392571496</v>
      </c>
      <c r="E176" s="6">
        <f ca="1">IF(ValoriIntroduse,IF(ROW()-ROW(Amortizare[[#Headers],[dobândă]])=1,-IPMT(RataDobânzii/12,1,DuratăÎmprumut-ROWS($C$4:C176)+1,Amortizare[[#This Row],[deschidere
sold]]),IFERROR(-IPMT(RataDobânzii/12,1,Amortizare[[#This Row],[Nr.
luni rămase]],D177),0)),0)</f>
        <v>580.2704094974215</v>
      </c>
      <c r="F176" s="6">
        <f ca="1">IFERROR(IF(AND(ValoriIntroduse,Amortizare[[#This Row],[plată
dată]]&lt;&gt;""),-PPMT(RataDobânzii/12,1,DuratăÎmprumut-ROWS($C$4:C176)+1,Amortizare[[#This Row],[deschidere
sold]]),""),0)</f>
        <v>491.32564633379985</v>
      </c>
      <c r="G176" s="6">
        <f ca="1">IF(Amortizare[[#This Row],[plată
dată]]="",0,ValoareImpozitProprietate)</f>
        <v>375</v>
      </c>
      <c r="H176" s="6">
        <f ca="1">IF(Amortizare[[#This Row],[plată
dată]]="",0,Amortizare[[#This Row],[dobândă]]+Amortizare[[#This Row],[principal]]+Amortizare[[#This Row],[proprietate
impozit]])</f>
        <v>1446.5960558312213</v>
      </c>
      <c r="I176" s="6">
        <f ca="1">IF(Amortizare[[#This Row],[plată
dată]]="",0,Amortizare[[#This Row],[deschidere
sold]]-Amortizare[[#This Row],[principal]])</f>
        <v>139264.89827938116</v>
      </c>
      <c r="J176" s="8">
        <f ca="1">IF(Amortizare[[#This Row],[închidere
sold]]&gt;0,UltimulRând-ROW(),0)</f>
        <v>187</v>
      </c>
    </row>
    <row r="177" spans="2:10" ht="15" customHeight="1" x14ac:dyDescent="0.25">
      <c r="B177" s="7">
        <f>ROWS($B$4:B177)</f>
        <v>174</v>
      </c>
      <c r="C177" s="5">
        <f ca="1">IF(ValoriIntroduse,IF(Amortizare[[#This Row],[Nr.]]&lt;=DuratăÎmprumut,IF(ROW()-ROW(Amortizare[[#Headers],[plată
dată]])=1,ÎnceputÎmprumut,IF(I176&gt;0,EDATE(C176,1),"")),""),"")</f>
        <v>48590</v>
      </c>
      <c r="D177" s="6">
        <f ca="1">IF(ROW()-ROW(Amortizare[[#Headers],[deschidere
sold]])=1,ValoareÎmprumut,IF(Amortizare[[#This Row],[plată
dată]]="",0,INDEX(Amortizare[], ROW()-4,8)))</f>
        <v>139264.89827938116</v>
      </c>
      <c r="E177" s="6">
        <f ca="1">IF(ValoriIntroduse,IF(ROW()-ROW(Amortizare[[#Headers],[dobândă]])=1,-IPMT(RataDobânzii/12,1,DuratăÎmprumut-ROWS($C$4:C177)+1,Amortizare[[#This Row],[deschidere
sold]]),IFERROR(-IPMT(RataDobânzii/12,1,Amortizare[[#This Row],[Nr.
luni rămase]],D178),0)),0)</f>
        <v>578.21468934522625</v>
      </c>
      <c r="F177" s="6">
        <f ca="1">IFERROR(IF(AND(ValoriIntroduse,Amortizare[[#This Row],[plată
dată]]&lt;&gt;""),-PPMT(RataDobânzii/12,1,DuratăÎmprumut-ROWS($C$4:C177)+1,Amortizare[[#This Row],[deschidere
sold]]),""),0)</f>
        <v>493.37283652685738</v>
      </c>
      <c r="G177" s="6">
        <f ca="1">IF(Amortizare[[#This Row],[plată
dată]]="",0,ValoareImpozitProprietate)</f>
        <v>375</v>
      </c>
      <c r="H177" s="6">
        <f ca="1">IF(Amortizare[[#This Row],[plată
dată]]="",0,Amortizare[[#This Row],[dobândă]]+Amortizare[[#This Row],[principal]]+Amortizare[[#This Row],[proprietate
impozit]])</f>
        <v>1446.5875258720837</v>
      </c>
      <c r="I177" s="6">
        <f ca="1">IF(Amortizare[[#This Row],[plată
dată]]="",0,Amortizare[[#This Row],[deschidere
sold]]-Amortizare[[#This Row],[principal]])</f>
        <v>138771.5254428543</v>
      </c>
      <c r="J177" s="8">
        <f ca="1">IF(Amortizare[[#This Row],[închidere
sold]]&gt;0,UltimulRând-ROW(),0)</f>
        <v>186</v>
      </c>
    </row>
    <row r="178" spans="2:10" ht="15" customHeight="1" x14ac:dyDescent="0.25">
      <c r="B178" s="7">
        <f>ROWS($B$4:B178)</f>
        <v>175</v>
      </c>
      <c r="C178" s="5">
        <f ca="1">IF(ValoriIntroduse,IF(Amortizare[[#This Row],[Nr.]]&lt;=DuratăÎmprumut,IF(ROW()-ROW(Amortizare[[#Headers],[plată
dată]])=1,ÎnceputÎmprumut,IF(I177&gt;0,EDATE(C177,1),"")),""),"")</f>
        <v>48621</v>
      </c>
      <c r="D178" s="6">
        <f ca="1">IF(ROW()-ROW(Amortizare[[#Headers],[deschidere
sold]])=1,ValoareÎmprumut,IF(Amortizare[[#This Row],[plată
dată]]="",0,INDEX(Amortizare[], ROW()-4,8)))</f>
        <v>138771.5254428543</v>
      </c>
      <c r="E178" s="6">
        <f ca="1">IF(ValoriIntroduse,IF(ROW()-ROW(Amortizare[[#Headers],[dobândă]])=1,-IPMT(RataDobânzii/12,1,DuratăÎmprumut-ROWS($C$4:C178)+1,Amortizare[[#This Row],[deschidere
sold]]),IFERROR(-IPMT(RataDobânzii/12,1,Amortizare[[#This Row],[Nr.
luni rămase]],D179),0)),0)</f>
        <v>576.15040369239682</v>
      </c>
      <c r="F178" s="6">
        <f ca="1">IFERROR(IF(AND(ValoriIntroduse,Amortizare[[#This Row],[plată
dată]]&lt;&gt;""),-PPMT(RataDobânzii/12,1,DuratăÎmprumut-ROWS($C$4:C178)+1,Amortizare[[#This Row],[deschidere
sold]]),""),0)</f>
        <v>495.42855667905263</v>
      </c>
      <c r="G178" s="6">
        <f ca="1">IF(Amortizare[[#This Row],[plată
dată]]="",0,ValoareImpozitProprietate)</f>
        <v>375</v>
      </c>
      <c r="H178" s="6">
        <f ca="1">IF(Amortizare[[#This Row],[plată
dată]]="",0,Amortizare[[#This Row],[dobândă]]+Amortizare[[#This Row],[principal]]+Amortizare[[#This Row],[proprietate
impozit]])</f>
        <v>1446.5789603714495</v>
      </c>
      <c r="I178" s="6">
        <f ca="1">IF(Amortizare[[#This Row],[plată
dată]]="",0,Amortizare[[#This Row],[deschidere
sold]]-Amortizare[[#This Row],[principal]])</f>
        <v>138276.09688617525</v>
      </c>
      <c r="J178" s="8">
        <f ca="1">IF(Amortizare[[#This Row],[închidere
sold]]&gt;0,UltimulRând-ROW(),0)</f>
        <v>185</v>
      </c>
    </row>
    <row r="179" spans="2:10" ht="15" customHeight="1" x14ac:dyDescent="0.25">
      <c r="B179" s="7">
        <f>ROWS($B$4:B179)</f>
        <v>176</v>
      </c>
      <c r="C179" s="5">
        <f ca="1">IF(ValoriIntroduse,IF(Amortizare[[#This Row],[Nr.]]&lt;=DuratăÎmprumut,IF(ROW()-ROW(Amortizare[[#Headers],[plată
dată]])=1,ÎnceputÎmprumut,IF(I178&gt;0,EDATE(C178,1),"")),""),"")</f>
        <v>48649</v>
      </c>
      <c r="D179" s="6">
        <f ca="1">IF(ROW()-ROW(Amortizare[[#Headers],[deschidere
sold]])=1,ValoareÎmprumut,IF(Amortizare[[#This Row],[plată
dată]]="",0,INDEX(Amortizare[], ROW()-4,8)))</f>
        <v>138276.09688617525</v>
      </c>
      <c r="E179" s="6">
        <f ca="1">IF(ValoriIntroduse,IF(ROW()-ROW(Amortizare[[#Headers],[dobândă]])=1,-IPMT(RataDobânzii/12,1,DuratăÎmprumut-ROWS($C$4:C179)+1,Amortizare[[#This Row],[deschidere
sold]]),IFERROR(-IPMT(RataDobânzii/12,1,Amortizare[[#This Row],[Nr.
luni rămase]],D180),0)),0)</f>
        <v>574.07751684934738</v>
      </c>
      <c r="F179" s="6">
        <f ca="1">IFERROR(IF(AND(ValoriIntroduse,Amortizare[[#This Row],[plată
dată]]&lt;&gt;""),-PPMT(RataDobânzii/12,1,DuratăÎmprumut-ROWS($C$4:C179)+1,Amortizare[[#This Row],[deschidere
sold]]),""),0)</f>
        <v>497.492842331882</v>
      </c>
      <c r="G179" s="6">
        <f ca="1">IF(Amortizare[[#This Row],[plată
dată]]="",0,ValoareImpozitProprietate)</f>
        <v>375</v>
      </c>
      <c r="H179" s="6">
        <f ca="1">IF(Amortizare[[#This Row],[plată
dată]]="",0,Amortizare[[#This Row],[dobândă]]+Amortizare[[#This Row],[principal]]+Amortizare[[#This Row],[proprietate
impozit]])</f>
        <v>1446.5703591812294</v>
      </c>
      <c r="I179" s="6">
        <f ca="1">IF(Amortizare[[#This Row],[plată
dată]]="",0,Amortizare[[#This Row],[deschidere
sold]]-Amortizare[[#This Row],[principal]])</f>
        <v>137778.60404384337</v>
      </c>
      <c r="J179" s="8">
        <f ca="1">IF(Amortizare[[#This Row],[închidere
sold]]&gt;0,UltimulRând-ROW(),0)</f>
        <v>184</v>
      </c>
    </row>
    <row r="180" spans="2:10" ht="15" customHeight="1" x14ac:dyDescent="0.25">
      <c r="B180" s="7">
        <f>ROWS($B$4:B180)</f>
        <v>177</v>
      </c>
      <c r="C180" s="5">
        <f ca="1">IF(ValoriIntroduse,IF(Amortizare[[#This Row],[Nr.]]&lt;=DuratăÎmprumut,IF(ROW()-ROW(Amortizare[[#Headers],[plată
dată]])=1,ÎnceputÎmprumut,IF(I179&gt;0,EDATE(C179,1),"")),""),"")</f>
        <v>48680</v>
      </c>
      <c r="D180" s="6">
        <f ca="1">IF(ROW()-ROW(Amortizare[[#Headers],[deschidere
sold]])=1,ValoareÎmprumut,IF(Amortizare[[#This Row],[plată
dată]]="",0,INDEX(Amortizare[], ROW()-4,8)))</f>
        <v>137778.60404384337</v>
      </c>
      <c r="E180" s="6">
        <f ca="1">IF(ValoriIntroduse,IF(ROW()-ROW(Amortizare[[#Headers],[dobândă]])=1,-IPMT(RataDobânzii/12,1,DuratăÎmprumut-ROWS($C$4:C180)+1,Amortizare[[#This Row],[deschidere
sold]]),IFERROR(-IPMT(RataDobânzii/12,1,Amortizare[[#This Row],[Nr.
luni rămase]],D181),0)),0)</f>
        <v>571.99599297778514</v>
      </c>
      <c r="F180" s="6">
        <f ca="1">IFERROR(IF(AND(ValoriIntroduse,Amortizare[[#This Row],[plată
dată]]&lt;&gt;""),-PPMT(RataDobânzii/12,1,DuratăÎmprumut-ROWS($C$4:C180)+1,Amortizare[[#This Row],[deschidere
sold]]),""),0)</f>
        <v>499.56572917493156</v>
      </c>
      <c r="G180" s="6">
        <f ca="1">IF(Amortizare[[#This Row],[plată
dată]]="",0,ValoareImpozitProprietate)</f>
        <v>375</v>
      </c>
      <c r="H180" s="6">
        <f ca="1">IF(Amortizare[[#This Row],[plată
dată]]="",0,Amortizare[[#This Row],[dobândă]]+Amortizare[[#This Row],[principal]]+Amortizare[[#This Row],[proprietate
impozit]])</f>
        <v>1446.5617221527168</v>
      </c>
      <c r="I180" s="6">
        <f ca="1">IF(Amortizare[[#This Row],[plată
dată]]="",0,Amortizare[[#This Row],[deschidere
sold]]-Amortizare[[#This Row],[principal]])</f>
        <v>137279.03831466843</v>
      </c>
      <c r="J180" s="8">
        <f ca="1">IF(Amortizare[[#This Row],[închidere
sold]]&gt;0,UltimulRând-ROW(),0)</f>
        <v>183</v>
      </c>
    </row>
    <row r="181" spans="2:10" ht="15" customHeight="1" x14ac:dyDescent="0.25">
      <c r="B181" s="7">
        <f>ROWS($B$4:B181)</f>
        <v>178</v>
      </c>
      <c r="C181" s="5">
        <f ca="1">IF(ValoriIntroduse,IF(Amortizare[[#This Row],[Nr.]]&lt;=DuratăÎmprumut,IF(ROW()-ROW(Amortizare[[#Headers],[plată
dată]])=1,ÎnceputÎmprumut,IF(I180&gt;0,EDATE(C180,1),"")),""),"")</f>
        <v>48710</v>
      </c>
      <c r="D181" s="6">
        <f ca="1">IF(ROW()-ROW(Amortizare[[#Headers],[deschidere
sold]])=1,ValoareÎmprumut,IF(Amortizare[[#This Row],[plată
dată]]="",0,INDEX(Amortizare[], ROW()-4,8)))</f>
        <v>137279.03831466843</v>
      </c>
      <c r="E181" s="6">
        <f ca="1">IF(ValoriIntroduse,IF(ROW()-ROW(Amortizare[[#Headers],[dobândă]])=1,-IPMT(RataDobânzii/12,1,DuratăÎmprumut-ROWS($C$4:C181)+1,Amortizare[[#This Row],[deschidere
sold]]),IFERROR(-IPMT(RataDobânzii/12,1,Amortizare[[#This Row],[Nr.
luni rămase]],D182),0)),0)</f>
        <v>569.90579609009148</v>
      </c>
      <c r="F181" s="6">
        <f ca="1">IFERROR(IF(AND(ValoriIntroduse,Amortizare[[#This Row],[plată
dată]]&lt;&gt;""),-PPMT(RataDobânzii/12,1,DuratăÎmprumut-ROWS($C$4:C181)+1,Amortizare[[#This Row],[deschidere
sold]]),""),0)</f>
        <v>501.6472530464938</v>
      </c>
      <c r="G181" s="6">
        <f ca="1">IF(Amortizare[[#This Row],[plată
dată]]="",0,ValoareImpozitProprietate)</f>
        <v>375</v>
      </c>
      <c r="H181" s="6">
        <f ca="1">IF(Amortizare[[#This Row],[plată
dată]]="",0,Amortizare[[#This Row],[dobândă]]+Amortizare[[#This Row],[principal]]+Amortizare[[#This Row],[proprietate
impozit]])</f>
        <v>1446.5530491365853</v>
      </c>
      <c r="I181" s="6">
        <f ca="1">IF(Amortizare[[#This Row],[plată
dată]]="",0,Amortizare[[#This Row],[deschidere
sold]]-Amortizare[[#This Row],[principal]])</f>
        <v>136777.39106162195</v>
      </c>
      <c r="J181" s="8">
        <f ca="1">IF(Amortizare[[#This Row],[închidere
sold]]&gt;0,UltimulRând-ROW(),0)</f>
        <v>182</v>
      </c>
    </row>
    <row r="182" spans="2:10" ht="15" customHeight="1" x14ac:dyDescent="0.25">
      <c r="B182" s="7">
        <f>ROWS($B$4:B182)</f>
        <v>179</v>
      </c>
      <c r="C182" s="5">
        <f ca="1">IF(ValoriIntroduse,IF(Amortizare[[#This Row],[Nr.]]&lt;=DuratăÎmprumut,IF(ROW()-ROW(Amortizare[[#Headers],[plată
dată]])=1,ÎnceputÎmprumut,IF(I181&gt;0,EDATE(C181,1),"")),""),"")</f>
        <v>48741</v>
      </c>
      <c r="D182" s="6">
        <f ca="1">IF(ROW()-ROW(Amortizare[[#Headers],[deschidere
sold]])=1,ValoareÎmprumut,IF(Amortizare[[#This Row],[plată
dată]]="",0,INDEX(Amortizare[], ROW()-4,8)))</f>
        <v>136777.39106162195</v>
      </c>
      <c r="E182" s="6">
        <f ca="1">IF(ValoriIntroduse,IF(ROW()-ROW(Amortizare[[#Headers],[dobândă]])=1,-IPMT(RataDobânzii/12,1,DuratăÎmprumut-ROWS($C$4:C182)+1,Amortizare[[#This Row],[deschidere
sold]]),IFERROR(-IPMT(RataDobânzii/12,1,Amortizare[[#This Row],[Nr.
luni rămase]],D183),0)),0)</f>
        <v>567.80689004869907</v>
      </c>
      <c r="F182" s="6">
        <f ca="1">IFERROR(IF(AND(ValoriIntroduse,Amortizare[[#This Row],[plată
dată]]&lt;&gt;""),-PPMT(RataDobânzii/12,1,DuratăÎmprumut-ROWS($C$4:C182)+1,Amortizare[[#This Row],[deschidere
sold]]),""),0)</f>
        <v>503.73744993418757</v>
      </c>
      <c r="G182" s="6">
        <f ca="1">IF(Amortizare[[#This Row],[plată
dată]]="",0,ValoareImpozitProprietate)</f>
        <v>375</v>
      </c>
      <c r="H182" s="6">
        <f ca="1">IF(Amortizare[[#This Row],[plată
dată]]="",0,Amortizare[[#This Row],[dobândă]]+Amortizare[[#This Row],[principal]]+Amortizare[[#This Row],[proprietate
impozit]])</f>
        <v>1446.5443399828866</v>
      </c>
      <c r="I182" s="6">
        <f ca="1">IF(Amortizare[[#This Row],[plată
dată]]="",0,Amortizare[[#This Row],[deschidere
sold]]-Amortizare[[#This Row],[principal]])</f>
        <v>136273.65361168777</v>
      </c>
      <c r="J182" s="8">
        <f ca="1">IF(Amortizare[[#This Row],[închidere
sold]]&gt;0,UltimulRând-ROW(),0)</f>
        <v>181</v>
      </c>
    </row>
    <row r="183" spans="2:10" ht="15" customHeight="1" x14ac:dyDescent="0.25">
      <c r="B183" s="7">
        <f>ROWS($B$4:B183)</f>
        <v>180</v>
      </c>
      <c r="C183" s="5">
        <f ca="1">IF(ValoriIntroduse,IF(Amortizare[[#This Row],[Nr.]]&lt;=DuratăÎmprumut,IF(ROW()-ROW(Amortizare[[#Headers],[plată
dată]])=1,ÎnceputÎmprumut,IF(I182&gt;0,EDATE(C182,1),"")),""),"")</f>
        <v>48771</v>
      </c>
      <c r="D183" s="6">
        <f ca="1">IF(ROW()-ROW(Amortizare[[#Headers],[deschidere
sold]])=1,ValoareÎmprumut,IF(Amortizare[[#This Row],[plată
dată]]="",0,INDEX(Amortizare[], ROW()-4,8)))</f>
        <v>136273.65361168777</v>
      </c>
      <c r="E183" s="6">
        <f ca="1">IF(ValoriIntroduse,IF(ROW()-ROW(Amortizare[[#Headers],[dobândă]])=1,-IPMT(RataDobânzii/12,1,DuratăÎmprumut-ROWS($C$4:C183)+1,Amortizare[[#This Row],[deschidere
sold]]),IFERROR(-IPMT(RataDobânzii/12,1,Amortizare[[#This Row],[Nr.
luni rămase]],D184),0)),0)</f>
        <v>565.69923856546745</v>
      </c>
      <c r="F183" s="6">
        <f ca="1">IFERROR(IF(AND(ValoriIntroduse,Amortizare[[#This Row],[plată
dată]]&lt;&gt;""),-PPMT(RataDobânzii/12,1,DuratăÎmprumut-ROWS($C$4:C183)+1,Amortizare[[#This Row],[deschidere
sold]]),""),0)</f>
        <v>505.83635597557998</v>
      </c>
      <c r="G183" s="6">
        <f ca="1">IF(Amortizare[[#This Row],[plată
dată]]="",0,ValoareImpozitProprietate)</f>
        <v>375</v>
      </c>
      <c r="H183" s="6">
        <f ca="1">IF(Amortizare[[#This Row],[plată
dată]]="",0,Amortizare[[#This Row],[dobândă]]+Amortizare[[#This Row],[principal]]+Amortizare[[#This Row],[proprietate
impozit]])</f>
        <v>1446.5355945410474</v>
      </c>
      <c r="I183" s="6">
        <f ca="1">IF(Amortizare[[#This Row],[plată
dată]]="",0,Amortizare[[#This Row],[deschidere
sold]]-Amortizare[[#This Row],[principal]])</f>
        <v>135767.8172557122</v>
      </c>
      <c r="J183" s="8">
        <f ca="1">IF(Amortizare[[#This Row],[închidere
sold]]&gt;0,UltimulRând-ROW(),0)</f>
        <v>180</v>
      </c>
    </row>
    <row r="184" spans="2:10" ht="15" customHeight="1" x14ac:dyDescent="0.25">
      <c r="B184" s="7">
        <f>ROWS($B$4:B184)</f>
        <v>181</v>
      </c>
      <c r="C184" s="5">
        <f ca="1">IF(ValoriIntroduse,IF(Amortizare[[#This Row],[Nr.]]&lt;=DuratăÎmprumut,IF(ROW()-ROW(Amortizare[[#Headers],[plată
dată]])=1,ÎnceputÎmprumut,IF(I183&gt;0,EDATE(C183,1),"")),""),"")</f>
        <v>48802</v>
      </c>
      <c r="D184" s="6">
        <f ca="1">IF(ROW()-ROW(Amortizare[[#Headers],[deschidere
sold]])=1,ValoareÎmprumut,IF(Amortizare[[#This Row],[plată
dată]]="",0,INDEX(Amortizare[], ROW()-4,8)))</f>
        <v>135767.8172557122</v>
      </c>
      <c r="E184" s="6">
        <f ca="1">IF(ValoriIntroduse,IF(ROW()-ROW(Amortizare[[#Headers],[dobândă]])=1,-IPMT(RataDobânzii/12,1,DuratăÎmprumut-ROWS($C$4:C184)+1,Amortizare[[#This Row],[deschidere
sold]]),IFERROR(-IPMT(RataDobânzii/12,1,Amortizare[[#This Row],[Nr.
luni rămase]],D185),0)),0)</f>
        <v>563.58280520105586</v>
      </c>
      <c r="F184" s="6">
        <f ca="1">IFERROR(IF(AND(ValoriIntroduse,Amortizare[[#This Row],[plată
dată]]&lt;&gt;""),-PPMT(RataDobânzii/12,1,DuratăÎmprumut-ROWS($C$4:C184)+1,Amortizare[[#This Row],[deschidere
sold]]),""),0)</f>
        <v>507.94400745881165</v>
      </c>
      <c r="G184" s="6">
        <f ca="1">IF(Amortizare[[#This Row],[plată
dată]]="",0,ValoareImpozitProprietate)</f>
        <v>375</v>
      </c>
      <c r="H184" s="6">
        <f ca="1">IF(Amortizare[[#This Row],[plată
dată]]="",0,Amortizare[[#This Row],[dobândă]]+Amortizare[[#This Row],[principal]]+Amortizare[[#This Row],[proprietate
impozit]])</f>
        <v>1446.5268126598676</v>
      </c>
      <c r="I184" s="6">
        <f ca="1">IF(Amortizare[[#This Row],[plată
dată]]="",0,Amortizare[[#This Row],[deschidere
sold]]-Amortizare[[#This Row],[principal]])</f>
        <v>135259.8732482534</v>
      </c>
      <c r="J184" s="8">
        <f ca="1">IF(Amortizare[[#This Row],[închidere
sold]]&gt;0,UltimulRând-ROW(),0)</f>
        <v>179</v>
      </c>
    </row>
    <row r="185" spans="2:10" ht="15" customHeight="1" x14ac:dyDescent="0.25">
      <c r="B185" s="7">
        <f>ROWS($B$4:B185)</f>
        <v>182</v>
      </c>
      <c r="C185" s="5">
        <f ca="1">IF(ValoriIntroduse,IF(Amortizare[[#This Row],[Nr.]]&lt;=DuratăÎmprumut,IF(ROW()-ROW(Amortizare[[#Headers],[plată
dată]])=1,ÎnceputÎmprumut,IF(I184&gt;0,EDATE(C184,1),"")),""),"")</f>
        <v>48833</v>
      </c>
      <c r="D185" s="6">
        <f ca="1">IF(ROW()-ROW(Amortizare[[#Headers],[deschidere
sold]])=1,ValoareÎmprumut,IF(Amortizare[[#This Row],[plată
dată]]="",0,INDEX(Amortizare[], ROW()-4,8)))</f>
        <v>135259.8732482534</v>
      </c>
      <c r="E185" s="6">
        <f ca="1">IF(ValoriIntroduse,IF(ROW()-ROW(Amortizare[[#Headers],[dobândă]])=1,-IPMT(RataDobânzii/12,1,DuratăÎmprumut-ROWS($C$4:C185)+1,Amortizare[[#This Row],[deschidere
sold]]),IFERROR(-IPMT(RataDobânzii/12,1,Amortizare[[#This Row],[Nr.
luni rămase]],D186),0)),0)</f>
        <v>561.45755336429238</v>
      </c>
      <c r="F185" s="6">
        <f ca="1">IFERROR(IF(AND(ValoriIntroduse,Amortizare[[#This Row],[plată
dată]]&lt;&gt;""),-PPMT(RataDobânzii/12,1,DuratăÎmprumut-ROWS($C$4:C185)+1,Amortizare[[#This Row],[deschidere
sold]]),""),0)</f>
        <v>510.06044082322342</v>
      </c>
      <c r="G185" s="6">
        <f ca="1">IF(Amortizare[[#This Row],[plată
dată]]="",0,ValoareImpozitProprietate)</f>
        <v>375</v>
      </c>
      <c r="H185" s="6">
        <f ca="1">IF(Amortizare[[#This Row],[plată
dată]]="",0,Amortizare[[#This Row],[dobândă]]+Amortizare[[#This Row],[principal]]+Amortizare[[#This Row],[proprietate
impozit]])</f>
        <v>1446.5179941875158</v>
      </c>
      <c r="I185" s="6">
        <f ca="1">IF(Amortizare[[#This Row],[plată
dată]]="",0,Amortizare[[#This Row],[deschidere
sold]]-Amortizare[[#This Row],[principal]])</f>
        <v>134749.81280743016</v>
      </c>
      <c r="J185" s="8">
        <f ca="1">IF(Amortizare[[#This Row],[închidere
sold]]&gt;0,UltimulRând-ROW(),0)</f>
        <v>178</v>
      </c>
    </row>
    <row r="186" spans="2:10" ht="15" customHeight="1" x14ac:dyDescent="0.25">
      <c r="B186" s="7">
        <f>ROWS($B$4:B186)</f>
        <v>183</v>
      </c>
      <c r="C186" s="5">
        <f ca="1">IF(ValoriIntroduse,IF(Amortizare[[#This Row],[Nr.]]&lt;=DuratăÎmprumut,IF(ROW()-ROW(Amortizare[[#Headers],[plată
dată]])=1,ÎnceputÎmprumut,IF(I185&gt;0,EDATE(C185,1),"")),""),"")</f>
        <v>48863</v>
      </c>
      <c r="D186" s="6">
        <f ca="1">IF(ROW()-ROW(Amortizare[[#Headers],[deschidere
sold]])=1,ValoareÎmprumut,IF(Amortizare[[#This Row],[plată
dată]]="",0,INDEX(Amortizare[], ROW()-4,8)))</f>
        <v>134749.81280743016</v>
      </c>
      <c r="E186" s="6">
        <f ca="1">IF(ValoriIntroduse,IF(ROW()-ROW(Amortizare[[#Headers],[dobândă]])=1,-IPMT(RataDobânzii/12,1,DuratăÎmprumut-ROWS($C$4:C186)+1,Amortizare[[#This Row],[deschidere
sold]]),IFERROR(-IPMT(RataDobânzii/12,1,Amortizare[[#This Row],[Nr.
luni rămase]],D187),0)),0)</f>
        <v>559.3234463115424</v>
      </c>
      <c r="F186" s="6">
        <f ca="1">IFERROR(IF(AND(ValoriIntroduse,Amortizare[[#This Row],[plată
dată]]&lt;&gt;""),-PPMT(RataDobânzii/12,1,DuratăÎmprumut-ROWS($C$4:C186)+1,Amortizare[[#This Row],[deschidere
sold]]),""),0)</f>
        <v>512.18569265998667</v>
      </c>
      <c r="G186" s="6">
        <f ca="1">IF(Amortizare[[#This Row],[plată
dată]]="",0,ValoareImpozitProprietate)</f>
        <v>375</v>
      </c>
      <c r="H186" s="6">
        <f ca="1">IF(Amortizare[[#This Row],[plată
dată]]="",0,Amortizare[[#This Row],[dobândă]]+Amortizare[[#This Row],[principal]]+Amortizare[[#This Row],[proprietate
impozit]])</f>
        <v>1446.509138971529</v>
      </c>
      <c r="I186" s="6">
        <f ca="1">IF(Amortizare[[#This Row],[plată
dată]]="",0,Amortizare[[#This Row],[deschidere
sold]]-Amortizare[[#This Row],[principal]])</f>
        <v>134237.62711477018</v>
      </c>
      <c r="J186" s="8">
        <f ca="1">IF(Amortizare[[#This Row],[închidere
sold]]&gt;0,UltimulRând-ROW(),0)</f>
        <v>177</v>
      </c>
    </row>
    <row r="187" spans="2:10" ht="15" customHeight="1" x14ac:dyDescent="0.25">
      <c r="B187" s="7">
        <f>ROWS($B$4:B187)</f>
        <v>184</v>
      </c>
      <c r="C187" s="5">
        <f ca="1">IF(ValoriIntroduse,IF(Amortizare[[#This Row],[Nr.]]&lt;=DuratăÎmprumut,IF(ROW()-ROW(Amortizare[[#Headers],[plată
dată]])=1,ÎnceputÎmprumut,IF(I186&gt;0,EDATE(C186,1),"")),""),"")</f>
        <v>48894</v>
      </c>
      <c r="D187" s="6">
        <f ca="1">IF(ROW()-ROW(Amortizare[[#Headers],[deschidere
sold]])=1,ValoareÎmprumut,IF(Amortizare[[#This Row],[plată
dată]]="",0,INDEX(Amortizare[], ROW()-4,8)))</f>
        <v>134237.62711477018</v>
      </c>
      <c r="E187" s="6">
        <f ca="1">IF(ValoriIntroduse,IF(ROW()-ROW(Amortizare[[#Headers],[dobândă]])=1,-IPMT(RataDobânzii/12,1,DuratăÎmprumut-ROWS($C$4:C187)+1,Amortizare[[#This Row],[deschidere
sold]]),IFERROR(-IPMT(RataDobânzii/12,1,Amortizare[[#This Row],[Nr.
luni rămase]],D188),0)),0)</f>
        <v>557.18044714607265</v>
      </c>
      <c r="F187" s="6">
        <f ca="1">IFERROR(IF(AND(ValoriIntroduse,Amortizare[[#This Row],[plată
dată]]&lt;&gt;""),-PPMT(RataDobânzii/12,1,DuratăÎmprumut-ROWS($C$4:C187)+1,Amortizare[[#This Row],[deschidere
sold]]),""),0)</f>
        <v>514.31979971273654</v>
      </c>
      <c r="G187" s="6">
        <f ca="1">IF(Amortizare[[#This Row],[plată
dată]]="",0,ValoareImpozitProprietate)</f>
        <v>375</v>
      </c>
      <c r="H187" s="6">
        <f ca="1">IF(Amortizare[[#This Row],[plată
dată]]="",0,Amortizare[[#This Row],[dobândă]]+Amortizare[[#This Row],[principal]]+Amortizare[[#This Row],[proprietate
impozit]])</f>
        <v>1446.5002468588091</v>
      </c>
      <c r="I187" s="6">
        <f ca="1">IF(Amortizare[[#This Row],[plată
dată]]="",0,Amortizare[[#This Row],[deschidere
sold]]-Amortizare[[#This Row],[principal]])</f>
        <v>133723.30731505743</v>
      </c>
      <c r="J187" s="8">
        <f ca="1">IF(Amortizare[[#This Row],[închidere
sold]]&gt;0,UltimulRând-ROW(),0)</f>
        <v>176</v>
      </c>
    </row>
    <row r="188" spans="2:10" ht="15" customHeight="1" x14ac:dyDescent="0.25">
      <c r="B188" s="7">
        <f>ROWS($B$4:B188)</f>
        <v>185</v>
      </c>
      <c r="C188" s="5">
        <f ca="1">IF(ValoriIntroduse,IF(Amortizare[[#This Row],[Nr.]]&lt;=DuratăÎmprumut,IF(ROW()-ROW(Amortizare[[#Headers],[plată
dată]])=1,ÎnceputÎmprumut,IF(I187&gt;0,EDATE(C187,1),"")),""),"")</f>
        <v>48924</v>
      </c>
      <c r="D188" s="6">
        <f ca="1">IF(ROW()-ROW(Amortizare[[#Headers],[deschidere
sold]])=1,ValoareÎmprumut,IF(Amortizare[[#This Row],[plată
dată]]="",0,INDEX(Amortizare[], ROW()-4,8)))</f>
        <v>133723.30731505743</v>
      </c>
      <c r="E188" s="6">
        <f ca="1">IF(ValoriIntroduse,IF(ROW()-ROW(Amortizare[[#Headers],[dobândă]])=1,-IPMT(RataDobânzii/12,1,DuratăÎmprumut-ROWS($C$4:C188)+1,Amortizare[[#This Row],[deschidere
sold]]),IFERROR(-IPMT(RataDobânzii/12,1,Amortizare[[#This Row],[Nr.
luni rămase]],D189),0)),0)</f>
        <v>555.02851881741344</v>
      </c>
      <c r="F188" s="6">
        <f ca="1">IFERROR(IF(AND(ValoriIntroduse,Amortizare[[#This Row],[plată
dată]]&lt;&gt;""),-PPMT(RataDobânzii/12,1,DuratăÎmprumut-ROWS($C$4:C188)+1,Amortizare[[#This Row],[deschidere
sold]]),""),0)</f>
        <v>516.4627988782064</v>
      </c>
      <c r="G188" s="6">
        <f ca="1">IF(Amortizare[[#This Row],[plată
dată]]="",0,ValoareImpozitProprietate)</f>
        <v>375</v>
      </c>
      <c r="H188" s="6">
        <f ca="1">IF(Amortizare[[#This Row],[plată
dată]]="",0,Amortizare[[#This Row],[dobândă]]+Amortizare[[#This Row],[principal]]+Amortizare[[#This Row],[proprietate
impozit]])</f>
        <v>1446.4913176956197</v>
      </c>
      <c r="I188" s="6">
        <f ca="1">IF(Amortizare[[#This Row],[plată
dată]]="",0,Amortizare[[#This Row],[deschidere
sold]]-Amortizare[[#This Row],[principal]])</f>
        <v>133206.84451617923</v>
      </c>
      <c r="J188" s="8">
        <f ca="1">IF(Amortizare[[#This Row],[închidere
sold]]&gt;0,UltimulRând-ROW(),0)</f>
        <v>175</v>
      </c>
    </row>
    <row r="189" spans="2:10" ht="15" customHeight="1" x14ac:dyDescent="0.25">
      <c r="B189" s="7">
        <f>ROWS($B$4:B189)</f>
        <v>186</v>
      </c>
      <c r="C189" s="5">
        <f ca="1">IF(ValoriIntroduse,IF(Amortizare[[#This Row],[Nr.]]&lt;=DuratăÎmprumut,IF(ROW()-ROW(Amortizare[[#Headers],[plată
dată]])=1,ÎnceputÎmprumut,IF(I188&gt;0,EDATE(C188,1),"")),""),"")</f>
        <v>48955</v>
      </c>
      <c r="D189" s="6">
        <f ca="1">IF(ROW()-ROW(Amortizare[[#Headers],[deschidere
sold]])=1,ValoareÎmprumut,IF(Amortizare[[#This Row],[plată
dată]]="",0,INDEX(Amortizare[], ROW()-4,8)))</f>
        <v>133206.84451617923</v>
      </c>
      <c r="E189" s="6">
        <f ca="1">IF(ValoriIntroduse,IF(ROW()-ROW(Amortizare[[#Headers],[dobândă]])=1,-IPMT(RataDobânzii/12,1,DuratăÎmprumut-ROWS($C$4:C189)+1,Amortizare[[#This Row],[deschidere
sold]]),IFERROR(-IPMT(RataDobânzii/12,1,Amortizare[[#This Row],[Nr.
luni rămase]],D190),0)),0)</f>
        <v>552.86762412071812</v>
      </c>
      <c r="F189" s="6">
        <f ca="1">IFERROR(IF(AND(ValoriIntroduse,Amortizare[[#This Row],[plată
dată]]&lt;&gt;""),-PPMT(RataDobânzii/12,1,DuratăÎmprumut-ROWS($C$4:C189)+1,Amortizare[[#This Row],[deschidere
sold]]),""),0)</f>
        <v>518.6147272068655</v>
      </c>
      <c r="G189" s="6">
        <f ca="1">IF(Amortizare[[#This Row],[plată
dată]]="",0,ValoareImpozitProprietate)</f>
        <v>375</v>
      </c>
      <c r="H189" s="6">
        <f ca="1">IF(Amortizare[[#This Row],[plată
dată]]="",0,Amortizare[[#This Row],[dobândă]]+Amortizare[[#This Row],[principal]]+Amortizare[[#This Row],[proprietate
impozit]])</f>
        <v>1446.4823513275837</v>
      </c>
      <c r="I189" s="6">
        <f ca="1">IF(Amortizare[[#This Row],[plată
dată]]="",0,Amortizare[[#This Row],[deschidere
sold]]-Amortizare[[#This Row],[principal]])</f>
        <v>132688.22978897236</v>
      </c>
      <c r="J189" s="8">
        <f ca="1">IF(Amortizare[[#This Row],[închidere
sold]]&gt;0,UltimulRând-ROW(),0)</f>
        <v>174</v>
      </c>
    </row>
    <row r="190" spans="2:10" ht="15" customHeight="1" x14ac:dyDescent="0.25">
      <c r="B190" s="7">
        <f>ROWS($B$4:B190)</f>
        <v>187</v>
      </c>
      <c r="C190" s="5">
        <f ca="1">IF(ValoriIntroduse,IF(Amortizare[[#This Row],[Nr.]]&lt;=DuratăÎmprumut,IF(ROW()-ROW(Amortizare[[#Headers],[plată
dată]])=1,ÎnceputÎmprumut,IF(I189&gt;0,EDATE(C189,1),"")),""),"")</f>
        <v>48986</v>
      </c>
      <c r="D190" s="6">
        <f ca="1">IF(ROW()-ROW(Amortizare[[#Headers],[deschidere
sold]])=1,ValoareÎmprumut,IF(Amortizare[[#This Row],[plată
dată]]="",0,INDEX(Amortizare[], ROW()-4,8)))</f>
        <v>132688.22978897236</v>
      </c>
      <c r="E190" s="6">
        <f ca="1">IF(ValoriIntroduse,IF(ROW()-ROW(Amortizare[[#Headers],[dobândă]])=1,-IPMT(RataDobânzii/12,1,DuratăÎmprumut-ROWS($C$4:C190)+1,Amortizare[[#This Row],[deschidere
sold]]),IFERROR(-IPMT(RataDobânzii/12,1,Amortizare[[#This Row],[Nr.
luni rămase]],D191),0)),0)</f>
        <v>550.69772569611996</v>
      </c>
      <c r="F190" s="6">
        <f ca="1">IFERROR(IF(AND(ValoriIntroduse,Amortizare[[#This Row],[plată
dată]]&lt;&gt;""),-PPMT(RataDobânzii/12,1,DuratăÎmprumut-ROWS($C$4:C190)+1,Amortizare[[#This Row],[deschidere
sold]]),""),0)</f>
        <v>520.77562190356082</v>
      </c>
      <c r="G190" s="6">
        <f ca="1">IF(Amortizare[[#This Row],[plată
dată]]="",0,ValoareImpozitProprietate)</f>
        <v>375</v>
      </c>
      <c r="H190" s="6">
        <f ca="1">IF(Amortizare[[#This Row],[plată
dată]]="",0,Amortizare[[#This Row],[dobândă]]+Amortizare[[#This Row],[principal]]+Amortizare[[#This Row],[proprietate
impozit]])</f>
        <v>1446.4733475996809</v>
      </c>
      <c r="I190" s="6">
        <f ca="1">IF(Amortizare[[#This Row],[plată
dată]]="",0,Amortizare[[#This Row],[deschidere
sold]]-Amortizare[[#This Row],[principal]])</f>
        <v>132167.45416706879</v>
      </c>
      <c r="J190" s="8">
        <f ca="1">IF(Amortizare[[#This Row],[închidere
sold]]&gt;0,UltimulRând-ROW(),0)</f>
        <v>173</v>
      </c>
    </row>
    <row r="191" spans="2:10" ht="15" customHeight="1" x14ac:dyDescent="0.25">
      <c r="B191" s="7">
        <f>ROWS($B$4:B191)</f>
        <v>188</v>
      </c>
      <c r="C191" s="5">
        <f ca="1">IF(ValoriIntroduse,IF(Amortizare[[#This Row],[Nr.]]&lt;=DuratăÎmprumut,IF(ROW()-ROW(Amortizare[[#Headers],[plată
dată]])=1,ÎnceputÎmprumut,IF(I190&gt;0,EDATE(C190,1),"")),""),"")</f>
        <v>49014</v>
      </c>
      <c r="D191" s="6">
        <f ca="1">IF(ROW()-ROW(Amortizare[[#Headers],[deschidere
sold]])=1,ValoareÎmprumut,IF(Amortizare[[#This Row],[plată
dată]]="",0,INDEX(Amortizare[], ROW()-4,8)))</f>
        <v>132167.45416706879</v>
      </c>
      <c r="E191" s="6">
        <f ca="1">IF(ValoriIntroduse,IF(ROW()-ROW(Amortizare[[#Headers],[dobândă]])=1,-IPMT(RataDobânzii/12,1,DuratăÎmprumut-ROWS($C$4:C191)+1,Amortizare[[#This Row],[deschidere
sold]]),IFERROR(-IPMT(RataDobânzii/12,1,Amortizare[[#This Row],[Nr.
luni rămase]],D192),0)),0)</f>
        <v>548.51878602808597</v>
      </c>
      <c r="F191" s="6">
        <f ca="1">IFERROR(IF(AND(ValoriIntroduse,Amortizare[[#This Row],[plată
dată]]&lt;&gt;""),-PPMT(RataDobânzii/12,1,DuratăÎmprumut-ROWS($C$4:C191)+1,Amortizare[[#This Row],[deschidere
sold]]),""),0)</f>
        <v>522.94552032815886</v>
      </c>
      <c r="G191" s="6">
        <f ca="1">IF(Amortizare[[#This Row],[plată
dată]]="",0,ValoareImpozitProprietate)</f>
        <v>375</v>
      </c>
      <c r="H191" s="6">
        <f ca="1">IF(Amortizare[[#This Row],[plată
dată]]="",0,Amortizare[[#This Row],[dobândă]]+Amortizare[[#This Row],[principal]]+Amortizare[[#This Row],[proprietate
impozit]])</f>
        <v>1446.4643063562448</v>
      </c>
      <c r="I191" s="6">
        <f ca="1">IF(Amortizare[[#This Row],[plată
dată]]="",0,Amortizare[[#This Row],[deschidere
sold]]-Amortizare[[#This Row],[principal]])</f>
        <v>131644.50864674064</v>
      </c>
      <c r="J191" s="8">
        <f ca="1">IF(Amortizare[[#This Row],[închidere
sold]]&gt;0,UltimulRând-ROW(),0)</f>
        <v>172</v>
      </c>
    </row>
    <row r="192" spans="2:10" ht="15" customHeight="1" x14ac:dyDescent="0.25">
      <c r="B192" s="7">
        <f>ROWS($B$4:B192)</f>
        <v>189</v>
      </c>
      <c r="C192" s="5">
        <f ca="1">IF(ValoriIntroduse,IF(Amortizare[[#This Row],[Nr.]]&lt;=DuratăÎmprumut,IF(ROW()-ROW(Amortizare[[#Headers],[plată
dată]])=1,ÎnceputÎmprumut,IF(I191&gt;0,EDATE(C191,1),"")),""),"")</f>
        <v>49045</v>
      </c>
      <c r="D192" s="6">
        <f ca="1">IF(ROW()-ROW(Amortizare[[#Headers],[deschidere
sold]])=1,ValoareÎmprumut,IF(Amortizare[[#This Row],[plată
dată]]="",0,INDEX(Amortizare[], ROW()-4,8)))</f>
        <v>131644.50864674064</v>
      </c>
      <c r="E192" s="6">
        <f ca="1">IF(ValoriIntroduse,IF(ROW()-ROW(Amortizare[[#Headers],[dobândă]])=1,-IPMT(RataDobânzii/12,1,DuratăÎmprumut-ROWS($C$4:C192)+1,Amortizare[[#This Row],[deschidere
sold]]),IFERROR(-IPMT(RataDobânzii/12,1,Amortizare[[#This Row],[Nr.
luni rămase]],D193),0)),0)</f>
        <v>546.33076744476853</v>
      </c>
      <c r="F192" s="6">
        <f ca="1">IFERROR(IF(AND(ValoriIntroduse,Amortizare[[#This Row],[plată
dată]]&lt;&gt;""),-PPMT(RataDobânzii/12,1,DuratăÎmprumut-ROWS($C$4:C192)+1,Amortizare[[#This Row],[deschidere
sold]]),""),0)</f>
        <v>525.12445999619297</v>
      </c>
      <c r="G192" s="6">
        <f ca="1">IF(Amortizare[[#This Row],[plată
dată]]="",0,ValoareImpozitProprietate)</f>
        <v>375</v>
      </c>
      <c r="H192" s="6">
        <f ca="1">IF(Amortizare[[#This Row],[plată
dată]]="",0,Amortizare[[#This Row],[dobândă]]+Amortizare[[#This Row],[principal]]+Amortizare[[#This Row],[proprietate
impozit]])</f>
        <v>1446.4552274409616</v>
      </c>
      <c r="I192" s="6">
        <f ca="1">IF(Amortizare[[#This Row],[plată
dată]]="",0,Amortizare[[#This Row],[deschidere
sold]]-Amortizare[[#This Row],[principal]])</f>
        <v>131119.38418674446</v>
      </c>
      <c r="J192" s="8">
        <f ca="1">IF(Amortizare[[#This Row],[închidere
sold]]&gt;0,UltimulRând-ROW(),0)</f>
        <v>171</v>
      </c>
    </row>
    <row r="193" spans="2:10" ht="15" customHeight="1" x14ac:dyDescent="0.25">
      <c r="B193" s="7">
        <f>ROWS($B$4:B193)</f>
        <v>190</v>
      </c>
      <c r="C193" s="5">
        <f ca="1">IF(ValoriIntroduse,IF(Amortizare[[#This Row],[Nr.]]&lt;=DuratăÎmprumut,IF(ROW()-ROW(Amortizare[[#Headers],[plată
dată]])=1,ÎnceputÎmprumut,IF(I192&gt;0,EDATE(C192,1),"")),""),"")</f>
        <v>49075</v>
      </c>
      <c r="D193" s="6">
        <f ca="1">IF(ROW()-ROW(Amortizare[[#Headers],[deschidere
sold]])=1,ValoareÎmprumut,IF(Amortizare[[#This Row],[plată
dată]]="",0,INDEX(Amortizare[], ROW()-4,8)))</f>
        <v>131119.38418674446</v>
      </c>
      <c r="E193" s="6">
        <f ca="1">IF(ValoriIntroduse,IF(ROW()-ROW(Amortizare[[#Headers],[dobândă]])=1,-IPMT(RataDobânzii/12,1,DuratăÎmprumut-ROWS($C$4:C193)+1,Amortizare[[#This Row],[deschidere
sold]]),IFERROR(-IPMT(RataDobânzii/12,1,Amortizare[[#This Row],[Nr.
luni rămase]],D194),0)),0)</f>
        <v>544.13363211735395</v>
      </c>
      <c r="F193" s="6">
        <f ca="1">IFERROR(IF(AND(ValoriIntroduse,Amortizare[[#This Row],[plată
dată]]&lt;&gt;""),-PPMT(RataDobânzii/12,1,DuratăÎmprumut-ROWS($C$4:C193)+1,Amortizare[[#This Row],[deschidere
sold]]),""),0)</f>
        <v>527.31247857951053</v>
      </c>
      <c r="G193" s="6">
        <f ca="1">IF(Amortizare[[#This Row],[plată
dată]]="",0,ValoareImpozitProprietate)</f>
        <v>375</v>
      </c>
      <c r="H193" s="6">
        <f ca="1">IF(Amortizare[[#This Row],[plată
dată]]="",0,Amortizare[[#This Row],[dobândă]]+Amortizare[[#This Row],[principal]]+Amortizare[[#This Row],[proprietate
impozit]])</f>
        <v>1446.4461106968645</v>
      </c>
      <c r="I193" s="6">
        <f ca="1">IF(Amortizare[[#This Row],[plată
dată]]="",0,Amortizare[[#This Row],[deschidere
sold]]-Amortizare[[#This Row],[principal]])</f>
        <v>130592.07170816495</v>
      </c>
      <c r="J193" s="8">
        <f ca="1">IF(Amortizare[[#This Row],[închidere
sold]]&gt;0,UltimulRând-ROW(),0)</f>
        <v>170</v>
      </c>
    </row>
    <row r="194" spans="2:10" ht="15" customHeight="1" x14ac:dyDescent="0.25">
      <c r="B194" s="7">
        <f>ROWS($B$4:B194)</f>
        <v>191</v>
      </c>
      <c r="C194" s="5">
        <f ca="1">IF(ValoriIntroduse,IF(Amortizare[[#This Row],[Nr.]]&lt;=DuratăÎmprumut,IF(ROW()-ROW(Amortizare[[#Headers],[plată
dată]])=1,ÎnceputÎmprumut,IF(I193&gt;0,EDATE(C193,1),"")),""),"")</f>
        <v>49106</v>
      </c>
      <c r="D194" s="6">
        <f ca="1">IF(ROW()-ROW(Amortizare[[#Headers],[deschidere
sold]])=1,ValoareÎmprumut,IF(Amortizare[[#This Row],[plată
dată]]="",0,INDEX(Amortizare[], ROW()-4,8)))</f>
        <v>130592.07170816495</v>
      </c>
      <c r="E194" s="6">
        <f ca="1">IF(ValoriIntroduse,IF(ROW()-ROW(Amortizare[[#Headers],[dobândă]])=1,-IPMT(RataDobânzii/12,1,DuratăÎmprumut-ROWS($C$4:C194)+1,Amortizare[[#This Row],[deschidere
sold]]),IFERROR(-IPMT(RataDobânzii/12,1,Amortizare[[#This Row],[Nr.
luni rămase]],D195),0)),0)</f>
        <v>541.92734205940849</v>
      </c>
      <c r="F194" s="6">
        <f ca="1">IFERROR(IF(AND(ValoriIntroduse,Amortizare[[#This Row],[plată
dată]]&lt;&gt;""),-PPMT(RataDobânzii/12,1,DuratăÎmprumut-ROWS($C$4:C194)+1,Amortizare[[#This Row],[deschidere
sold]]),""),0)</f>
        <v>529.50961390692521</v>
      </c>
      <c r="G194" s="6">
        <f ca="1">IF(Amortizare[[#This Row],[plată
dată]]="",0,ValoareImpozitProprietate)</f>
        <v>375</v>
      </c>
      <c r="H194" s="6">
        <f ca="1">IF(Amortizare[[#This Row],[plată
dată]]="",0,Amortizare[[#This Row],[dobândă]]+Amortizare[[#This Row],[principal]]+Amortizare[[#This Row],[proprietate
impozit]])</f>
        <v>1446.4369559663337</v>
      </c>
      <c r="I194" s="6">
        <f ca="1">IF(Amortizare[[#This Row],[plată
dată]]="",0,Amortizare[[#This Row],[deschidere
sold]]-Amortizare[[#This Row],[principal]])</f>
        <v>130062.56209425803</v>
      </c>
      <c r="J194" s="8">
        <f ca="1">IF(Amortizare[[#This Row],[închidere
sold]]&gt;0,UltimulRând-ROW(),0)</f>
        <v>169</v>
      </c>
    </row>
    <row r="195" spans="2:10" ht="15" customHeight="1" x14ac:dyDescent="0.25">
      <c r="B195" s="7">
        <f>ROWS($B$4:B195)</f>
        <v>192</v>
      </c>
      <c r="C195" s="5">
        <f ca="1">IF(ValoriIntroduse,IF(Amortizare[[#This Row],[Nr.]]&lt;=DuratăÎmprumut,IF(ROW()-ROW(Amortizare[[#Headers],[plată
dată]])=1,ÎnceputÎmprumut,IF(I194&gt;0,EDATE(C194,1),"")),""),"")</f>
        <v>49136</v>
      </c>
      <c r="D195" s="6">
        <f ca="1">IF(ROW()-ROW(Amortizare[[#Headers],[deschidere
sold]])=1,ValoareÎmprumut,IF(Amortizare[[#This Row],[plată
dată]]="",0,INDEX(Amortizare[], ROW()-4,8)))</f>
        <v>130062.56209425803</v>
      </c>
      <c r="E195" s="6">
        <f ca="1">IF(ValoriIntroduse,IF(ROW()-ROW(Amortizare[[#Headers],[dobândă]])=1,-IPMT(RataDobânzii/12,1,DuratăÎmprumut-ROWS($C$4:C195)+1,Amortizare[[#This Row],[deschidere
sold]]),IFERROR(-IPMT(RataDobânzii/12,1,Amortizare[[#This Row],[Nr.
luni rămase]],D196),0)),0)</f>
        <v>539.7118591262215</v>
      </c>
      <c r="F195" s="6">
        <f ca="1">IFERROR(IF(AND(ValoriIntroduse,Amortizare[[#This Row],[plată
dată]]&lt;&gt;""),-PPMT(RataDobânzii/12,1,DuratăÎmprumut-ROWS($C$4:C195)+1,Amortizare[[#This Row],[deschidere
sold]]),""),0)</f>
        <v>531.71590396487079</v>
      </c>
      <c r="G195" s="6">
        <f ca="1">IF(Amortizare[[#This Row],[plată
dată]]="",0,ValoareImpozitProprietate)</f>
        <v>375</v>
      </c>
      <c r="H195" s="6">
        <f ca="1">IF(Amortizare[[#This Row],[plată
dată]]="",0,Amortizare[[#This Row],[dobândă]]+Amortizare[[#This Row],[principal]]+Amortizare[[#This Row],[proprietate
impozit]])</f>
        <v>1446.4277630910924</v>
      </c>
      <c r="I195" s="6">
        <f ca="1">IF(Amortizare[[#This Row],[plată
dată]]="",0,Amortizare[[#This Row],[deschidere
sold]]-Amortizare[[#This Row],[principal]])</f>
        <v>129530.84619029316</v>
      </c>
      <c r="J195" s="8">
        <f ca="1">IF(Amortizare[[#This Row],[închidere
sold]]&gt;0,UltimulRând-ROW(),0)</f>
        <v>168</v>
      </c>
    </row>
    <row r="196" spans="2:10" ht="15" customHeight="1" x14ac:dyDescent="0.25">
      <c r="B196" s="7">
        <f>ROWS($B$4:B196)</f>
        <v>193</v>
      </c>
      <c r="C196" s="5">
        <f ca="1">IF(ValoriIntroduse,IF(Amortizare[[#This Row],[Nr.]]&lt;=DuratăÎmprumut,IF(ROW()-ROW(Amortizare[[#Headers],[plată
dată]])=1,ÎnceputÎmprumut,IF(I195&gt;0,EDATE(C195,1),"")),""),"")</f>
        <v>49167</v>
      </c>
      <c r="D196" s="6">
        <f ca="1">IF(ROW()-ROW(Amortizare[[#Headers],[deschidere
sold]])=1,ValoareÎmprumut,IF(Amortizare[[#This Row],[plată
dată]]="",0,INDEX(Amortizare[], ROW()-4,8)))</f>
        <v>129530.84619029316</v>
      </c>
      <c r="E196" s="6">
        <f ca="1">IF(ValoriIntroduse,IF(ROW()-ROW(Amortizare[[#Headers],[dobândă]])=1,-IPMT(RataDobânzii/12,1,DuratăÎmprumut-ROWS($C$4:C196)+1,Amortizare[[#This Row],[deschidere
sold]]),IFERROR(-IPMT(RataDobânzii/12,1,Amortizare[[#This Row],[Nr.
luni rămase]],D197),0)),0)</f>
        <v>537.48714501414622</v>
      </c>
      <c r="F196" s="6">
        <f ca="1">IFERROR(IF(AND(ValoriIntroduse,Amortizare[[#This Row],[plată
dată]]&lt;&gt;""),-PPMT(RataDobânzii/12,1,DuratăÎmprumut-ROWS($C$4:C196)+1,Amortizare[[#This Row],[deschidere
sold]]),""),0)</f>
        <v>533.93138689805767</v>
      </c>
      <c r="G196" s="6">
        <f ca="1">IF(Amortizare[[#This Row],[plată
dată]]="",0,ValoareImpozitProprietate)</f>
        <v>375</v>
      </c>
      <c r="H196" s="6">
        <f ca="1">IF(Amortizare[[#This Row],[plată
dată]]="",0,Amortizare[[#This Row],[dobândă]]+Amortizare[[#This Row],[principal]]+Amortizare[[#This Row],[proprietate
impozit]])</f>
        <v>1446.4185319122039</v>
      </c>
      <c r="I196" s="6">
        <f ca="1">IF(Amortizare[[#This Row],[plată
dată]]="",0,Amortizare[[#This Row],[deschidere
sold]]-Amortizare[[#This Row],[principal]])</f>
        <v>128996.91480339511</v>
      </c>
      <c r="J196" s="8">
        <f ca="1">IF(Amortizare[[#This Row],[închidere
sold]]&gt;0,UltimulRând-ROW(),0)</f>
        <v>167</v>
      </c>
    </row>
    <row r="197" spans="2:10" ht="15" customHeight="1" x14ac:dyDescent="0.25">
      <c r="B197" s="7">
        <f>ROWS($B$4:B197)</f>
        <v>194</v>
      </c>
      <c r="C197" s="5">
        <f ca="1">IF(ValoriIntroduse,IF(Amortizare[[#This Row],[Nr.]]&lt;=DuratăÎmprumut,IF(ROW()-ROW(Amortizare[[#Headers],[plată
dată]])=1,ÎnceputÎmprumut,IF(I196&gt;0,EDATE(C196,1),"")),""),"")</f>
        <v>49198</v>
      </c>
      <c r="D197" s="6">
        <f ca="1">IF(ROW()-ROW(Amortizare[[#Headers],[deschidere
sold]])=1,ValoareÎmprumut,IF(Amortizare[[#This Row],[plată
dată]]="",0,INDEX(Amortizare[], ROW()-4,8)))</f>
        <v>128996.91480339511</v>
      </c>
      <c r="E197" s="6">
        <f ca="1">IF(ValoriIntroduse,IF(ROW()-ROW(Amortizare[[#Headers],[dobândă]])=1,-IPMT(RataDobânzii/12,1,DuratăÎmprumut-ROWS($C$4:C197)+1,Amortizare[[#This Row],[deschidere
sold]]),IFERROR(-IPMT(RataDobânzii/12,1,Amortizare[[#This Row],[Nr.
luni rămase]],D198),0)),0)</f>
        <v>535.25316125993743</v>
      </c>
      <c r="F197" s="6">
        <f ca="1">IFERROR(IF(AND(ValoriIntroduse,Amortizare[[#This Row],[plată
dată]]&lt;&gt;""),-PPMT(RataDobânzii/12,1,DuratăÎmprumut-ROWS($C$4:C197)+1,Amortizare[[#This Row],[deschidere
sold]]),""),0)</f>
        <v>536.15610101013294</v>
      </c>
      <c r="G197" s="6">
        <f ca="1">IF(Amortizare[[#This Row],[plată
dată]]="",0,ValoareImpozitProprietate)</f>
        <v>375</v>
      </c>
      <c r="H197" s="6">
        <f ca="1">IF(Amortizare[[#This Row],[plată
dată]]="",0,Amortizare[[#This Row],[dobândă]]+Amortizare[[#This Row],[principal]]+Amortizare[[#This Row],[proprietate
impozit]])</f>
        <v>1446.4092622700705</v>
      </c>
      <c r="I197" s="6">
        <f ca="1">IF(Amortizare[[#This Row],[plată
dată]]="",0,Amortizare[[#This Row],[deschidere
sold]]-Amortizare[[#This Row],[principal]])</f>
        <v>128460.75870238498</v>
      </c>
      <c r="J197" s="8">
        <f ca="1">IF(Amortizare[[#This Row],[închidere
sold]]&gt;0,UltimulRând-ROW(),0)</f>
        <v>166</v>
      </c>
    </row>
    <row r="198" spans="2:10" ht="15" customHeight="1" x14ac:dyDescent="0.25">
      <c r="B198" s="7">
        <f>ROWS($B$4:B198)</f>
        <v>195</v>
      </c>
      <c r="C198" s="5">
        <f ca="1">IF(ValoriIntroduse,IF(Amortizare[[#This Row],[Nr.]]&lt;=DuratăÎmprumut,IF(ROW()-ROW(Amortizare[[#Headers],[plată
dată]])=1,ÎnceputÎmprumut,IF(I197&gt;0,EDATE(C197,1),"")),""),"")</f>
        <v>49228</v>
      </c>
      <c r="D198" s="6">
        <f ca="1">IF(ROW()-ROW(Amortizare[[#Headers],[deschidere
sold]])=1,ValoareÎmprumut,IF(Amortizare[[#This Row],[plată
dată]]="",0,INDEX(Amortizare[], ROW()-4,8)))</f>
        <v>128460.75870238498</v>
      </c>
      <c r="E198" s="6">
        <f ca="1">IF(ValoriIntroduse,IF(ROW()-ROW(Amortizare[[#Headers],[dobândă]])=1,-IPMT(RataDobânzii/12,1,DuratăÎmprumut-ROWS($C$4:C198)+1,Amortizare[[#This Row],[deschidere
sold]]),IFERROR(-IPMT(RataDobânzii/12,1,Amortizare[[#This Row],[Nr.
luni rămase]],D199),0)),0)</f>
        <v>533.009869240086</v>
      </c>
      <c r="F198" s="6">
        <f ca="1">IFERROR(IF(AND(ValoriIntroduse,Amortizare[[#This Row],[plată
dată]]&lt;&gt;""),-PPMT(RataDobânzii/12,1,DuratăÎmprumut-ROWS($C$4:C198)+1,Amortizare[[#This Row],[deschidere
sold]]),""),0)</f>
        <v>538.39008476434174</v>
      </c>
      <c r="G198" s="6">
        <f ca="1">IF(Amortizare[[#This Row],[plată
dată]]="",0,ValoareImpozitProprietate)</f>
        <v>375</v>
      </c>
      <c r="H198" s="6">
        <f ca="1">IF(Amortizare[[#This Row],[plată
dată]]="",0,Amortizare[[#This Row],[dobândă]]+Amortizare[[#This Row],[principal]]+Amortizare[[#This Row],[proprietate
impozit]])</f>
        <v>1446.3999540044279</v>
      </c>
      <c r="I198" s="6">
        <f ca="1">IF(Amortizare[[#This Row],[plată
dată]]="",0,Amortizare[[#This Row],[deschidere
sold]]-Amortizare[[#This Row],[principal]])</f>
        <v>127922.36861762064</v>
      </c>
      <c r="J198" s="8">
        <f ca="1">IF(Amortizare[[#This Row],[închidere
sold]]&gt;0,UltimulRând-ROW(),0)</f>
        <v>165</v>
      </c>
    </row>
    <row r="199" spans="2:10" ht="15" customHeight="1" x14ac:dyDescent="0.25">
      <c r="B199" s="7">
        <f>ROWS($B$4:B199)</f>
        <v>196</v>
      </c>
      <c r="C199" s="5">
        <f ca="1">IF(ValoriIntroduse,IF(Amortizare[[#This Row],[Nr.]]&lt;=DuratăÎmprumut,IF(ROW()-ROW(Amortizare[[#Headers],[plată
dată]])=1,ÎnceputÎmprumut,IF(I198&gt;0,EDATE(C198,1),"")),""),"")</f>
        <v>49259</v>
      </c>
      <c r="D199" s="6">
        <f ca="1">IF(ROW()-ROW(Amortizare[[#Headers],[deschidere
sold]])=1,ValoareÎmprumut,IF(Amortizare[[#This Row],[plată
dată]]="",0,INDEX(Amortizare[], ROW()-4,8)))</f>
        <v>127922.36861762064</v>
      </c>
      <c r="E199" s="6">
        <f ca="1">IF(ValoriIntroduse,IF(ROW()-ROW(Amortizare[[#Headers],[dobândă]])=1,-IPMT(RataDobânzii/12,1,DuratăÎmprumut-ROWS($C$4:C199)+1,Amortizare[[#This Row],[deschidere
sold]]),IFERROR(-IPMT(RataDobânzii/12,1,Amortizare[[#This Row],[Nr.
luni rămase]],D200),0)),0)</f>
        <v>530.75723017015184</v>
      </c>
      <c r="F199" s="6">
        <f ca="1">IFERROR(IF(AND(ValoriIntroduse,Amortizare[[#This Row],[plată
dată]]&lt;&gt;""),-PPMT(RataDobânzii/12,1,DuratăÎmprumut-ROWS($C$4:C199)+1,Amortizare[[#This Row],[deschidere
sold]]),""),0)</f>
        <v>540.63337678419327</v>
      </c>
      <c r="G199" s="6">
        <f ca="1">IF(Amortizare[[#This Row],[plată
dată]]="",0,ValoareImpozitProprietate)</f>
        <v>375</v>
      </c>
      <c r="H199" s="6">
        <f ca="1">IF(Amortizare[[#This Row],[plată
dată]]="",0,Amortizare[[#This Row],[dobândă]]+Amortizare[[#This Row],[principal]]+Amortizare[[#This Row],[proprietate
impozit]])</f>
        <v>1446.390606954345</v>
      </c>
      <c r="I199" s="6">
        <f ca="1">IF(Amortizare[[#This Row],[plată
dată]]="",0,Amortizare[[#This Row],[deschidere
sold]]-Amortizare[[#This Row],[principal]])</f>
        <v>127381.73524083645</v>
      </c>
      <c r="J199" s="8">
        <f ca="1">IF(Amortizare[[#This Row],[închidere
sold]]&gt;0,UltimulRând-ROW(),0)</f>
        <v>164</v>
      </c>
    </row>
    <row r="200" spans="2:10" ht="15" customHeight="1" x14ac:dyDescent="0.25">
      <c r="B200" s="7">
        <f>ROWS($B$4:B200)</f>
        <v>197</v>
      </c>
      <c r="C200" s="5">
        <f ca="1">IF(ValoriIntroduse,IF(Amortizare[[#This Row],[Nr.]]&lt;=DuratăÎmprumut,IF(ROW()-ROW(Amortizare[[#Headers],[plată
dată]])=1,ÎnceputÎmprumut,IF(I199&gt;0,EDATE(C199,1),"")),""),"")</f>
        <v>49289</v>
      </c>
      <c r="D200" s="6">
        <f ca="1">IF(ROW()-ROW(Amortizare[[#Headers],[deschidere
sold]])=1,ValoareÎmprumut,IF(Amortizare[[#This Row],[plată
dată]]="",0,INDEX(Amortizare[], ROW()-4,8)))</f>
        <v>127381.73524083645</v>
      </c>
      <c r="E200" s="6">
        <f ca="1">IF(ValoriIntroduse,IF(ROW()-ROW(Amortizare[[#Headers],[dobândă]])=1,-IPMT(RataDobânzii/12,1,DuratăÎmprumut-ROWS($C$4:C200)+1,Amortizare[[#This Row],[deschidere
sold]]),IFERROR(-IPMT(RataDobânzii/12,1,Amortizare[[#This Row],[Nr.
luni rămase]],D201),0)),0)</f>
        <v>528.49520510409309</v>
      </c>
      <c r="F200" s="6">
        <f ca="1">IFERROR(IF(AND(ValoriIntroduse,Amortizare[[#This Row],[plată
dată]]&lt;&gt;""),-PPMT(RataDobânzii/12,1,DuratăÎmprumut-ROWS($C$4:C200)+1,Amortizare[[#This Row],[deschidere
sold]]),""),0)</f>
        <v>542.88601585412744</v>
      </c>
      <c r="G200" s="6">
        <f ca="1">IF(Amortizare[[#This Row],[plată
dată]]="",0,ValoareImpozitProprietate)</f>
        <v>375</v>
      </c>
      <c r="H200" s="6">
        <f ca="1">IF(Amortizare[[#This Row],[plată
dată]]="",0,Amortizare[[#This Row],[dobândă]]+Amortizare[[#This Row],[principal]]+Amortizare[[#This Row],[proprietate
impozit]])</f>
        <v>1446.3812209582206</v>
      </c>
      <c r="I200" s="6">
        <f ca="1">IF(Amortizare[[#This Row],[plată
dată]]="",0,Amortizare[[#This Row],[deschidere
sold]]-Amortizare[[#This Row],[principal]])</f>
        <v>126838.84922498233</v>
      </c>
      <c r="J200" s="8">
        <f ca="1">IF(Amortizare[[#This Row],[închidere
sold]]&gt;0,UltimulRând-ROW(),0)</f>
        <v>163</v>
      </c>
    </row>
    <row r="201" spans="2:10" ht="15" customHeight="1" x14ac:dyDescent="0.25">
      <c r="B201" s="7">
        <f>ROWS($B$4:B201)</f>
        <v>198</v>
      </c>
      <c r="C201" s="5">
        <f ca="1">IF(ValoriIntroduse,IF(Amortizare[[#This Row],[Nr.]]&lt;=DuratăÎmprumut,IF(ROW()-ROW(Amortizare[[#Headers],[plată
dată]])=1,ÎnceputÎmprumut,IF(I200&gt;0,EDATE(C200,1),"")),""),"")</f>
        <v>49320</v>
      </c>
      <c r="D201" s="6">
        <f ca="1">IF(ROW()-ROW(Amortizare[[#Headers],[deschidere
sold]])=1,ValoareÎmprumut,IF(Amortizare[[#This Row],[plată
dată]]="",0,INDEX(Amortizare[], ROW()-4,8)))</f>
        <v>126838.84922498233</v>
      </c>
      <c r="E201" s="6">
        <f ca="1">IF(ValoriIntroduse,IF(ROW()-ROW(Amortizare[[#Headers],[dobândă]])=1,-IPMT(RataDobânzii/12,1,DuratăÎmprumut-ROWS($C$4:C201)+1,Amortizare[[#This Row],[deschidere
sold]]),IFERROR(-IPMT(RataDobânzii/12,1,Amortizare[[#This Row],[Nr.
luni rămase]],D202),0)),0)</f>
        <v>526.2237549335922</v>
      </c>
      <c r="F201" s="6">
        <f ca="1">IFERROR(IF(AND(ValoriIntroduse,Amortizare[[#This Row],[plată
dată]]&lt;&gt;""),-PPMT(RataDobânzii/12,1,DuratăÎmprumut-ROWS($C$4:C201)+1,Amortizare[[#This Row],[deschidere
sold]]),""),0)</f>
        <v>545.14804092018619</v>
      </c>
      <c r="G201" s="6">
        <f ca="1">IF(Amortizare[[#This Row],[plată
dată]]="",0,ValoareImpozitProprietate)</f>
        <v>375</v>
      </c>
      <c r="H201" s="6">
        <f ca="1">IF(Amortizare[[#This Row],[plată
dată]]="",0,Amortizare[[#This Row],[dobândă]]+Amortizare[[#This Row],[principal]]+Amortizare[[#This Row],[proprietate
impozit]])</f>
        <v>1446.3717958537784</v>
      </c>
      <c r="I201" s="6">
        <f ca="1">IF(Amortizare[[#This Row],[plată
dată]]="",0,Amortizare[[#This Row],[deschidere
sold]]-Amortizare[[#This Row],[principal]])</f>
        <v>126293.70118406214</v>
      </c>
      <c r="J201" s="8">
        <f ca="1">IF(Amortizare[[#This Row],[închidere
sold]]&gt;0,UltimulRând-ROW(),0)</f>
        <v>162</v>
      </c>
    </row>
    <row r="202" spans="2:10" ht="15" customHeight="1" x14ac:dyDescent="0.25">
      <c r="B202" s="7">
        <f>ROWS($B$4:B202)</f>
        <v>199</v>
      </c>
      <c r="C202" s="5">
        <f ca="1">IF(ValoriIntroduse,IF(Amortizare[[#This Row],[Nr.]]&lt;=DuratăÎmprumut,IF(ROW()-ROW(Amortizare[[#Headers],[plată
dată]])=1,ÎnceputÎmprumut,IF(I201&gt;0,EDATE(C201,1),"")),""),"")</f>
        <v>49351</v>
      </c>
      <c r="D202" s="6">
        <f ca="1">IF(ROW()-ROW(Amortizare[[#Headers],[deschidere
sold]])=1,ValoareÎmprumut,IF(Amortizare[[#This Row],[plată
dată]]="",0,INDEX(Amortizare[], ROW()-4,8)))</f>
        <v>126293.70118406214</v>
      </c>
      <c r="E202" s="6">
        <f ca="1">IF(ValoriIntroduse,IF(ROW()-ROW(Amortizare[[#Headers],[dobândă]])=1,-IPMT(RataDobânzii/12,1,DuratăÎmprumut-ROWS($C$4:C202)+1,Amortizare[[#This Row],[deschidere
sold]]),IFERROR(-IPMT(RataDobânzii/12,1,Amortizare[[#This Row],[Nr.
luni rămase]],D203),0)),0)</f>
        <v>523.94284038738112</v>
      </c>
      <c r="F202" s="6">
        <f ca="1">IFERROR(IF(AND(ValoriIntroduse,Amortizare[[#This Row],[plată
dată]]&lt;&gt;""),-PPMT(RataDobânzii/12,1,DuratăÎmprumut-ROWS($C$4:C202)+1,Amortizare[[#This Row],[deschidere
sold]]),""),0)</f>
        <v>547.41949109068696</v>
      </c>
      <c r="G202" s="6">
        <f ca="1">IF(Amortizare[[#This Row],[plată
dată]]="",0,ValoareImpozitProprietate)</f>
        <v>375</v>
      </c>
      <c r="H202" s="6">
        <f ca="1">IF(Amortizare[[#This Row],[plată
dată]]="",0,Amortizare[[#This Row],[dobândă]]+Amortizare[[#This Row],[principal]]+Amortizare[[#This Row],[proprietate
impozit]])</f>
        <v>1446.362331478068</v>
      </c>
      <c r="I202" s="6">
        <f ca="1">IF(Amortizare[[#This Row],[plată
dată]]="",0,Amortizare[[#This Row],[deschidere
sold]]-Amortizare[[#This Row],[principal]])</f>
        <v>125746.28169297146</v>
      </c>
      <c r="J202" s="8">
        <f ca="1">IF(Amortizare[[#This Row],[închidere
sold]]&gt;0,UltimulRând-ROW(),0)</f>
        <v>161</v>
      </c>
    </row>
    <row r="203" spans="2:10" ht="15" customHeight="1" x14ac:dyDescent="0.25">
      <c r="B203" s="7">
        <f>ROWS($B$4:B203)</f>
        <v>200</v>
      </c>
      <c r="C203" s="5">
        <f ca="1">IF(ValoriIntroduse,IF(Amortizare[[#This Row],[Nr.]]&lt;=DuratăÎmprumut,IF(ROW()-ROW(Amortizare[[#Headers],[plată
dată]])=1,ÎnceputÎmprumut,IF(I202&gt;0,EDATE(C202,1),"")),""),"")</f>
        <v>49379</v>
      </c>
      <c r="D203" s="6">
        <f ca="1">IF(ROW()-ROW(Amortizare[[#Headers],[deschidere
sold]])=1,ValoareÎmprumut,IF(Amortizare[[#This Row],[plată
dată]]="",0,INDEX(Amortizare[], ROW()-4,8)))</f>
        <v>125746.28169297146</v>
      </c>
      <c r="E203" s="6">
        <f ca="1">IF(ValoriIntroduse,IF(ROW()-ROW(Amortizare[[#Headers],[dobândă]])=1,-IPMT(RataDobânzii/12,1,DuratăÎmprumut-ROWS($C$4:C203)+1,Amortizare[[#This Row],[deschidere
sold]]),IFERROR(-IPMT(RataDobânzii/12,1,Amortizare[[#This Row],[Nr.
luni rămase]],D204),0)),0)</f>
        <v>521.65242203056061</v>
      </c>
      <c r="F203" s="6">
        <f ca="1">IFERROR(IF(AND(ValoriIntroduse,Amortizare[[#This Row],[plată
dată]]&lt;&gt;""),-PPMT(RataDobânzii/12,1,DuratăÎmprumut-ROWS($C$4:C203)+1,Amortizare[[#This Row],[deschidere
sold]]),""),0)</f>
        <v>549.70040563689827</v>
      </c>
      <c r="G203" s="6">
        <f ca="1">IF(Amortizare[[#This Row],[plată
dată]]="",0,ValoareImpozitProprietate)</f>
        <v>375</v>
      </c>
      <c r="H203" s="6">
        <f ca="1">IF(Amortizare[[#This Row],[plată
dată]]="",0,Amortizare[[#This Row],[dobândă]]+Amortizare[[#This Row],[principal]]+Amortizare[[#This Row],[proprietate
impozit]])</f>
        <v>1446.3528276674588</v>
      </c>
      <c r="I203" s="6">
        <f ca="1">IF(Amortizare[[#This Row],[plată
dată]]="",0,Amortizare[[#This Row],[deschidere
sold]]-Amortizare[[#This Row],[principal]])</f>
        <v>125196.58128733456</v>
      </c>
      <c r="J203" s="8">
        <f ca="1">IF(Amortizare[[#This Row],[închidere
sold]]&gt;0,UltimulRând-ROW(),0)</f>
        <v>160</v>
      </c>
    </row>
    <row r="204" spans="2:10" ht="15" customHeight="1" x14ac:dyDescent="0.25">
      <c r="B204" s="7">
        <f>ROWS($B$4:B204)</f>
        <v>201</v>
      </c>
      <c r="C204" s="5">
        <f ca="1">IF(ValoriIntroduse,IF(Amortizare[[#This Row],[Nr.]]&lt;=DuratăÎmprumut,IF(ROW()-ROW(Amortizare[[#Headers],[plată
dată]])=1,ÎnceputÎmprumut,IF(I203&gt;0,EDATE(C203,1),"")),""),"")</f>
        <v>49410</v>
      </c>
      <c r="D204" s="6">
        <f ca="1">IF(ROW()-ROW(Amortizare[[#Headers],[deschidere
sold]])=1,ValoareÎmprumut,IF(Amortizare[[#This Row],[plată
dată]]="",0,INDEX(Amortizare[], ROW()-4,8)))</f>
        <v>125196.58128733456</v>
      </c>
      <c r="E204" s="6">
        <f ca="1">IF(ValoriIntroduse,IF(ROW()-ROW(Amortizare[[#Headers],[dobândă]])=1,-IPMT(RataDobânzii/12,1,DuratăÎmprumut-ROWS($C$4:C204)+1,Amortizare[[#This Row],[deschidere
sold]]),IFERROR(-IPMT(RataDobânzii/12,1,Amortizare[[#This Row],[Nr.
luni rămase]],D205),0)),0)</f>
        <v>519.35246026392019</v>
      </c>
      <c r="F204" s="6">
        <f ca="1">IFERROR(IF(AND(ValoriIntroduse,Amortizare[[#This Row],[plată
dată]]&lt;&gt;""),-PPMT(RataDobânzii/12,1,DuratăÎmprumut-ROWS($C$4:C204)+1,Amortizare[[#This Row],[deschidere
sold]]),""),0)</f>
        <v>551.99082399371878</v>
      </c>
      <c r="G204" s="6">
        <f ca="1">IF(Amortizare[[#This Row],[plată
dată]]="",0,ValoareImpozitProprietate)</f>
        <v>375</v>
      </c>
      <c r="H204" s="6">
        <f ca="1">IF(Amortizare[[#This Row],[plată
dată]]="",0,Amortizare[[#This Row],[dobândă]]+Amortizare[[#This Row],[principal]]+Amortizare[[#This Row],[proprietate
impozit]])</f>
        <v>1446.343284257639</v>
      </c>
      <c r="I204" s="6">
        <f ca="1">IF(Amortizare[[#This Row],[plată
dată]]="",0,Amortizare[[#This Row],[deschidere
sold]]-Amortizare[[#This Row],[principal]])</f>
        <v>124644.59046334084</v>
      </c>
      <c r="J204" s="8">
        <f ca="1">IF(Amortizare[[#This Row],[închidere
sold]]&gt;0,UltimulRând-ROW(),0)</f>
        <v>159</v>
      </c>
    </row>
    <row r="205" spans="2:10" ht="15" customHeight="1" x14ac:dyDescent="0.25">
      <c r="B205" s="7">
        <f>ROWS($B$4:B205)</f>
        <v>202</v>
      </c>
      <c r="C205" s="5">
        <f ca="1">IF(ValoriIntroduse,IF(Amortizare[[#This Row],[Nr.]]&lt;=DuratăÎmprumut,IF(ROW()-ROW(Amortizare[[#Headers],[plată
dată]])=1,ÎnceputÎmprumut,IF(I204&gt;0,EDATE(C204,1),"")),""),"")</f>
        <v>49440</v>
      </c>
      <c r="D205" s="6">
        <f ca="1">IF(ROW()-ROW(Amortizare[[#Headers],[deschidere
sold]])=1,ValoareÎmprumut,IF(Amortizare[[#This Row],[plată
dată]]="",0,INDEX(Amortizare[], ROW()-4,8)))</f>
        <v>124644.59046334084</v>
      </c>
      <c r="E205" s="6">
        <f ca="1">IF(ValoriIntroduse,IF(ROW()-ROW(Amortizare[[#Headers],[dobândă]])=1,-IPMT(RataDobânzii/12,1,DuratăÎmprumut-ROWS($C$4:C205)+1,Amortizare[[#This Row],[deschidere
sold]]),IFERROR(-IPMT(RataDobânzii/12,1,Amortizare[[#This Row],[Nr.
luni rămase]],D206),0)),0)</f>
        <v>517.04291532325203</v>
      </c>
      <c r="F205" s="6">
        <f ca="1">IFERROR(IF(AND(ValoriIntroduse,Amortizare[[#This Row],[plată
dată]]&lt;&gt;""),-PPMT(RataDobânzii/12,1,DuratăÎmprumut-ROWS($C$4:C205)+1,Amortizare[[#This Row],[deschidere
sold]]),""),0)</f>
        <v>554.2907857603592</v>
      </c>
      <c r="G205" s="6">
        <f ca="1">IF(Amortizare[[#This Row],[plată
dată]]="",0,ValoareImpozitProprietate)</f>
        <v>375</v>
      </c>
      <c r="H205" s="6">
        <f ca="1">IF(Amortizare[[#This Row],[plată
dată]]="",0,Amortizare[[#This Row],[dobândă]]+Amortizare[[#This Row],[principal]]+Amortizare[[#This Row],[proprietate
impozit]])</f>
        <v>1446.3337010836112</v>
      </c>
      <c r="I205" s="6">
        <f ca="1">IF(Amortizare[[#This Row],[plată
dată]]="",0,Amortizare[[#This Row],[deschidere
sold]]-Amortizare[[#This Row],[principal]])</f>
        <v>124090.29967758048</v>
      </c>
      <c r="J205" s="8">
        <f ca="1">IF(Amortizare[[#This Row],[închidere
sold]]&gt;0,UltimulRând-ROW(),0)</f>
        <v>158</v>
      </c>
    </row>
    <row r="206" spans="2:10" ht="15" customHeight="1" x14ac:dyDescent="0.25">
      <c r="B206" s="7">
        <f>ROWS($B$4:B206)</f>
        <v>203</v>
      </c>
      <c r="C206" s="5">
        <f ca="1">IF(ValoriIntroduse,IF(Amortizare[[#This Row],[Nr.]]&lt;=DuratăÎmprumut,IF(ROW()-ROW(Amortizare[[#Headers],[plată
dată]])=1,ÎnceputÎmprumut,IF(I205&gt;0,EDATE(C205,1),"")),""),"")</f>
        <v>49471</v>
      </c>
      <c r="D206" s="6">
        <f ca="1">IF(ROW()-ROW(Amortizare[[#Headers],[deschidere
sold]])=1,ValoareÎmprumut,IF(Amortizare[[#This Row],[plată
dată]]="",0,INDEX(Amortizare[], ROW()-4,8)))</f>
        <v>124090.29967758048</v>
      </c>
      <c r="E206" s="6">
        <f ca="1">IF(ValoriIntroduse,IF(ROW()-ROW(Amortizare[[#Headers],[dobândă]])=1,-IPMT(RataDobânzii/12,1,DuratăÎmprumut-ROWS($C$4:C206)+1,Amortizare[[#This Row],[deschidere
sold]]),IFERROR(-IPMT(RataDobânzii/12,1,Amortizare[[#This Row],[Nr.
luni rămase]],D207),0)),0)</f>
        <v>514.7237472786644</v>
      </c>
      <c r="F206" s="6">
        <f ca="1">IFERROR(IF(AND(ValoriIntroduse,Amortizare[[#This Row],[plată
dată]]&lt;&gt;""),-PPMT(RataDobânzii/12,1,DuratăÎmprumut-ROWS($C$4:C206)+1,Amortizare[[#This Row],[deschidere
sold]]),""),0)</f>
        <v>556.60033070102747</v>
      </c>
      <c r="G206" s="6">
        <f ca="1">IF(Amortizare[[#This Row],[plată
dată]]="",0,ValoareImpozitProprietate)</f>
        <v>375</v>
      </c>
      <c r="H206" s="6">
        <f ca="1">IF(Amortizare[[#This Row],[plată
dată]]="",0,Amortizare[[#This Row],[dobândă]]+Amortizare[[#This Row],[principal]]+Amortizare[[#This Row],[proprietate
impozit]])</f>
        <v>1446.324077979692</v>
      </c>
      <c r="I206" s="6">
        <f ca="1">IF(Amortizare[[#This Row],[plată
dată]]="",0,Amortizare[[#This Row],[deschidere
sold]]-Amortizare[[#This Row],[principal]])</f>
        <v>123533.69934687945</v>
      </c>
      <c r="J206" s="8">
        <f ca="1">IF(Amortizare[[#This Row],[închidere
sold]]&gt;0,UltimulRând-ROW(),0)</f>
        <v>157</v>
      </c>
    </row>
    <row r="207" spans="2:10" ht="15" customHeight="1" x14ac:dyDescent="0.25">
      <c r="B207" s="7">
        <f>ROWS($B$4:B207)</f>
        <v>204</v>
      </c>
      <c r="C207" s="5">
        <f ca="1">IF(ValoriIntroduse,IF(Amortizare[[#This Row],[Nr.]]&lt;=DuratăÎmprumut,IF(ROW()-ROW(Amortizare[[#Headers],[plată
dată]])=1,ÎnceputÎmprumut,IF(I206&gt;0,EDATE(C206,1),"")),""),"")</f>
        <v>49501</v>
      </c>
      <c r="D207" s="6">
        <f ca="1">IF(ROW()-ROW(Amortizare[[#Headers],[deschidere
sold]])=1,ValoareÎmprumut,IF(Amortizare[[#This Row],[plată
dată]]="",0,INDEX(Amortizare[], ROW()-4,8)))</f>
        <v>123533.69934687945</v>
      </c>
      <c r="E207" s="6">
        <f ca="1">IF(ValoriIntroduse,IF(ROW()-ROW(Amortizare[[#Headers],[dobândă]])=1,-IPMT(RataDobânzii/12,1,DuratăÎmprumut-ROWS($C$4:C207)+1,Amortizare[[#This Row],[deschidere
sold]]),IFERROR(-IPMT(RataDobânzii/12,1,Amortizare[[#This Row],[Nr.
luni rămase]],D208),0)),0)</f>
        <v>512.39491603389104</v>
      </c>
      <c r="F207" s="6">
        <f ca="1">IFERROR(IF(AND(ValoriIntroduse,Amortizare[[#This Row],[plată
dată]]&lt;&gt;""),-PPMT(RataDobânzii/12,1,DuratăÎmprumut-ROWS($C$4:C207)+1,Amortizare[[#This Row],[deschidere
sold]]),""),0)</f>
        <v>558.9194987456151</v>
      </c>
      <c r="G207" s="6">
        <f ca="1">IF(Amortizare[[#This Row],[plată
dată]]="",0,ValoareImpozitProprietate)</f>
        <v>375</v>
      </c>
      <c r="H207" s="6">
        <f ca="1">IF(Amortizare[[#This Row],[plată
dată]]="",0,Amortizare[[#This Row],[dobândă]]+Amortizare[[#This Row],[principal]]+Amortizare[[#This Row],[proprietate
impozit]])</f>
        <v>1446.314414779506</v>
      </c>
      <c r="I207" s="6">
        <f ca="1">IF(Amortizare[[#This Row],[plată
dată]]="",0,Amortizare[[#This Row],[deschidere
sold]]-Amortizare[[#This Row],[principal]])</f>
        <v>122974.77984813384</v>
      </c>
      <c r="J207" s="8">
        <f ca="1">IF(Amortizare[[#This Row],[închidere
sold]]&gt;0,UltimulRând-ROW(),0)</f>
        <v>156</v>
      </c>
    </row>
    <row r="208" spans="2:10" ht="15" customHeight="1" x14ac:dyDescent="0.25">
      <c r="B208" s="7">
        <f>ROWS($B$4:B208)</f>
        <v>205</v>
      </c>
      <c r="C208" s="5">
        <f ca="1">IF(ValoriIntroduse,IF(Amortizare[[#This Row],[Nr.]]&lt;=DuratăÎmprumut,IF(ROW()-ROW(Amortizare[[#Headers],[plată
dată]])=1,ÎnceputÎmprumut,IF(I207&gt;0,EDATE(C207,1),"")),""),"")</f>
        <v>49532</v>
      </c>
      <c r="D208" s="6">
        <f ca="1">IF(ROW()-ROW(Amortizare[[#Headers],[deschidere
sold]])=1,ValoareÎmprumut,IF(Amortizare[[#This Row],[plată
dată]]="",0,INDEX(Amortizare[], ROW()-4,8)))</f>
        <v>122974.77984813384</v>
      </c>
      <c r="E208" s="6">
        <f ca="1">IF(ValoriIntroduse,IF(ROW()-ROW(Amortizare[[#Headers],[dobândă]])=1,-IPMT(RataDobânzii/12,1,DuratăÎmprumut-ROWS($C$4:C208)+1,Amortizare[[#This Row],[deschidere
sold]]),IFERROR(-IPMT(RataDobânzii/12,1,Amortizare[[#This Row],[Nr.
luni rămase]],D209),0)),0)</f>
        <v>510.05638132559773</v>
      </c>
      <c r="F208" s="6">
        <f ca="1">IFERROR(IF(AND(ValoriIntroduse,Amortizare[[#This Row],[plată
dată]]&lt;&gt;""),-PPMT(RataDobânzii/12,1,DuratăÎmprumut-ROWS($C$4:C208)+1,Amortizare[[#This Row],[deschidere
sold]]),""),0)</f>
        <v>561.24832999038836</v>
      </c>
      <c r="G208" s="6">
        <f ca="1">IF(Amortizare[[#This Row],[plată
dată]]="",0,ValoareImpozitProprietate)</f>
        <v>375</v>
      </c>
      <c r="H208" s="6">
        <f ca="1">IF(Amortizare[[#This Row],[plată
dată]]="",0,Amortizare[[#This Row],[dobândă]]+Amortizare[[#This Row],[principal]]+Amortizare[[#This Row],[proprietate
impozit]])</f>
        <v>1446.304711315986</v>
      </c>
      <c r="I208" s="6">
        <f ca="1">IF(Amortizare[[#This Row],[plată
dată]]="",0,Amortizare[[#This Row],[deschidere
sold]]-Amortizare[[#This Row],[principal]])</f>
        <v>122413.53151814346</v>
      </c>
      <c r="J208" s="8">
        <f ca="1">IF(Amortizare[[#This Row],[închidere
sold]]&gt;0,UltimulRând-ROW(),0)</f>
        <v>155</v>
      </c>
    </row>
    <row r="209" spans="2:10" ht="15" customHeight="1" x14ac:dyDescent="0.25">
      <c r="B209" s="7">
        <f>ROWS($B$4:B209)</f>
        <v>206</v>
      </c>
      <c r="C209" s="5">
        <f ca="1">IF(ValoriIntroduse,IF(Amortizare[[#This Row],[Nr.]]&lt;=DuratăÎmprumut,IF(ROW()-ROW(Amortizare[[#Headers],[plată
dată]])=1,ÎnceputÎmprumut,IF(I208&gt;0,EDATE(C208,1),"")),""),"")</f>
        <v>49563</v>
      </c>
      <c r="D209" s="6">
        <f ca="1">IF(ROW()-ROW(Amortizare[[#Headers],[deschidere
sold]])=1,ValoareÎmprumut,IF(Amortizare[[#This Row],[plată
dată]]="",0,INDEX(Amortizare[], ROW()-4,8)))</f>
        <v>122413.53151814346</v>
      </c>
      <c r="E209" s="6">
        <f ca="1">IF(ValoriIntroduse,IF(ROW()-ROW(Amortizare[[#Headers],[dobândă]])=1,-IPMT(RataDobânzii/12,1,DuratăÎmprumut-ROWS($C$4:C209)+1,Amortizare[[#This Row],[deschidere
sold]]),IFERROR(-IPMT(RataDobânzii/12,1,Amortizare[[#This Row],[Nr.
luni rămase]],D210),0)),0)</f>
        <v>507.70810272268659</v>
      </c>
      <c r="F209" s="6">
        <f ca="1">IFERROR(IF(AND(ValoriIntroduse,Amortizare[[#This Row],[plată
dată]]&lt;&gt;""),-PPMT(RataDobânzii/12,1,DuratăÎmprumut-ROWS($C$4:C209)+1,Amortizare[[#This Row],[deschidere
sold]]),""),0)</f>
        <v>563.58686469868178</v>
      </c>
      <c r="G209" s="6">
        <f ca="1">IF(Amortizare[[#This Row],[plată
dată]]="",0,ValoareImpozitProprietate)</f>
        <v>375</v>
      </c>
      <c r="H209" s="6">
        <f ca="1">IF(Amortizare[[#This Row],[plată
dată]]="",0,Amortizare[[#This Row],[dobândă]]+Amortizare[[#This Row],[principal]]+Amortizare[[#This Row],[proprietate
impozit]])</f>
        <v>1446.2949674213683</v>
      </c>
      <c r="I209" s="6">
        <f ca="1">IF(Amortizare[[#This Row],[plată
dată]]="",0,Amortizare[[#This Row],[deschidere
sold]]-Amortizare[[#This Row],[principal]])</f>
        <v>121849.94465344478</v>
      </c>
      <c r="J209" s="8">
        <f ca="1">IF(Amortizare[[#This Row],[închidere
sold]]&gt;0,UltimulRând-ROW(),0)</f>
        <v>154</v>
      </c>
    </row>
    <row r="210" spans="2:10" ht="15" customHeight="1" x14ac:dyDescent="0.25">
      <c r="B210" s="7">
        <f>ROWS($B$4:B210)</f>
        <v>207</v>
      </c>
      <c r="C210" s="5">
        <f ca="1">IF(ValoriIntroduse,IF(Amortizare[[#This Row],[Nr.]]&lt;=DuratăÎmprumut,IF(ROW()-ROW(Amortizare[[#Headers],[plată
dată]])=1,ÎnceputÎmprumut,IF(I209&gt;0,EDATE(C209,1),"")),""),"")</f>
        <v>49593</v>
      </c>
      <c r="D210" s="6">
        <f ca="1">IF(ROW()-ROW(Amortizare[[#Headers],[deschidere
sold]])=1,ValoareÎmprumut,IF(Amortizare[[#This Row],[plată
dată]]="",0,INDEX(Amortizare[], ROW()-4,8)))</f>
        <v>121849.94465344478</v>
      </c>
      <c r="E210" s="6">
        <f ca="1">IF(ValoriIntroduse,IF(ROW()-ROW(Amortizare[[#Headers],[dobândă]])=1,-IPMT(RataDobânzii/12,1,DuratăÎmprumut-ROWS($C$4:C210)+1,Amortizare[[#This Row],[deschidere
sold]]),IFERROR(-IPMT(RataDobânzii/12,1,Amortizare[[#This Row],[Nr.
luni rămase]],D211),0)),0)</f>
        <v>505.35003962559659</v>
      </c>
      <c r="F210" s="6">
        <f ca="1">IFERROR(IF(AND(ValoriIntroduse,Amortizare[[#This Row],[plată
dată]]&lt;&gt;""),-PPMT(RataDobânzii/12,1,DuratăÎmprumut-ROWS($C$4:C210)+1,Amortizare[[#This Row],[deschidere
sold]]),""),0)</f>
        <v>565.93514330159292</v>
      </c>
      <c r="G210" s="6">
        <f ca="1">IF(Amortizare[[#This Row],[plată
dată]]="",0,ValoareImpozitProprietate)</f>
        <v>375</v>
      </c>
      <c r="H210" s="6">
        <f ca="1">IF(Amortizare[[#This Row],[plată
dată]]="",0,Amortizare[[#This Row],[dobândă]]+Amortizare[[#This Row],[principal]]+Amortizare[[#This Row],[proprietate
impozit]])</f>
        <v>1446.2851829271895</v>
      </c>
      <c r="I210" s="6">
        <f ca="1">IF(Amortizare[[#This Row],[plată
dată]]="",0,Amortizare[[#This Row],[deschidere
sold]]-Amortizare[[#This Row],[principal]])</f>
        <v>121284.00951014318</v>
      </c>
      <c r="J210" s="8">
        <f ca="1">IF(Amortizare[[#This Row],[închidere
sold]]&gt;0,UltimulRând-ROW(),0)</f>
        <v>153</v>
      </c>
    </row>
    <row r="211" spans="2:10" ht="15" customHeight="1" x14ac:dyDescent="0.25">
      <c r="B211" s="7">
        <f>ROWS($B$4:B211)</f>
        <v>208</v>
      </c>
      <c r="C211" s="5">
        <f ca="1">IF(ValoriIntroduse,IF(Amortizare[[#This Row],[Nr.]]&lt;=DuratăÎmprumut,IF(ROW()-ROW(Amortizare[[#Headers],[plată
dată]])=1,ÎnceputÎmprumut,IF(I210&gt;0,EDATE(C210,1),"")),""),"")</f>
        <v>49624</v>
      </c>
      <c r="D211" s="6">
        <f ca="1">IF(ROW()-ROW(Amortizare[[#Headers],[deschidere
sold]])=1,ValoareÎmprumut,IF(Amortizare[[#This Row],[plată
dată]]="",0,INDEX(Amortizare[], ROW()-4,8)))</f>
        <v>121284.00951014318</v>
      </c>
      <c r="E211" s="6">
        <f ca="1">IF(ValoriIntroduse,IF(ROW()-ROW(Amortizare[[#Headers],[dobândă]])=1,-IPMT(RataDobânzii/12,1,DuratăÎmprumut-ROWS($C$4:C211)+1,Amortizare[[#This Row],[deschidere
sold]]),IFERROR(-IPMT(RataDobânzii/12,1,Amortizare[[#This Row],[Nr.
luni rămase]],D212),0)),0)</f>
        <v>502.98215126560206</v>
      </c>
      <c r="F211" s="6">
        <f ca="1">IFERROR(IF(AND(ValoriIntroduse,Amortizare[[#This Row],[plată
dată]]&lt;&gt;""),-PPMT(RataDobânzii/12,1,DuratăÎmprumut-ROWS($C$4:C211)+1,Amortizare[[#This Row],[deschidere
sold]]),""),0)</f>
        <v>568.29320639868274</v>
      </c>
      <c r="G211" s="6">
        <f ca="1">IF(Amortizare[[#This Row],[plată
dată]]="",0,ValoareImpozitProprietate)</f>
        <v>375</v>
      </c>
      <c r="H211" s="6">
        <f ca="1">IF(Amortizare[[#This Row],[plată
dată]]="",0,Amortizare[[#This Row],[dobândă]]+Amortizare[[#This Row],[principal]]+Amortizare[[#This Row],[proprietate
impozit]])</f>
        <v>1446.2753576642849</v>
      </c>
      <c r="I211" s="6">
        <f ca="1">IF(Amortizare[[#This Row],[plată
dată]]="",0,Amortizare[[#This Row],[deschidere
sold]]-Amortizare[[#This Row],[principal]])</f>
        <v>120715.7163037445</v>
      </c>
      <c r="J211" s="8">
        <f ca="1">IF(Amortizare[[#This Row],[închidere
sold]]&gt;0,UltimulRând-ROW(),0)</f>
        <v>152</v>
      </c>
    </row>
    <row r="212" spans="2:10" ht="15" customHeight="1" x14ac:dyDescent="0.25">
      <c r="B212" s="7">
        <f>ROWS($B$4:B212)</f>
        <v>209</v>
      </c>
      <c r="C212" s="5">
        <f ca="1">IF(ValoriIntroduse,IF(Amortizare[[#This Row],[Nr.]]&lt;=DuratăÎmprumut,IF(ROW()-ROW(Amortizare[[#Headers],[plată
dată]])=1,ÎnceputÎmprumut,IF(I211&gt;0,EDATE(C211,1),"")),""),"")</f>
        <v>49654</v>
      </c>
      <c r="D212" s="6">
        <f ca="1">IF(ROW()-ROW(Amortizare[[#Headers],[deschidere
sold]])=1,ValoareÎmprumut,IF(Amortizare[[#This Row],[plată
dată]]="",0,INDEX(Amortizare[], ROW()-4,8)))</f>
        <v>120715.7163037445</v>
      </c>
      <c r="E212" s="6">
        <f ca="1">IF(ValoriIntroduse,IF(ROW()-ROW(Amortizare[[#Headers],[dobândă]])=1,-IPMT(RataDobânzii/12,1,DuratăÎmprumut-ROWS($C$4:C212)+1,Amortizare[[#This Row],[deschidere
sold]]),IFERROR(-IPMT(RataDobânzii/12,1,Amortizare[[#This Row],[Nr.
luni rămase]],D213),0)),0)</f>
        <v>500.60439670410761</v>
      </c>
      <c r="F212" s="6">
        <f ca="1">IFERROR(IF(AND(ValoriIntroduse,Amortizare[[#This Row],[plată
dată]]&lt;&gt;""),-PPMT(RataDobânzii/12,1,DuratăÎmprumut-ROWS($C$4:C212)+1,Amortizare[[#This Row],[deschidere
sold]]),""),0)</f>
        <v>570.66109475867745</v>
      </c>
      <c r="G212" s="6">
        <f ca="1">IF(Amortizare[[#This Row],[plată
dată]]="",0,ValoareImpozitProprietate)</f>
        <v>375</v>
      </c>
      <c r="H212" s="6">
        <f ca="1">IF(Amortizare[[#This Row],[plată
dată]]="",0,Amortizare[[#This Row],[dobândă]]+Amortizare[[#This Row],[principal]]+Amortizare[[#This Row],[proprietate
impozit]])</f>
        <v>1446.2654914627851</v>
      </c>
      <c r="I212" s="6">
        <f ca="1">IF(Amortizare[[#This Row],[plată
dată]]="",0,Amortizare[[#This Row],[deschidere
sold]]-Amortizare[[#This Row],[principal]])</f>
        <v>120145.05520898582</v>
      </c>
      <c r="J212" s="8">
        <f ca="1">IF(Amortizare[[#This Row],[închidere
sold]]&gt;0,UltimulRând-ROW(),0)</f>
        <v>151</v>
      </c>
    </row>
    <row r="213" spans="2:10" ht="15" customHeight="1" x14ac:dyDescent="0.25">
      <c r="B213" s="7">
        <f>ROWS($B$4:B213)</f>
        <v>210</v>
      </c>
      <c r="C213" s="5">
        <f ca="1">IF(ValoriIntroduse,IF(Amortizare[[#This Row],[Nr.]]&lt;=DuratăÎmprumut,IF(ROW()-ROW(Amortizare[[#Headers],[plată
dată]])=1,ÎnceputÎmprumut,IF(I212&gt;0,EDATE(C212,1),"")),""),"")</f>
        <v>49685</v>
      </c>
      <c r="D213" s="6">
        <f ca="1">IF(ROW()-ROW(Amortizare[[#Headers],[deschidere
sold]])=1,ValoareÎmprumut,IF(Amortizare[[#This Row],[plată
dată]]="",0,INDEX(Amortizare[], ROW()-4,8)))</f>
        <v>120145.05520898582</v>
      </c>
      <c r="E213" s="6">
        <f ca="1">IF(ValoriIntroduse,IF(ROW()-ROW(Amortizare[[#Headers],[dobândă]])=1,-IPMT(RataDobânzii/12,1,DuratăÎmprumut-ROWS($C$4:C213)+1,Amortizare[[#This Row],[deschidere
sold]]),IFERROR(-IPMT(RataDobânzii/12,1,Amortizare[[#This Row],[Nr.
luni rămase]],D214),0)),0)</f>
        <v>498.21673483194019</v>
      </c>
      <c r="F213" s="6">
        <f ca="1">IFERROR(IF(AND(ValoriIntroduse,Amortizare[[#This Row],[plată
dată]]&lt;&gt;""),-PPMT(RataDobânzii/12,1,DuratăÎmprumut-ROWS($C$4:C213)+1,Amortizare[[#This Row],[deschidere
sold]]),""),0)</f>
        <v>573.03884932017183</v>
      </c>
      <c r="G213" s="6">
        <f ca="1">IF(Amortizare[[#This Row],[plată
dată]]="",0,ValoareImpozitProprietate)</f>
        <v>375</v>
      </c>
      <c r="H213" s="6">
        <f ca="1">IF(Amortizare[[#This Row],[plată
dată]]="",0,Amortizare[[#This Row],[dobândă]]+Amortizare[[#This Row],[principal]]+Amortizare[[#This Row],[proprietate
impozit]])</f>
        <v>1446.2555841521121</v>
      </c>
      <c r="I213" s="6">
        <f ca="1">IF(Amortizare[[#This Row],[plată
dată]]="",0,Amortizare[[#This Row],[deschidere
sold]]-Amortizare[[#This Row],[principal]])</f>
        <v>119572.01635966565</v>
      </c>
      <c r="J213" s="8">
        <f ca="1">IF(Amortizare[[#This Row],[închidere
sold]]&gt;0,UltimulRând-ROW(),0)</f>
        <v>150</v>
      </c>
    </row>
    <row r="214" spans="2:10" ht="15" customHeight="1" x14ac:dyDescent="0.25">
      <c r="B214" s="7">
        <f>ROWS($B$4:B214)</f>
        <v>211</v>
      </c>
      <c r="C214" s="5">
        <f ca="1">IF(ValoriIntroduse,IF(Amortizare[[#This Row],[Nr.]]&lt;=DuratăÎmprumut,IF(ROW()-ROW(Amortizare[[#Headers],[plată
dată]])=1,ÎnceputÎmprumut,IF(I213&gt;0,EDATE(C213,1),"")),""),"")</f>
        <v>49716</v>
      </c>
      <c r="D214" s="6">
        <f ca="1">IF(ROW()-ROW(Amortizare[[#Headers],[deschidere
sold]])=1,ValoareÎmprumut,IF(Amortizare[[#This Row],[plată
dată]]="",0,INDEX(Amortizare[], ROW()-4,8)))</f>
        <v>119572.01635966565</v>
      </c>
      <c r="E214" s="6">
        <f ca="1">IF(ValoriIntroduse,IF(ROW()-ROW(Amortizare[[#Headers],[dobândă]])=1,-IPMT(RataDobânzii/12,1,DuratăÎmprumut-ROWS($C$4:C214)+1,Amortizare[[#This Row],[deschidere
sold]]),IFERROR(-IPMT(RataDobânzii/12,1,Amortizare[[#This Row],[Nr.
luni rămase]],D215),0)),0)</f>
        <v>495.81912436863877</v>
      </c>
      <c r="F214" s="6">
        <f ca="1">IFERROR(IF(AND(ValoriIntroduse,Amortizare[[#This Row],[plată
dată]]&lt;&gt;""),-PPMT(RataDobânzii/12,1,DuratăÎmprumut-ROWS($C$4:C214)+1,Amortizare[[#This Row],[deschidere
sold]]),""),0)</f>
        <v>575.42651119233926</v>
      </c>
      <c r="G214" s="6">
        <f ca="1">IF(Amortizare[[#This Row],[plată
dată]]="",0,ValoareImpozitProprietate)</f>
        <v>375</v>
      </c>
      <c r="H214" s="6">
        <f ca="1">IF(Amortizare[[#This Row],[plată
dată]]="",0,Amortizare[[#This Row],[dobândă]]+Amortizare[[#This Row],[principal]]+Amortizare[[#This Row],[proprietate
impozit]])</f>
        <v>1446.2456355609779</v>
      </c>
      <c r="I214" s="6">
        <f ca="1">IF(Amortizare[[#This Row],[plată
dată]]="",0,Amortizare[[#This Row],[deschidere
sold]]-Amortizare[[#This Row],[principal]])</f>
        <v>118996.5898484733</v>
      </c>
      <c r="J214" s="8">
        <f ca="1">IF(Amortizare[[#This Row],[închidere
sold]]&gt;0,UltimulRând-ROW(),0)</f>
        <v>149</v>
      </c>
    </row>
    <row r="215" spans="2:10" ht="15" customHeight="1" x14ac:dyDescent="0.25">
      <c r="B215" s="7">
        <f>ROWS($B$4:B215)</f>
        <v>212</v>
      </c>
      <c r="C215" s="5">
        <f ca="1">IF(ValoriIntroduse,IF(Amortizare[[#This Row],[Nr.]]&lt;=DuratăÎmprumut,IF(ROW()-ROW(Amortizare[[#Headers],[plată
dată]])=1,ÎnceputÎmprumut,IF(I214&gt;0,EDATE(C214,1),"")),""),"")</f>
        <v>49745</v>
      </c>
      <c r="D215" s="6">
        <f ca="1">IF(ROW()-ROW(Amortizare[[#Headers],[deschidere
sold]])=1,ValoareÎmprumut,IF(Amortizare[[#This Row],[plată
dată]]="",0,INDEX(Amortizare[], ROW()-4,8)))</f>
        <v>118996.5898484733</v>
      </c>
      <c r="E215" s="6">
        <f ca="1">IF(ValoriIntroduse,IF(ROW()-ROW(Amortizare[[#Headers],[dobândă]])=1,-IPMT(RataDobânzii/12,1,DuratăÎmprumut-ROWS($C$4:C215)+1,Amortizare[[#This Row],[deschidere
sold]]),IFERROR(-IPMT(RataDobânzii/12,1,Amortizare[[#This Row],[Nr.
luni rămase]],D216),0)),0)</f>
        <v>493.41152386174031</v>
      </c>
      <c r="F215" s="6">
        <f ca="1">IFERROR(IF(AND(ValoriIntroduse,Amortizare[[#This Row],[plată
dată]]&lt;&gt;""),-PPMT(RataDobânzii/12,1,DuratăÎmprumut-ROWS($C$4:C215)+1,Amortizare[[#This Row],[deschidere
sold]]),""),0)</f>
        <v>577.82412165564062</v>
      </c>
      <c r="G215" s="6">
        <f ca="1">IF(Amortizare[[#This Row],[plată
dată]]="",0,ValoareImpozitProprietate)</f>
        <v>375</v>
      </c>
      <c r="H215" s="6">
        <f ca="1">IF(Amortizare[[#This Row],[plată
dată]]="",0,Amortizare[[#This Row],[dobândă]]+Amortizare[[#This Row],[principal]]+Amortizare[[#This Row],[proprietate
impozit]])</f>
        <v>1446.2356455173808</v>
      </c>
      <c r="I215" s="6">
        <f ca="1">IF(Amortizare[[#This Row],[plată
dată]]="",0,Amortizare[[#This Row],[deschidere
sold]]-Amortizare[[#This Row],[principal]])</f>
        <v>118418.76572681767</v>
      </c>
      <c r="J215" s="8">
        <f ca="1">IF(Amortizare[[#This Row],[închidere
sold]]&gt;0,UltimulRând-ROW(),0)</f>
        <v>148</v>
      </c>
    </row>
    <row r="216" spans="2:10" ht="15" customHeight="1" x14ac:dyDescent="0.25">
      <c r="B216" s="7">
        <f>ROWS($B$4:B216)</f>
        <v>213</v>
      </c>
      <c r="C216" s="5">
        <f ca="1">IF(ValoriIntroduse,IF(Amortizare[[#This Row],[Nr.]]&lt;=DuratăÎmprumut,IF(ROW()-ROW(Amortizare[[#Headers],[plată
dată]])=1,ÎnceputÎmprumut,IF(I215&gt;0,EDATE(C215,1),"")),""),"")</f>
        <v>49776</v>
      </c>
      <c r="D216" s="6">
        <f ca="1">IF(ROW()-ROW(Amortizare[[#Headers],[deschidere
sold]])=1,ValoareÎmprumut,IF(Amortizare[[#This Row],[plată
dată]]="",0,INDEX(Amortizare[], ROW()-4,8)))</f>
        <v>118418.76572681767</v>
      </c>
      <c r="E216" s="6">
        <f ca="1">IF(ValoriIntroduse,IF(ROW()-ROW(Amortizare[[#Headers],[dobândă]])=1,-IPMT(RataDobânzii/12,1,DuratăÎmprumut-ROWS($C$4:C216)+1,Amortizare[[#This Row],[deschidere
sold]]),IFERROR(-IPMT(RataDobânzii/12,1,Amortizare[[#This Row],[Nr.
luni rămase]],D217),0)),0)</f>
        <v>490.99389168606302</v>
      </c>
      <c r="F216" s="6">
        <f ca="1">IFERROR(IF(AND(ValoriIntroduse,Amortizare[[#This Row],[plată
dată]]&lt;&gt;""),-PPMT(RataDobânzii/12,1,DuratăÎmprumut-ROWS($C$4:C216)+1,Amortizare[[#This Row],[deschidere
sold]]),""),0)</f>
        <v>580.2317221625392</v>
      </c>
      <c r="G216" s="6">
        <f ca="1">IF(Amortizare[[#This Row],[plată
dată]]="",0,ValoareImpozitProprietate)</f>
        <v>375</v>
      </c>
      <c r="H216" s="6">
        <f ca="1">IF(Amortizare[[#This Row],[plată
dată]]="",0,Amortizare[[#This Row],[dobândă]]+Amortizare[[#This Row],[principal]]+Amortizare[[#This Row],[proprietate
impozit]])</f>
        <v>1446.2256138486023</v>
      </c>
      <c r="I216" s="6">
        <f ca="1">IF(Amortizare[[#This Row],[plată
dată]]="",0,Amortizare[[#This Row],[deschidere
sold]]-Amortizare[[#This Row],[principal]])</f>
        <v>117838.53400465513</v>
      </c>
      <c r="J216" s="8">
        <f ca="1">IF(Amortizare[[#This Row],[închidere
sold]]&gt;0,UltimulRând-ROW(),0)</f>
        <v>147</v>
      </c>
    </row>
    <row r="217" spans="2:10" ht="15" customHeight="1" x14ac:dyDescent="0.25">
      <c r="B217" s="7">
        <f>ROWS($B$4:B217)</f>
        <v>214</v>
      </c>
      <c r="C217" s="5">
        <f ca="1">IF(ValoriIntroduse,IF(Amortizare[[#This Row],[Nr.]]&lt;=DuratăÎmprumut,IF(ROW()-ROW(Amortizare[[#Headers],[plată
dată]])=1,ÎnceputÎmprumut,IF(I216&gt;0,EDATE(C216,1),"")),""),"")</f>
        <v>49806</v>
      </c>
      <c r="D217" s="6">
        <f ca="1">IF(ROW()-ROW(Amortizare[[#Headers],[deschidere
sold]])=1,ValoareÎmprumut,IF(Amortizare[[#This Row],[plată
dată]]="",0,INDEX(Amortizare[], ROW()-4,8)))</f>
        <v>117838.53400465513</v>
      </c>
      <c r="E217" s="6">
        <f ca="1">IF(ValoriIntroduse,IF(ROW()-ROW(Amortizare[[#Headers],[dobândă]])=1,-IPMT(RataDobânzii/12,1,DuratăÎmprumut-ROWS($C$4:C217)+1,Amortizare[[#This Row],[deschidere
sold]]),IFERROR(-IPMT(RataDobânzii/12,1,Amortizare[[#This Row],[Nr.
luni rămase]],D218),0)),0)</f>
        <v>488.56618604298717</v>
      </c>
      <c r="F217" s="6">
        <f ca="1">IFERROR(IF(AND(ValoriIntroduse,Amortizare[[#This Row],[plată
dată]]&lt;&gt;""),-PPMT(RataDobânzii/12,1,DuratăÎmprumut-ROWS($C$4:C217)+1,Amortizare[[#This Row],[deschidere
sold]]),""),0)</f>
        <v>582.64935433821643</v>
      </c>
      <c r="G217" s="6">
        <f ca="1">IF(Amortizare[[#This Row],[plată
dată]]="",0,ValoareImpozitProprietate)</f>
        <v>375</v>
      </c>
      <c r="H217" s="6">
        <f ca="1">IF(Amortizare[[#This Row],[plată
dată]]="",0,Amortizare[[#This Row],[dobândă]]+Amortizare[[#This Row],[principal]]+Amortizare[[#This Row],[proprietate
impozit]])</f>
        <v>1446.2155403812035</v>
      </c>
      <c r="I217" s="6">
        <f ca="1">IF(Amortizare[[#This Row],[plată
dată]]="",0,Amortizare[[#This Row],[deschidere
sold]]-Amortizare[[#This Row],[principal]])</f>
        <v>117255.88465031692</v>
      </c>
      <c r="J217" s="8">
        <f ca="1">IF(Amortizare[[#This Row],[închidere
sold]]&gt;0,UltimulRând-ROW(),0)</f>
        <v>146</v>
      </c>
    </row>
    <row r="218" spans="2:10" ht="15" customHeight="1" x14ac:dyDescent="0.25">
      <c r="B218" s="7">
        <f>ROWS($B$4:B218)</f>
        <v>215</v>
      </c>
      <c r="C218" s="5">
        <f ca="1">IF(ValoriIntroduse,IF(Amortizare[[#This Row],[Nr.]]&lt;=DuratăÎmprumut,IF(ROW()-ROW(Amortizare[[#Headers],[plată
dată]])=1,ÎnceputÎmprumut,IF(I217&gt;0,EDATE(C217,1),"")),""),"")</f>
        <v>49837</v>
      </c>
      <c r="D218" s="6">
        <f ca="1">IF(ROW()-ROW(Amortizare[[#Headers],[deschidere
sold]])=1,ValoareÎmprumut,IF(Amortizare[[#This Row],[plată
dată]]="",0,INDEX(Amortizare[], ROW()-4,8)))</f>
        <v>117255.88465031692</v>
      </c>
      <c r="E218" s="6">
        <f ca="1">IF(ValoriIntroduse,IF(ROW()-ROW(Amortizare[[#Headers],[dobândă]])=1,-IPMT(RataDobânzii/12,1,DuratăÎmprumut-ROWS($C$4:C218)+1,Amortizare[[#This Row],[deschidere
sold]]),IFERROR(-IPMT(RataDobânzii/12,1,Amortizare[[#This Row],[Nr.
luni rămase]],D219),0)),0)</f>
        <v>486.12836495973175</v>
      </c>
      <c r="F218" s="6">
        <f ca="1">IFERROR(IF(AND(ValoriIntroduse,Amortizare[[#This Row],[plată
dată]]&lt;&gt;""),-PPMT(RataDobânzii/12,1,DuratăÎmprumut-ROWS($C$4:C218)+1,Amortizare[[#This Row],[deschidere
sold]]),""),0)</f>
        <v>585.07705998129222</v>
      </c>
      <c r="G218" s="6">
        <f ca="1">IF(Amortizare[[#This Row],[plată
dată]]="",0,ValoareImpozitProprietate)</f>
        <v>375</v>
      </c>
      <c r="H218" s="6">
        <f ca="1">IF(Amortizare[[#This Row],[plată
dată]]="",0,Amortizare[[#This Row],[dobândă]]+Amortizare[[#This Row],[principal]]+Amortizare[[#This Row],[proprietate
impozit]])</f>
        <v>1446.2054249410239</v>
      </c>
      <c r="I218" s="6">
        <f ca="1">IF(Amortizare[[#This Row],[plată
dată]]="",0,Amortizare[[#This Row],[deschidere
sold]]-Amortizare[[#This Row],[principal]])</f>
        <v>116670.80759033562</v>
      </c>
      <c r="J218" s="8">
        <f ca="1">IF(Amortizare[[#This Row],[închidere
sold]]&gt;0,UltimulRând-ROW(),0)</f>
        <v>145</v>
      </c>
    </row>
    <row r="219" spans="2:10" ht="15" customHeight="1" x14ac:dyDescent="0.25">
      <c r="B219" s="7">
        <f>ROWS($B$4:B219)</f>
        <v>216</v>
      </c>
      <c r="C219" s="5">
        <f ca="1">IF(ValoriIntroduse,IF(Amortizare[[#This Row],[Nr.]]&lt;=DuratăÎmprumut,IF(ROW()-ROW(Amortizare[[#Headers],[plată
dată]])=1,ÎnceputÎmprumut,IF(I218&gt;0,EDATE(C218,1),"")),""),"")</f>
        <v>49867</v>
      </c>
      <c r="D219" s="6">
        <f ca="1">IF(ROW()-ROW(Amortizare[[#Headers],[deschidere
sold]])=1,ValoareÎmprumut,IF(Amortizare[[#This Row],[plată
dată]]="",0,INDEX(Amortizare[], ROW()-4,8)))</f>
        <v>116670.80759033562</v>
      </c>
      <c r="E219" s="6">
        <f ca="1">IF(ValoriIntroduse,IF(ROW()-ROW(Amortizare[[#Headers],[dobândă]])=1,-IPMT(RataDobânzii/12,1,DuratăÎmprumut-ROWS($C$4:C219)+1,Amortizare[[#This Row],[deschidere
sold]]),IFERROR(-IPMT(RataDobânzii/12,1,Amortizare[[#This Row],[Nr.
luni rămase]],D220),0)),0)</f>
        <v>483.68038628862945</v>
      </c>
      <c r="F219" s="6">
        <f ca="1">IFERROR(IF(AND(ValoriIntroduse,Amortizare[[#This Row],[plată
dată]]&lt;&gt;""),-PPMT(RataDobânzii/12,1,DuratăÎmprumut-ROWS($C$4:C219)+1,Amortizare[[#This Row],[deschidere
sold]]),""),0)</f>
        <v>587.51488106454769</v>
      </c>
      <c r="G219" s="6">
        <f ca="1">IF(Amortizare[[#This Row],[plată
dată]]="",0,ValoareImpozitProprietate)</f>
        <v>375</v>
      </c>
      <c r="H219" s="6">
        <f ca="1">IF(Amortizare[[#This Row],[plată
dată]]="",0,Amortizare[[#This Row],[dobândă]]+Amortizare[[#This Row],[principal]]+Amortizare[[#This Row],[proprietate
impozit]])</f>
        <v>1446.1952673531771</v>
      </c>
      <c r="I219" s="6">
        <f ca="1">IF(Amortizare[[#This Row],[plată
dată]]="",0,Amortizare[[#This Row],[deschidere
sold]]-Amortizare[[#This Row],[principal]])</f>
        <v>116083.29270927107</v>
      </c>
      <c r="J219" s="8">
        <f ca="1">IF(Amortizare[[#This Row],[închidere
sold]]&gt;0,UltimulRând-ROW(),0)</f>
        <v>144</v>
      </c>
    </row>
    <row r="220" spans="2:10" ht="15" customHeight="1" x14ac:dyDescent="0.25">
      <c r="B220" s="7">
        <f>ROWS($B$4:B220)</f>
        <v>217</v>
      </c>
      <c r="C220" s="5">
        <f ca="1">IF(ValoriIntroduse,IF(Amortizare[[#This Row],[Nr.]]&lt;=DuratăÎmprumut,IF(ROW()-ROW(Amortizare[[#Headers],[plată
dată]])=1,ÎnceputÎmprumut,IF(I219&gt;0,EDATE(C219,1),"")),""),"")</f>
        <v>49898</v>
      </c>
      <c r="D220" s="6">
        <f ca="1">IF(ROW()-ROW(Amortizare[[#Headers],[deschidere
sold]])=1,ValoareÎmprumut,IF(Amortizare[[#This Row],[plată
dată]]="",0,INDEX(Amortizare[], ROW()-4,8)))</f>
        <v>116083.29270927107</v>
      </c>
      <c r="E220" s="6">
        <f ca="1">IF(ValoriIntroduse,IF(ROW()-ROW(Amortizare[[#Headers],[dobândă]])=1,-IPMT(RataDobânzii/12,1,DuratăÎmprumut-ROWS($C$4:C220)+1,Amortizare[[#This Row],[deschidere
sold]]),IFERROR(-IPMT(RataDobânzii/12,1,Amortizare[[#This Row],[Nr.
luni rămase]],D221),0)),0)</f>
        <v>481.22220770639757</v>
      </c>
      <c r="F220" s="6">
        <f ca="1">IFERROR(IF(AND(ValoriIntroduse,Amortizare[[#This Row],[plată
dată]]&lt;&gt;""),-PPMT(RataDobânzii/12,1,DuratăÎmprumut-ROWS($C$4:C220)+1,Amortizare[[#This Row],[deschidere
sold]]),""),0)</f>
        <v>589.96285973565</v>
      </c>
      <c r="G220" s="6">
        <f ca="1">IF(Amortizare[[#This Row],[plată
dată]]="",0,ValoareImpozitProprietate)</f>
        <v>375</v>
      </c>
      <c r="H220" s="6">
        <f ca="1">IF(Amortizare[[#This Row],[plată
dată]]="",0,Amortizare[[#This Row],[dobândă]]+Amortizare[[#This Row],[principal]]+Amortizare[[#This Row],[proprietate
impozit]])</f>
        <v>1446.1850674420475</v>
      </c>
      <c r="I220" s="6">
        <f ca="1">IF(Amortizare[[#This Row],[plată
dată]]="",0,Amortizare[[#This Row],[deschidere
sold]]-Amortizare[[#This Row],[principal]])</f>
        <v>115493.32984953542</v>
      </c>
      <c r="J220" s="8">
        <f ca="1">IF(Amortizare[[#This Row],[închidere
sold]]&gt;0,UltimulRând-ROW(),0)</f>
        <v>143</v>
      </c>
    </row>
    <row r="221" spans="2:10" ht="15" customHeight="1" x14ac:dyDescent="0.25">
      <c r="B221" s="7">
        <f>ROWS($B$4:B221)</f>
        <v>218</v>
      </c>
      <c r="C221" s="5">
        <f ca="1">IF(ValoriIntroduse,IF(Amortizare[[#This Row],[Nr.]]&lt;=DuratăÎmprumut,IF(ROW()-ROW(Amortizare[[#Headers],[plată
dată]])=1,ÎnceputÎmprumut,IF(I220&gt;0,EDATE(C220,1),"")),""),"")</f>
        <v>49929</v>
      </c>
      <c r="D221" s="6">
        <f ca="1">IF(ROW()-ROW(Amortizare[[#Headers],[deschidere
sold]])=1,ValoareÎmprumut,IF(Amortizare[[#This Row],[plată
dată]]="",0,INDEX(Amortizare[], ROW()-4,8)))</f>
        <v>115493.32984953542</v>
      </c>
      <c r="E221" s="6">
        <f ca="1">IF(ValoriIntroduse,IF(ROW()-ROW(Amortizare[[#Headers],[dobândă]])=1,-IPMT(RataDobânzii/12,1,DuratăÎmprumut-ROWS($C$4:C221)+1,Amortizare[[#This Row],[deschidere
sold]]),IFERROR(-IPMT(RataDobânzii/12,1,Amortizare[[#This Row],[Nr.
luni rămase]],D222),0)),0)</f>
        <v>478.75378671340638</v>
      </c>
      <c r="F221" s="6">
        <f ca="1">IFERROR(IF(AND(ValoriIntroduse,Amortizare[[#This Row],[plată
dată]]&lt;&gt;""),-PPMT(RataDobânzii/12,1,DuratăÎmprumut-ROWS($C$4:C221)+1,Amortizare[[#This Row],[deschidere
sold]]),""),0)</f>
        <v>592.42103831788177</v>
      </c>
      <c r="G221" s="6">
        <f ca="1">IF(Amortizare[[#This Row],[plată
dată]]="",0,ValoareImpozitProprietate)</f>
        <v>375</v>
      </c>
      <c r="H221" s="6">
        <f ca="1">IF(Amortizare[[#This Row],[plată
dată]]="",0,Amortizare[[#This Row],[dobândă]]+Amortizare[[#This Row],[principal]]+Amortizare[[#This Row],[proprietate
impozit]])</f>
        <v>1446.174825031288</v>
      </c>
      <c r="I221" s="6">
        <f ca="1">IF(Amortizare[[#This Row],[plată
dată]]="",0,Amortizare[[#This Row],[deschidere
sold]]-Amortizare[[#This Row],[principal]])</f>
        <v>114900.90881121754</v>
      </c>
      <c r="J221" s="8">
        <f ca="1">IF(Amortizare[[#This Row],[închidere
sold]]&gt;0,UltimulRând-ROW(),0)</f>
        <v>142</v>
      </c>
    </row>
    <row r="222" spans="2:10" ht="15" customHeight="1" x14ac:dyDescent="0.25">
      <c r="B222" s="7">
        <f>ROWS($B$4:B222)</f>
        <v>219</v>
      </c>
      <c r="C222" s="5">
        <f ca="1">IF(ValoriIntroduse,IF(Amortizare[[#This Row],[Nr.]]&lt;=DuratăÎmprumut,IF(ROW()-ROW(Amortizare[[#Headers],[plată
dată]])=1,ÎnceputÎmprumut,IF(I221&gt;0,EDATE(C221,1),"")),""),"")</f>
        <v>49959</v>
      </c>
      <c r="D222" s="6">
        <f ca="1">IF(ROW()-ROW(Amortizare[[#Headers],[deschidere
sold]])=1,ValoareÎmprumut,IF(Amortizare[[#This Row],[plată
dată]]="",0,INDEX(Amortizare[], ROW()-4,8)))</f>
        <v>114900.90881121754</v>
      </c>
      <c r="E222" s="6">
        <f ca="1">IF(ValoriIntroduse,IF(ROW()-ROW(Amortizare[[#Headers],[dobândă]])=1,-IPMT(RataDobânzii/12,1,DuratăÎmprumut-ROWS($C$4:C222)+1,Amortizare[[#This Row],[deschidere
sold]]),IFERROR(-IPMT(RataDobânzii/12,1,Amortizare[[#This Row],[Nr.
luni rămase]],D223),0)),0)</f>
        <v>476.27508063294442</v>
      </c>
      <c r="F222" s="6">
        <f ca="1">IFERROR(IF(AND(ValoriIntroduse,Amortizare[[#This Row],[plată
dată]]&lt;&gt;""),-PPMT(RataDobânzii/12,1,DuratăÎmprumut-ROWS($C$4:C222)+1,Amortizare[[#This Row],[deschidere
sold]]),""),0)</f>
        <v>594.88945931087301</v>
      </c>
      <c r="G222" s="6">
        <f ca="1">IF(Amortizare[[#This Row],[plată
dată]]="",0,ValoareImpozitProprietate)</f>
        <v>375</v>
      </c>
      <c r="H222" s="6">
        <f ca="1">IF(Amortizare[[#This Row],[plată
dată]]="",0,Amortizare[[#This Row],[dobândă]]+Amortizare[[#This Row],[principal]]+Amortizare[[#This Row],[proprietate
impozit]])</f>
        <v>1446.1645399438175</v>
      </c>
      <c r="I222" s="6">
        <f ca="1">IF(Amortizare[[#This Row],[plată
dată]]="",0,Amortizare[[#This Row],[deschidere
sold]]-Amortizare[[#This Row],[principal]])</f>
        <v>114306.01935190667</v>
      </c>
      <c r="J222" s="8">
        <f ca="1">IF(Amortizare[[#This Row],[închidere
sold]]&gt;0,UltimulRând-ROW(),0)</f>
        <v>141</v>
      </c>
    </row>
    <row r="223" spans="2:10" ht="15" customHeight="1" x14ac:dyDescent="0.25">
      <c r="B223" s="7">
        <f>ROWS($B$4:B223)</f>
        <v>220</v>
      </c>
      <c r="C223" s="5">
        <f ca="1">IF(ValoriIntroduse,IF(Amortizare[[#This Row],[Nr.]]&lt;=DuratăÎmprumut,IF(ROW()-ROW(Amortizare[[#Headers],[plată
dată]])=1,ÎnceputÎmprumut,IF(I222&gt;0,EDATE(C222,1),"")),""),"")</f>
        <v>49990</v>
      </c>
      <c r="D223" s="6">
        <f ca="1">IF(ROW()-ROW(Amortizare[[#Headers],[deschidere
sold]])=1,ValoareÎmprumut,IF(Amortizare[[#This Row],[plată
dată]]="",0,INDEX(Amortizare[], ROW()-4,8)))</f>
        <v>114306.01935190667</v>
      </c>
      <c r="E223" s="6">
        <f ca="1">IF(ValoriIntroduse,IF(ROW()-ROW(Amortizare[[#Headers],[dobândă]])=1,-IPMT(RataDobânzii/12,1,DuratăÎmprumut-ROWS($C$4:C223)+1,Amortizare[[#This Row],[deschidere
sold]]),IFERROR(-IPMT(RataDobânzii/12,1,Amortizare[[#This Row],[Nr.
luni rămase]],D224),0)),0)</f>
        <v>473.78604661048053</v>
      </c>
      <c r="F223" s="6">
        <f ca="1">IFERROR(IF(AND(ValoriIntroduse,Amortizare[[#This Row],[plată
dată]]&lt;&gt;""),-PPMT(RataDobânzii/12,1,DuratăÎmprumut-ROWS($C$4:C223)+1,Amortizare[[#This Row],[deschidere
sold]]),""),0)</f>
        <v>597.36816539133508</v>
      </c>
      <c r="G223" s="6">
        <f ca="1">IF(Amortizare[[#This Row],[plată
dată]]="",0,ValoareImpozitProprietate)</f>
        <v>375</v>
      </c>
      <c r="H223" s="6">
        <f ca="1">IF(Amortizare[[#This Row],[plată
dată]]="",0,Amortizare[[#This Row],[dobândă]]+Amortizare[[#This Row],[principal]]+Amortizare[[#This Row],[proprietate
impozit]])</f>
        <v>1446.1542120018157</v>
      </c>
      <c r="I223" s="6">
        <f ca="1">IF(Amortizare[[#This Row],[plată
dată]]="",0,Amortizare[[#This Row],[deschidere
sold]]-Amortizare[[#This Row],[principal]])</f>
        <v>113708.65118651533</v>
      </c>
      <c r="J223" s="8">
        <f ca="1">IF(Amortizare[[#This Row],[închidere
sold]]&gt;0,UltimulRând-ROW(),0)</f>
        <v>140</v>
      </c>
    </row>
    <row r="224" spans="2:10" ht="15" customHeight="1" x14ac:dyDescent="0.25">
      <c r="B224" s="7">
        <f>ROWS($B$4:B224)</f>
        <v>221</v>
      </c>
      <c r="C224" s="5">
        <f ca="1">IF(ValoriIntroduse,IF(Amortizare[[#This Row],[Nr.]]&lt;=DuratăÎmprumut,IF(ROW()-ROW(Amortizare[[#Headers],[plată
dată]])=1,ÎnceputÎmprumut,IF(I223&gt;0,EDATE(C223,1),"")),""),"")</f>
        <v>50020</v>
      </c>
      <c r="D224" s="6">
        <f ca="1">IF(ROW()-ROW(Amortizare[[#Headers],[deschidere
sold]])=1,ValoareÎmprumut,IF(Amortizare[[#This Row],[plată
dată]]="",0,INDEX(Amortizare[], ROW()-4,8)))</f>
        <v>113708.65118651533</v>
      </c>
      <c r="E224" s="6">
        <f ca="1">IF(ValoriIntroduse,IF(ROW()-ROW(Amortizare[[#Headers],[dobândă]])=1,-IPMT(RataDobânzii/12,1,DuratăÎmprumut-ROWS($C$4:C224)+1,Amortizare[[#This Row],[deschidere
sold]]),IFERROR(-IPMT(RataDobânzii/12,1,Amortizare[[#This Row],[Nr.
luni rămase]],D225),0)),0)</f>
        <v>471.28664161292301</v>
      </c>
      <c r="F224" s="6">
        <f ca="1">IFERROR(IF(AND(ValoriIntroduse,Amortizare[[#This Row],[plată
dată]]&lt;&gt;""),-PPMT(RataDobânzii/12,1,DuratăÎmprumut-ROWS($C$4:C224)+1,Amortizare[[#This Row],[deschidere
sold]]),""),0)</f>
        <v>599.85719941379887</v>
      </c>
      <c r="G224" s="6">
        <f ca="1">IF(Amortizare[[#This Row],[plată
dată]]="",0,ValoareImpozitProprietate)</f>
        <v>375</v>
      </c>
      <c r="H224" s="6">
        <f ca="1">IF(Amortizare[[#This Row],[plată
dată]]="",0,Amortizare[[#This Row],[dobândă]]+Amortizare[[#This Row],[principal]]+Amortizare[[#This Row],[proprietate
impozit]])</f>
        <v>1446.1438410267219</v>
      </c>
      <c r="I224" s="6">
        <f ca="1">IF(Amortizare[[#This Row],[plată
dată]]="",0,Amortizare[[#This Row],[deschidere
sold]]-Amortizare[[#This Row],[principal]])</f>
        <v>113108.79398710153</v>
      </c>
      <c r="J224" s="8">
        <f ca="1">IF(Amortizare[[#This Row],[închidere
sold]]&gt;0,UltimulRând-ROW(),0)</f>
        <v>139</v>
      </c>
    </row>
    <row r="225" spans="2:10" ht="15" customHeight="1" x14ac:dyDescent="0.25">
      <c r="B225" s="7">
        <f>ROWS($B$4:B225)</f>
        <v>222</v>
      </c>
      <c r="C225" s="5">
        <f ca="1">IF(ValoriIntroduse,IF(Amortizare[[#This Row],[Nr.]]&lt;=DuratăÎmprumut,IF(ROW()-ROW(Amortizare[[#Headers],[plată
dată]])=1,ÎnceputÎmprumut,IF(I224&gt;0,EDATE(C224,1),"")),""),"")</f>
        <v>50051</v>
      </c>
      <c r="D225" s="6">
        <f ca="1">IF(ROW()-ROW(Amortizare[[#Headers],[deschidere
sold]])=1,ValoareÎmprumut,IF(Amortizare[[#This Row],[plată
dată]]="",0,INDEX(Amortizare[], ROW()-4,8)))</f>
        <v>113108.79398710153</v>
      </c>
      <c r="E225" s="6">
        <f ca="1">IF(ValoriIntroduse,IF(ROW()-ROW(Amortizare[[#Headers],[dobândă]])=1,-IPMT(RataDobânzii/12,1,DuratăÎmprumut-ROWS($C$4:C225)+1,Amortizare[[#This Row],[deschidere
sold]]),IFERROR(-IPMT(RataDobânzii/12,1,Amortizare[[#This Row],[Nr.
luni rămase]],D226),0)),0)</f>
        <v>468.77682242787569</v>
      </c>
      <c r="F225" s="6">
        <f ca="1">IFERROR(IF(AND(ValoriIntroduse,Amortizare[[#This Row],[plată
dată]]&lt;&gt;""),-PPMT(RataDobânzii/12,1,DuratăÎmprumut-ROWS($C$4:C225)+1,Amortizare[[#This Row],[deschidere
sold]]),""),0)</f>
        <v>602.35660441135622</v>
      </c>
      <c r="G225" s="6">
        <f ca="1">IF(Amortizare[[#This Row],[plată
dată]]="",0,ValoareImpozitProprietate)</f>
        <v>375</v>
      </c>
      <c r="H225" s="6">
        <f ca="1">IF(Amortizare[[#This Row],[plată
dată]]="",0,Amortizare[[#This Row],[dobândă]]+Amortizare[[#This Row],[principal]]+Amortizare[[#This Row],[proprietate
impozit]])</f>
        <v>1446.133426839232</v>
      </c>
      <c r="I225" s="6">
        <f ca="1">IF(Amortizare[[#This Row],[plată
dată]]="",0,Amortizare[[#This Row],[deschidere
sold]]-Amortizare[[#This Row],[principal]])</f>
        <v>112506.43738269017</v>
      </c>
      <c r="J225" s="8">
        <f ca="1">IF(Amortizare[[#This Row],[închidere
sold]]&gt;0,UltimulRând-ROW(),0)</f>
        <v>138</v>
      </c>
    </row>
    <row r="226" spans="2:10" ht="15" customHeight="1" x14ac:dyDescent="0.25">
      <c r="B226" s="7">
        <f>ROWS($B$4:B226)</f>
        <v>223</v>
      </c>
      <c r="C226" s="5">
        <f ca="1">IF(ValoriIntroduse,IF(Amortizare[[#This Row],[Nr.]]&lt;=DuratăÎmprumut,IF(ROW()-ROW(Amortizare[[#Headers],[plată
dată]])=1,ÎnceputÎmprumut,IF(I225&gt;0,EDATE(C225,1),"")),""),"")</f>
        <v>50082</v>
      </c>
      <c r="D226" s="6">
        <f ca="1">IF(ROW()-ROW(Amortizare[[#Headers],[deschidere
sold]])=1,ValoareÎmprumut,IF(Amortizare[[#This Row],[plată
dată]]="",0,INDEX(Amortizare[], ROW()-4,8)))</f>
        <v>112506.43738269017</v>
      </c>
      <c r="E226" s="6">
        <f ca="1">IF(ValoriIntroduse,IF(ROW()-ROW(Amortizare[[#Headers],[dobândă]])=1,-IPMT(RataDobânzii/12,1,DuratăÎmprumut-ROWS($C$4:C226)+1,Amortizare[[#This Row],[deschidere
sold]]),IFERROR(-IPMT(RataDobânzii/12,1,Amortizare[[#This Row],[Nr.
luni rămase]],D227),0)),0)</f>
        <v>466.25654566289069</v>
      </c>
      <c r="F226" s="6">
        <f ca="1">IFERROR(IF(AND(ValoriIntroduse,Amortizare[[#This Row],[plată
dată]]&lt;&gt;""),-PPMT(RataDobânzii/12,1,DuratăÎmprumut-ROWS($C$4:C226)+1,Amortizare[[#This Row],[deschidere
sold]]),""),0)</f>
        <v>604.86642359640371</v>
      </c>
      <c r="G226" s="6">
        <f ca="1">IF(Amortizare[[#This Row],[plată
dată]]="",0,ValoareImpozitProprietate)</f>
        <v>375</v>
      </c>
      <c r="H226" s="6">
        <f ca="1">IF(Amortizare[[#This Row],[plată
dată]]="",0,Amortizare[[#This Row],[dobândă]]+Amortizare[[#This Row],[principal]]+Amortizare[[#This Row],[proprietate
impozit]])</f>
        <v>1446.1229692592945</v>
      </c>
      <c r="I226" s="6">
        <f ca="1">IF(Amortizare[[#This Row],[plată
dată]]="",0,Amortizare[[#This Row],[deschidere
sold]]-Amortizare[[#This Row],[principal]])</f>
        <v>111901.57095909376</v>
      </c>
      <c r="J226" s="8">
        <f ca="1">IF(Amortizare[[#This Row],[închidere
sold]]&gt;0,UltimulRând-ROW(),0)</f>
        <v>137</v>
      </c>
    </row>
    <row r="227" spans="2:10" ht="15" customHeight="1" x14ac:dyDescent="0.25">
      <c r="B227" s="7">
        <f>ROWS($B$4:B227)</f>
        <v>224</v>
      </c>
      <c r="C227" s="5">
        <f ca="1">IF(ValoriIntroduse,IF(Amortizare[[#This Row],[Nr.]]&lt;=DuratăÎmprumut,IF(ROW()-ROW(Amortizare[[#Headers],[plată
dată]])=1,ÎnceputÎmprumut,IF(I226&gt;0,EDATE(C226,1),"")),""),"")</f>
        <v>50110</v>
      </c>
      <c r="D227" s="6">
        <f ca="1">IF(ROW()-ROW(Amortizare[[#Headers],[deschidere
sold]])=1,ValoareÎmprumut,IF(Amortizare[[#This Row],[plată
dată]]="",0,INDEX(Amortizare[], ROW()-4,8)))</f>
        <v>111901.57095909376</v>
      </c>
      <c r="E227" s="6">
        <f ca="1">IF(ValoriIntroduse,IF(ROW()-ROW(Amortizare[[#Headers],[dobândă]])=1,-IPMT(RataDobânzii/12,1,DuratăÎmprumut-ROWS($C$4:C227)+1,Amortizare[[#This Row],[deschidere
sold]]),IFERROR(-IPMT(RataDobânzii/12,1,Amortizare[[#This Row],[Nr.
luni rămase]],D228),0)),0)</f>
        <v>463.72576774471821</v>
      </c>
      <c r="F227" s="6">
        <f ca="1">IFERROR(IF(AND(ValoriIntroduse,Amortizare[[#This Row],[plată
dată]]&lt;&gt;""),-PPMT(RataDobânzii/12,1,DuratăÎmprumut-ROWS($C$4:C227)+1,Amortizare[[#This Row],[deschidere
sold]]),""),0)</f>
        <v>607.38670036138853</v>
      </c>
      <c r="G227" s="6">
        <f ca="1">IF(Amortizare[[#This Row],[plată
dată]]="",0,ValoareImpozitProprietate)</f>
        <v>375</v>
      </c>
      <c r="H227" s="6">
        <f ca="1">IF(Amortizare[[#This Row],[plată
dată]]="",0,Amortizare[[#This Row],[dobândă]]+Amortizare[[#This Row],[principal]]+Amortizare[[#This Row],[proprietate
impozit]])</f>
        <v>1446.1124681061067</v>
      </c>
      <c r="I227" s="6">
        <f ca="1">IF(Amortizare[[#This Row],[plată
dată]]="",0,Amortizare[[#This Row],[deschidere
sold]]-Amortizare[[#This Row],[principal]])</f>
        <v>111294.18425873238</v>
      </c>
      <c r="J227" s="8">
        <f ca="1">IF(Amortizare[[#This Row],[închidere
sold]]&gt;0,UltimulRând-ROW(),0)</f>
        <v>136</v>
      </c>
    </row>
    <row r="228" spans="2:10" ht="15" customHeight="1" x14ac:dyDescent="0.25">
      <c r="B228" s="7">
        <f>ROWS($B$4:B228)</f>
        <v>225</v>
      </c>
      <c r="C228" s="5">
        <f ca="1">IF(ValoriIntroduse,IF(Amortizare[[#This Row],[Nr.]]&lt;=DuratăÎmprumut,IF(ROW()-ROW(Amortizare[[#Headers],[plată
dată]])=1,ÎnceputÎmprumut,IF(I227&gt;0,EDATE(C227,1),"")),""),"")</f>
        <v>50141</v>
      </c>
      <c r="D228" s="6">
        <f ca="1">IF(ROW()-ROW(Amortizare[[#Headers],[deschidere
sold]])=1,ValoareÎmprumut,IF(Amortizare[[#This Row],[plată
dată]]="",0,INDEX(Amortizare[], ROW()-4,8)))</f>
        <v>111294.18425873238</v>
      </c>
      <c r="E228" s="6">
        <f ca="1">IF(ValoriIntroduse,IF(ROW()-ROW(Amortizare[[#Headers],[dobândă]])=1,-IPMT(RataDobânzii/12,1,DuratăÎmprumut-ROWS($C$4:C228)+1,Amortizare[[#This Row],[deschidere
sold]]),IFERROR(-IPMT(RataDobânzii/12,1,Amortizare[[#This Row],[Nr.
luni rămase]],D229),0)),0)</f>
        <v>461.18444491855342</v>
      </c>
      <c r="F228" s="6">
        <f ca="1">IFERROR(IF(AND(ValoriIntroduse,Amortizare[[#This Row],[plată
dată]]&lt;&gt;""),-PPMT(RataDobânzii/12,1,DuratăÎmprumut-ROWS($C$4:C228)+1,Amortizare[[#This Row],[deschidere
sold]]),""),0)</f>
        <v>609.91747827956101</v>
      </c>
      <c r="G228" s="6">
        <f ca="1">IF(Amortizare[[#This Row],[plată
dată]]="",0,ValoareImpozitProprietate)</f>
        <v>375</v>
      </c>
      <c r="H228" s="6">
        <f ca="1">IF(Amortizare[[#This Row],[plată
dată]]="",0,Amortizare[[#This Row],[dobândă]]+Amortizare[[#This Row],[principal]]+Amortizare[[#This Row],[proprietate
impozit]])</f>
        <v>1446.1019231981145</v>
      </c>
      <c r="I228" s="6">
        <f ca="1">IF(Amortizare[[#This Row],[plată
dată]]="",0,Amortizare[[#This Row],[deschidere
sold]]-Amortizare[[#This Row],[principal]])</f>
        <v>110684.26678045282</v>
      </c>
      <c r="J228" s="8">
        <f ca="1">IF(Amortizare[[#This Row],[închidere
sold]]&gt;0,UltimulRând-ROW(),0)</f>
        <v>135</v>
      </c>
    </row>
    <row r="229" spans="2:10" ht="15" customHeight="1" x14ac:dyDescent="0.25">
      <c r="B229" s="7">
        <f>ROWS($B$4:B229)</f>
        <v>226</v>
      </c>
      <c r="C229" s="5">
        <f ca="1">IF(ValoriIntroduse,IF(Amortizare[[#This Row],[Nr.]]&lt;=DuratăÎmprumut,IF(ROW()-ROW(Amortizare[[#Headers],[plată
dată]])=1,ÎnceputÎmprumut,IF(I228&gt;0,EDATE(C228,1),"")),""),"")</f>
        <v>50171</v>
      </c>
      <c r="D229" s="6">
        <f ca="1">IF(ROW()-ROW(Amortizare[[#Headers],[deschidere
sold]])=1,ValoareÎmprumut,IF(Amortizare[[#This Row],[plată
dată]]="",0,INDEX(Amortizare[], ROW()-4,8)))</f>
        <v>110684.26678045282</v>
      </c>
      <c r="E229" s="6">
        <f ca="1">IF(ValoriIntroduse,IF(ROW()-ROW(Amortizare[[#Headers],[dobândă]])=1,-IPMT(RataDobânzii/12,1,DuratăÎmprumut-ROWS($C$4:C229)+1,Amortizare[[#This Row],[deschidere
sold]]),IFERROR(-IPMT(RataDobânzii/12,1,Amortizare[[#This Row],[Nr.
luni rămase]],D230),0)),0)</f>
        <v>458.63253324727958</v>
      </c>
      <c r="F229" s="6">
        <f ca="1">IFERROR(IF(AND(ValoriIntroduse,Amortizare[[#This Row],[plată
dată]]&lt;&gt;""),-PPMT(RataDobânzii/12,1,DuratăÎmprumut-ROWS($C$4:C229)+1,Amortizare[[#This Row],[deschidere
sold]]),""),0)</f>
        <v>612.45880110572591</v>
      </c>
      <c r="G229" s="6">
        <f ca="1">IF(Amortizare[[#This Row],[plată
dată]]="",0,ValoareImpozitProprietate)</f>
        <v>375</v>
      </c>
      <c r="H229" s="6">
        <f ca="1">IF(Amortizare[[#This Row],[plată
dată]]="",0,Amortizare[[#This Row],[dobândă]]+Amortizare[[#This Row],[principal]]+Amortizare[[#This Row],[proprietate
impozit]])</f>
        <v>1446.0913343530055</v>
      </c>
      <c r="I229" s="6">
        <f ca="1">IF(Amortizare[[#This Row],[plată
dată]]="",0,Amortizare[[#This Row],[deschidere
sold]]-Amortizare[[#This Row],[principal]])</f>
        <v>110071.8079793471</v>
      </c>
      <c r="J229" s="8">
        <f ca="1">IF(Amortizare[[#This Row],[închidere
sold]]&gt;0,UltimulRând-ROW(),0)</f>
        <v>134</v>
      </c>
    </row>
    <row r="230" spans="2:10" ht="15" customHeight="1" x14ac:dyDescent="0.25">
      <c r="B230" s="7">
        <f>ROWS($B$4:B230)</f>
        <v>227</v>
      </c>
      <c r="C230" s="5">
        <f ca="1">IF(ValoriIntroduse,IF(Amortizare[[#This Row],[Nr.]]&lt;=DuratăÎmprumut,IF(ROW()-ROW(Amortizare[[#Headers],[plată
dată]])=1,ÎnceputÎmprumut,IF(I229&gt;0,EDATE(C229,1),"")),""),"")</f>
        <v>50202</v>
      </c>
      <c r="D230" s="6">
        <f ca="1">IF(ROW()-ROW(Amortizare[[#Headers],[deschidere
sold]])=1,ValoareÎmprumut,IF(Amortizare[[#This Row],[plată
dată]]="",0,INDEX(Amortizare[], ROW()-4,8)))</f>
        <v>110071.8079793471</v>
      </c>
      <c r="E230" s="6">
        <f ca="1">IF(ValoriIntroduse,IF(ROW()-ROW(Amortizare[[#Headers],[dobândă]])=1,-IPMT(RataDobânzii/12,1,DuratăÎmprumut-ROWS($C$4:C230)+1,Amortizare[[#This Row],[deschidere
sold]]),IFERROR(-IPMT(RataDobânzii/12,1,Amortizare[[#This Row],[Nr.
luni rămase]],D231),0)),0)</f>
        <v>456.06998861070872</v>
      </c>
      <c r="F230" s="6">
        <f ca="1">IFERROR(IF(AND(ValoriIntroduse,Amortizare[[#This Row],[plată
dată]]&lt;&gt;""),-PPMT(RataDobânzii/12,1,DuratăÎmprumut-ROWS($C$4:C230)+1,Amortizare[[#This Row],[deschidere
sold]]),""),0)</f>
        <v>615.01071277699998</v>
      </c>
      <c r="G230" s="6">
        <f ca="1">IF(Amortizare[[#This Row],[plată
dată]]="",0,ValoareImpozitProprietate)</f>
        <v>375</v>
      </c>
      <c r="H230" s="6">
        <f ca="1">IF(Amortizare[[#This Row],[plată
dată]]="",0,Amortizare[[#This Row],[dobândă]]+Amortizare[[#This Row],[principal]]+Amortizare[[#This Row],[proprietate
impozit]])</f>
        <v>1446.0807013877088</v>
      </c>
      <c r="I230" s="6">
        <f ca="1">IF(Amortizare[[#This Row],[plată
dată]]="",0,Amortizare[[#This Row],[deschidere
sold]]-Amortizare[[#This Row],[principal]])</f>
        <v>109456.79726657009</v>
      </c>
      <c r="J230" s="8">
        <f ca="1">IF(Amortizare[[#This Row],[închidere
sold]]&gt;0,UltimulRând-ROW(),0)</f>
        <v>133</v>
      </c>
    </row>
    <row r="231" spans="2:10" ht="15" customHeight="1" x14ac:dyDescent="0.25">
      <c r="B231" s="7">
        <f>ROWS($B$4:B231)</f>
        <v>228</v>
      </c>
      <c r="C231" s="5">
        <f ca="1">IF(ValoriIntroduse,IF(Amortizare[[#This Row],[Nr.]]&lt;=DuratăÎmprumut,IF(ROW()-ROW(Amortizare[[#Headers],[plată
dată]])=1,ÎnceputÎmprumut,IF(I230&gt;0,EDATE(C230,1),"")),""),"")</f>
        <v>50232</v>
      </c>
      <c r="D231" s="6">
        <f ca="1">IF(ROW()-ROW(Amortizare[[#Headers],[deschidere
sold]])=1,ValoareÎmprumut,IF(Amortizare[[#This Row],[plată
dată]]="",0,INDEX(Amortizare[], ROW()-4,8)))</f>
        <v>109456.79726657009</v>
      </c>
      <c r="E231" s="6">
        <f ca="1">IF(ValoriIntroduse,IF(ROW()-ROW(Amortizare[[#Headers],[dobândă]])=1,-IPMT(RataDobânzii/12,1,DuratăÎmprumut-ROWS($C$4:C231)+1,Amortizare[[#This Row],[deschidere
sold]]),IFERROR(-IPMT(RataDobânzii/12,1,Amortizare[[#This Row],[Nr.
luni rămase]],D232),0)),0)</f>
        <v>453.49676670481881</v>
      </c>
      <c r="F231" s="6">
        <f ca="1">IFERROR(IF(AND(ValoriIntroduse,Amortizare[[#This Row],[plată
dată]]&lt;&gt;""),-PPMT(RataDobânzii/12,1,DuratăÎmprumut-ROWS($C$4:C231)+1,Amortizare[[#This Row],[deschidere
sold]]),""),0)</f>
        <v>617.57325741357079</v>
      </c>
      <c r="G231" s="6">
        <f ca="1">IF(Amortizare[[#This Row],[plată
dată]]="",0,ValoareImpozitProprietate)</f>
        <v>375</v>
      </c>
      <c r="H231" s="6">
        <f ca="1">IF(Amortizare[[#This Row],[plată
dată]]="",0,Amortizare[[#This Row],[dobândă]]+Amortizare[[#This Row],[principal]]+Amortizare[[#This Row],[proprietate
impozit]])</f>
        <v>1446.0700241183895</v>
      </c>
      <c r="I231" s="6">
        <f ca="1">IF(Amortizare[[#This Row],[plată
dată]]="",0,Amortizare[[#This Row],[deschidere
sold]]-Amortizare[[#This Row],[principal]])</f>
        <v>108839.22400915652</v>
      </c>
      <c r="J231" s="8">
        <f ca="1">IF(Amortizare[[#This Row],[închidere
sold]]&gt;0,UltimulRând-ROW(),0)</f>
        <v>132</v>
      </c>
    </row>
    <row r="232" spans="2:10" ht="15" customHeight="1" x14ac:dyDescent="0.25">
      <c r="B232" s="7">
        <f>ROWS($B$4:B232)</f>
        <v>229</v>
      </c>
      <c r="C232" s="5">
        <f ca="1">IF(ValoriIntroduse,IF(Amortizare[[#This Row],[Nr.]]&lt;=DuratăÎmprumut,IF(ROW()-ROW(Amortizare[[#Headers],[plată
dată]])=1,ÎnceputÎmprumut,IF(I231&gt;0,EDATE(C231,1),"")),""),"")</f>
        <v>50263</v>
      </c>
      <c r="D232" s="6">
        <f ca="1">IF(ROW()-ROW(Amortizare[[#Headers],[deschidere
sold]])=1,ValoareÎmprumut,IF(Amortizare[[#This Row],[plată
dată]]="",0,INDEX(Amortizare[], ROW()-4,8)))</f>
        <v>108839.22400915652</v>
      </c>
      <c r="E232" s="6">
        <f ca="1">IF(ValoriIntroduse,IF(ROW()-ROW(Amortizare[[#Headers],[dobândă]])=1,-IPMT(RataDobânzii/12,1,DuratăÎmprumut-ROWS($C$4:C232)+1,Amortizare[[#This Row],[deschidere
sold]]),IFERROR(-IPMT(RataDobânzii/12,1,Amortizare[[#This Row],[Nr.
luni rămase]],D233),0)),0)</f>
        <v>450.91282304098775</v>
      </c>
      <c r="F232" s="6">
        <f ca="1">IFERROR(IF(AND(ValoriIntroduse,Amortizare[[#This Row],[plată
dată]]&lt;&gt;""),-PPMT(RataDobânzii/12,1,DuratăÎmprumut-ROWS($C$4:C232)+1,Amortizare[[#This Row],[deschidere
sold]]),""),0)</f>
        <v>620.14647931946058</v>
      </c>
      <c r="G232" s="6">
        <f ca="1">IF(Amortizare[[#This Row],[plată
dată]]="",0,ValoareImpozitProprietate)</f>
        <v>375</v>
      </c>
      <c r="H232" s="6">
        <f ca="1">IF(Amortizare[[#This Row],[plată
dată]]="",0,Amortizare[[#This Row],[dobândă]]+Amortizare[[#This Row],[principal]]+Amortizare[[#This Row],[proprietate
impozit]])</f>
        <v>1446.0593023604483</v>
      </c>
      <c r="I232" s="6">
        <f ca="1">IF(Amortizare[[#This Row],[plată
dată]]="",0,Amortizare[[#This Row],[deschidere
sold]]-Amortizare[[#This Row],[principal]])</f>
        <v>108219.07752983706</v>
      </c>
      <c r="J232" s="8">
        <f ca="1">IF(Amortizare[[#This Row],[închidere
sold]]&gt;0,UltimulRând-ROW(),0)</f>
        <v>131</v>
      </c>
    </row>
    <row r="233" spans="2:10" ht="15" customHeight="1" x14ac:dyDescent="0.25">
      <c r="B233" s="7">
        <f>ROWS($B$4:B233)</f>
        <v>230</v>
      </c>
      <c r="C233" s="5">
        <f ca="1">IF(ValoriIntroduse,IF(Amortizare[[#This Row],[Nr.]]&lt;=DuratăÎmprumut,IF(ROW()-ROW(Amortizare[[#Headers],[plată
dată]])=1,ÎnceputÎmprumut,IF(I232&gt;0,EDATE(C232,1),"")),""),"")</f>
        <v>50294</v>
      </c>
      <c r="D233" s="6">
        <f ca="1">IF(ROW()-ROW(Amortizare[[#Headers],[deschidere
sold]])=1,ValoareÎmprumut,IF(Amortizare[[#This Row],[plată
dată]]="",0,INDEX(Amortizare[], ROW()-4,8)))</f>
        <v>108219.07752983706</v>
      </c>
      <c r="E233" s="6">
        <f ca="1">IF(ValoriIntroduse,IF(ROW()-ROW(Amortizare[[#Headers],[dobândă]])=1,-IPMT(RataDobânzii/12,1,DuratăÎmprumut-ROWS($C$4:C233)+1,Amortizare[[#This Row],[deschidere
sold]]),IFERROR(-IPMT(RataDobânzii/12,1,Amortizare[[#This Row],[Nr.
luni rămase]],D234),0)),0)</f>
        <v>448.31811294522402</v>
      </c>
      <c r="F233" s="6">
        <f ca="1">IFERROR(IF(AND(ValoriIntroduse,Amortizare[[#This Row],[plată
dată]]&lt;&gt;""),-PPMT(RataDobânzii/12,1,DuratăÎmprumut-ROWS($C$4:C233)+1,Amortizare[[#This Row],[deschidere
sold]]),""),0)</f>
        <v>622.73042298329153</v>
      </c>
      <c r="G233" s="6">
        <f ca="1">IF(Amortizare[[#This Row],[plată
dată]]="",0,ValoareImpozitProprietate)</f>
        <v>375</v>
      </c>
      <c r="H233" s="6">
        <f ca="1">IF(Amortizare[[#This Row],[plată
dată]]="",0,Amortizare[[#This Row],[dobândă]]+Amortizare[[#This Row],[principal]]+Amortizare[[#This Row],[proprietate
impozit]])</f>
        <v>1446.0485359285155</v>
      </c>
      <c r="I233" s="6">
        <f ca="1">IF(Amortizare[[#This Row],[plată
dată]]="",0,Amortizare[[#This Row],[deschidere
sold]]-Amortizare[[#This Row],[principal]])</f>
        <v>107596.34710685376</v>
      </c>
      <c r="J233" s="8">
        <f ca="1">IF(Amortizare[[#This Row],[închidere
sold]]&gt;0,UltimulRând-ROW(),0)</f>
        <v>130</v>
      </c>
    </row>
    <row r="234" spans="2:10" ht="15" customHeight="1" x14ac:dyDescent="0.25">
      <c r="B234" s="7">
        <f>ROWS($B$4:B234)</f>
        <v>231</v>
      </c>
      <c r="C234" s="5">
        <f ca="1">IF(ValoriIntroduse,IF(Amortizare[[#This Row],[Nr.]]&lt;=DuratăÎmprumut,IF(ROW()-ROW(Amortizare[[#Headers],[plată
dată]])=1,ÎnceputÎmprumut,IF(I233&gt;0,EDATE(C233,1),"")),""),"")</f>
        <v>50324</v>
      </c>
      <c r="D234" s="6">
        <f ca="1">IF(ROW()-ROW(Amortizare[[#Headers],[deschidere
sold]])=1,ValoareÎmprumut,IF(Amortizare[[#This Row],[plată
dată]]="",0,INDEX(Amortizare[], ROW()-4,8)))</f>
        <v>107596.34710685376</v>
      </c>
      <c r="E234" s="6">
        <f ca="1">IF(ValoriIntroduse,IF(ROW()-ROW(Amortizare[[#Headers],[dobândă]])=1,-IPMT(RataDobânzii/12,1,DuratăÎmprumut-ROWS($C$4:C234)+1,Amortizare[[#This Row],[deschidere
sold]]),IFERROR(-IPMT(RataDobânzii/12,1,Amortizare[[#This Row],[Nr.
luni rămase]],D235),0)),0)</f>
        <v>445.7125915573946</v>
      </c>
      <c r="F234" s="6">
        <f ca="1">IFERROR(IF(AND(ValoriIntroduse,Amortizare[[#This Row],[plată
dată]]&lt;&gt;""),-PPMT(RataDobânzii/12,1,DuratăÎmprumut-ROWS($C$4:C234)+1,Amortizare[[#This Row],[deschidere
sold]]),""),0)</f>
        <v>625.32513307905538</v>
      </c>
      <c r="G234" s="6">
        <f ca="1">IF(Amortizare[[#This Row],[plată
dată]]="",0,ValoareImpozitProprietate)</f>
        <v>375</v>
      </c>
      <c r="H234" s="6">
        <f ca="1">IF(Amortizare[[#This Row],[plată
dată]]="",0,Amortizare[[#This Row],[dobândă]]+Amortizare[[#This Row],[principal]]+Amortizare[[#This Row],[proprietate
impozit]])</f>
        <v>1446.0377246364501</v>
      </c>
      <c r="I234" s="6">
        <f ca="1">IF(Amortizare[[#This Row],[plată
dată]]="",0,Amortizare[[#This Row],[deschidere
sold]]-Amortizare[[#This Row],[principal]])</f>
        <v>106971.02197377471</v>
      </c>
      <c r="J234" s="8">
        <f ca="1">IF(Amortizare[[#This Row],[închidere
sold]]&gt;0,UltimulRând-ROW(),0)</f>
        <v>129</v>
      </c>
    </row>
    <row r="235" spans="2:10" ht="15" customHeight="1" x14ac:dyDescent="0.25">
      <c r="B235" s="7">
        <f>ROWS($B$4:B235)</f>
        <v>232</v>
      </c>
      <c r="C235" s="5">
        <f ca="1">IF(ValoriIntroduse,IF(Amortizare[[#This Row],[Nr.]]&lt;=DuratăÎmprumut,IF(ROW()-ROW(Amortizare[[#Headers],[plată
dată]])=1,ÎnceputÎmprumut,IF(I234&gt;0,EDATE(C234,1),"")),""),"")</f>
        <v>50355</v>
      </c>
      <c r="D235" s="6">
        <f ca="1">IF(ROW()-ROW(Amortizare[[#Headers],[deschidere
sold]])=1,ValoareÎmprumut,IF(Amortizare[[#This Row],[plată
dată]]="",0,INDEX(Amortizare[], ROW()-4,8)))</f>
        <v>106971.02197377471</v>
      </c>
      <c r="E235" s="6">
        <f ca="1">IF(ValoriIntroduse,IF(ROW()-ROW(Amortizare[[#Headers],[dobândă]])=1,-IPMT(RataDobânzii/12,1,DuratăÎmprumut-ROWS($C$4:C235)+1,Amortizare[[#This Row],[deschidere
sold]]),IFERROR(-IPMT(RataDobânzii/12,1,Amortizare[[#This Row],[Nr.
luni rămase]],D236),0)),0)</f>
        <v>443.0962138304493</v>
      </c>
      <c r="F235" s="6">
        <f ca="1">IFERROR(IF(AND(ValoriIntroduse,Amortizare[[#This Row],[plată
dată]]&lt;&gt;""),-PPMT(RataDobânzii/12,1,DuratăÎmprumut-ROWS($C$4:C235)+1,Amortizare[[#This Row],[deschidere
sold]]),""),0)</f>
        <v>627.93065446688468</v>
      </c>
      <c r="G235" s="6">
        <f ca="1">IF(Amortizare[[#This Row],[plată
dată]]="",0,ValoareImpozitProprietate)</f>
        <v>375</v>
      </c>
      <c r="H235" s="6">
        <f ca="1">IF(Amortizare[[#This Row],[plată
dată]]="",0,Amortizare[[#This Row],[dobândă]]+Amortizare[[#This Row],[principal]]+Amortizare[[#This Row],[proprietate
impozit]])</f>
        <v>1446.026868297334</v>
      </c>
      <c r="I235" s="6">
        <f ca="1">IF(Amortizare[[#This Row],[plată
dată]]="",0,Amortizare[[#This Row],[deschidere
sold]]-Amortizare[[#This Row],[principal]])</f>
        <v>106343.09131930783</v>
      </c>
      <c r="J235" s="8">
        <f ca="1">IF(Amortizare[[#This Row],[închidere
sold]]&gt;0,UltimulRând-ROW(),0)</f>
        <v>128</v>
      </c>
    </row>
    <row r="236" spans="2:10" ht="15" customHeight="1" x14ac:dyDescent="0.25">
      <c r="B236" s="7">
        <f>ROWS($B$4:B236)</f>
        <v>233</v>
      </c>
      <c r="C236" s="5">
        <f ca="1">IF(ValoriIntroduse,IF(Amortizare[[#This Row],[Nr.]]&lt;=DuratăÎmprumut,IF(ROW()-ROW(Amortizare[[#Headers],[plată
dată]])=1,ÎnceputÎmprumut,IF(I235&gt;0,EDATE(C235,1),"")),""),"")</f>
        <v>50385</v>
      </c>
      <c r="D236" s="6">
        <f ca="1">IF(ROW()-ROW(Amortizare[[#Headers],[deschidere
sold]])=1,ValoareÎmprumut,IF(Amortizare[[#This Row],[plată
dată]]="",0,INDEX(Amortizare[], ROW()-4,8)))</f>
        <v>106343.09131930783</v>
      </c>
      <c r="E236" s="6">
        <f ca="1">IF(ValoriIntroduse,IF(ROW()-ROW(Amortizare[[#Headers],[dobândă]])=1,-IPMT(RataDobânzii/12,1,DuratăÎmprumut-ROWS($C$4:C236)+1,Amortizare[[#This Row],[deschidere
sold]]),IFERROR(-IPMT(RataDobânzii/12,1,Amortizare[[#This Row],[Nr.
luni rămase]],D237),0)),0)</f>
        <v>440.46893452964167</v>
      </c>
      <c r="F236" s="6">
        <f ca="1">IFERROR(IF(AND(ValoriIntroduse,Amortizare[[#This Row],[plată
dată]]&lt;&gt;""),-PPMT(RataDobânzii/12,1,DuratăÎmprumut-ROWS($C$4:C236)+1,Amortizare[[#This Row],[deschidere
sold]]),""),0)</f>
        <v>630.54703219382998</v>
      </c>
      <c r="G236" s="6">
        <f ca="1">IF(Amortizare[[#This Row],[plată
dată]]="",0,ValoareImpozitProprietate)</f>
        <v>375</v>
      </c>
      <c r="H236" s="6">
        <f ca="1">IF(Amortizare[[#This Row],[plată
dată]]="",0,Amortizare[[#This Row],[dobândă]]+Amortizare[[#This Row],[principal]]+Amortizare[[#This Row],[proprietate
impozit]])</f>
        <v>1446.0159667234716</v>
      </c>
      <c r="I236" s="6">
        <f ca="1">IF(Amortizare[[#This Row],[plată
dată]]="",0,Amortizare[[#This Row],[deschidere
sold]]-Amortizare[[#This Row],[principal]])</f>
        <v>105712.544287114</v>
      </c>
      <c r="J236" s="8">
        <f ca="1">IF(Amortizare[[#This Row],[închidere
sold]]&gt;0,UltimulRând-ROW(),0)</f>
        <v>127</v>
      </c>
    </row>
    <row r="237" spans="2:10" ht="15" customHeight="1" x14ac:dyDescent="0.25">
      <c r="B237" s="7">
        <f>ROWS($B$4:B237)</f>
        <v>234</v>
      </c>
      <c r="C237" s="5">
        <f ca="1">IF(ValoriIntroduse,IF(Amortizare[[#This Row],[Nr.]]&lt;=DuratăÎmprumut,IF(ROW()-ROW(Amortizare[[#Headers],[plată
dată]])=1,ÎnceputÎmprumut,IF(I236&gt;0,EDATE(C236,1),"")),""),"")</f>
        <v>50416</v>
      </c>
      <c r="D237" s="6">
        <f ca="1">IF(ROW()-ROW(Amortizare[[#Headers],[deschidere
sold]])=1,ValoareÎmprumut,IF(Amortizare[[#This Row],[plată
dată]]="",0,INDEX(Amortizare[], ROW()-4,8)))</f>
        <v>105712.544287114</v>
      </c>
      <c r="E237" s="6">
        <f ca="1">IF(ValoriIntroduse,IF(ROW()-ROW(Amortizare[[#Headers],[dobândă]])=1,-IPMT(RataDobânzii/12,1,DuratăÎmprumut-ROWS($C$4:C237)+1,Amortizare[[#This Row],[deschidere
sold]]),IFERROR(-IPMT(RataDobânzii/12,1,Amortizare[[#This Row],[Nr.
luni rămase]],D238),0)),0)</f>
        <v>437.83070823174728</v>
      </c>
      <c r="F237" s="6">
        <f ca="1">IFERROR(IF(AND(ValoriIntroduse,Amortizare[[#This Row],[plată
dată]]&lt;&gt;""),-PPMT(RataDobânzii/12,1,DuratăÎmprumut-ROWS($C$4:C237)+1,Amortizare[[#This Row],[deschidere
sold]]),""),0)</f>
        <v>633.17431149463755</v>
      </c>
      <c r="G237" s="6">
        <f ca="1">IF(Amortizare[[#This Row],[plată
dată]]="",0,ValoareImpozitProprietate)</f>
        <v>375</v>
      </c>
      <c r="H237" s="6">
        <f ca="1">IF(Amortizare[[#This Row],[plată
dată]]="",0,Amortizare[[#This Row],[dobândă]]+Amortizare[[#This Row],[principal]]+Amortizare[[#This Row],[proprietate
impozit]])</f>
        <v>1446.0050197263849</v>
      </c>
      <c r="I237" s="6">
        <f ca="1">IF(Amortizare[[#This Row],[plată
dată]]="",0,Amortizare[[#This Row],[deschidere
sold]]-Amortizare[[#This Row],[principal]])</f>
        <v>105079.36997561935</v>
      </c>
      <c r="J237" s="8">
        <f ca="1">IF(Amortizare[[#This Row],[închidere
sold]]&gt;0,UltimulRând-ROW(),0)</f>
        <v>126</v>
      </c>
    </row>
    <row r="238" spans="2:10" ht="15" customHeight="1" x14ac:dyDescent="0.25">
      <c r="B238" s="7">
        <f>ROWS($B$4:B238)</f>
        <v>235</v>
      </c>
      <c r="C238" s="5">
        <f ca="1">IF(ValoriIntroduse,IF(Amortizare[[#This Row],[Nr.]]&lt;=DuratăÎmprumut,IF(ROW()-ROW(Amortizare[[#Headers],[plată
dată]])=1,ÎnceputÎmprumut,IF(I237&gt;0,EDATE(C237,1),"")),""),"")</f>
        <v>50447</v>
      </c>
      <c r="D238" s="6">
        <f ca="1">IF(ROW()-ROW(Amortizare[[#Headers],[deschidere
sold]])=1,ValoareÎmprumut,IF(Amortizare[[#This Row],[plată
dată]]="",0,INDEX(Amortizare[], ROW()-4,8)))</f>
        <v>105079.36997561935</v>
      </c>
      <c r="E238" s="6">
        <f ca="1">IF(ValoriIntroduse,IF(ROW()-ROW(Amortizare[[#Headers],[dobândă]])=1,-IPMT(RataDobânzii/12,1,DuratăÎmprumut-ROWS($C$4:C238)+1,Amortizare[[#This Row],[deschidere
sold]]),IFERROR(-IPMT(RataDobânzii/12,1,Amortizare[[#This Row],[Nr.
luni rămase]],D239),0)),0)</f>
        <v>435.1814893242784</v>
      </c>
      <c r="F238" s="6">
        <f ca="1">IFERROR(IF(AND(ValoriIntroduse,Amortizare[[#This Row],[plată
dată]]&lt;&gt;""),-PPMT(RataDobânzii/12,1,DuratăÎmprumut-ROWS($C$4:C238)+1,Amortizare[[#This Row],[deschidere
sold]]),""),0)</f>
        <v>635.81253779253188</v>
      </c>
      <c r="G238" s="6">
        <f ca="1">IF(Amortizare[[#This Row],[plată
dată]]="",0,ValoareImpozitProprietate)</f>
        <v>375</v>
      </c>
      <c r="H238" s="6">
        <f ca="1">IF(Amortizare[[#This Row],[plată
dată]]="",0,Amortizare[[#This Row],[dobândă]]+Amortizare[[#This Row],[principal]]+Amortizare[[#This Row],[proprietate
impozit]])</f>
        <v>1445.9940271168102</v>
      </c>
      <c r="I238" s="6">
        <f ca="1">IF(Amortizare[[#This Row],[plată
dată]]="",0,Amortizare[[#This Row],[deschidere
sold]]-Amortizare[[#This Row],[principal]])</f>
        <v>104443.55743782682</v>
      </c>
      <c r="J238" s="8">
        <f ca="1">IF(Amortizare[[#This Row],[închidere
sold]]&gt;0,UltimulRând-ROW(),0)</f>
        <v>125</v>
      </c>
    </row>
    <row r="239" spans="2:10" ht="15" customHeight="1" x14ac:dyDescent="0.25">
      <c r="B239" s="7">
        <f>ROWS($B$4:B239)</f>
        <v>236</v>
      </c>
      <c r="C239" s="5">
        <f ca="1">IF(ValoriIntroduse,IF(Amortizare[[#This Row],[Nr.]]&lt;=DuratăÎmprumut,IF(ROW()-ROW(Amortizare[[#Headers],[plată
dată]])=1,ÎnceputÎmprumut,IF(I238&gt;0,EDATE(C238,1),"")),""),"")</f>
        <v>50475</v>
      </c>
      <c r="D239" s="6">
        <f ca="1">IF(ROW()-ROW(Amortizare[[#Headers],[deschidere
sold]])=1,ValoareÎmprumut,IF(Amortizare[[#This Row],[plată
dată]]="",0,INDEX(Amortizare[], ROW()-4,8)))</f>
        <v>104443.55743782682</v>
      </c>
      <c r="E239" s="6">
        <f ca="1">IF(ValoriIntroduse,IF(ROW()-ROW(Amortizare[[#Headers],[dobândă]])=1,-IPMT(RataDobânzii/12,1,DuratăÎmprumut-ROWS($C$4:C239)+1,Amortizare[[#This Row],[deschidere
sold]]),IFERROR(-IPMT(RataDobânzii/12,1,Amortizare[[#This Row],[Nr.
luni rămase]],D240),0)),0)</f>
        <v>432.52123200469509</v>
      </c>
      <c r="F239" s="6">
        <f ca="1">IFERROR(IF(AND(ValoriIntroduse,Amortizare[[#This Row],[plată
dată]]&lt;&gt;""),-PPMT(RataDobânzii/12,1,DuratăÎmprumut-ROWS($C$4:C239)+1,Amortizare[[#This Row],[deschidere
sold]]),""),0)</f>
        <v>638.46175670000071</v>
      </c>
      <c r="G239" s="6">
        <f ca="1">IF(Amortizare[[#This Row],[plată
dată]]="",0,ValoareImpozitProprietate)</f>
        <v>375</v>
      </c>
      <c r="H239" s="6">
        <f ca="1">IF(Amortizare[[#This Row],[plată
dată]]="",0,Amortizare[[#This Row],[dobândă]]+Amortizare[[#This Row],[principal]]+Amortizare[[#This Row],[proprietate
impozit]])</f>
        <v>1445.9829887046958</v>
      </c>
      <c r="I239" s="6">
        <f ca="1">IF(Amortizare[[#This Row],[plată
dată]]="",0,Amortizare[[#This Row],[deschidere
sold]]-Amortizare[[#This Row],[principal]])</f>
        <v>103805.09568112683</v>
      </c>
      <c r="J239" s="8">
        <f ca="1">IF(Amortizare[[#This Row],[închidere
sold]]&gt;0,UltimulRând-ROW(),0)</f>
        <v>124</v>
      </c>
    </row>
    <row r="240" spans="2:10" ht="15" customHeight="1" x14ac:dyDescent="0.25">
      <c r="B240" s="7">
        <f>ROWS($B$4:B240)</f>
        <v>237</v>
      </c>
      <c r="C240" s="5">
        <f ca="1">IF(ValoriIntroduse,IF(Amortizare[[#This Row],[Nr.]]&lt;=DuratăÎmprumut,IF(ROW()-ROW(Amortizare[[#Headers],[plată
dată]])=1,ÎnceputÎmprumut,IF(I239&gt;0,EDATE(C239,1),"")),""),"")</f>
        <v>50506</v>
      </c>
      <c r="D240" s="6">
        <f ca="1">IF(ROW()-ROW(Amortizare[[#Headers],[deschidere
sold]])=1,ValoareÎmprumut,IF(Amortizare[[#This Row],[plată
dată]]="",0,INDEX(Amortizare[], ROW()-4,8)))</f>
        <v>103805.09568112683</v>
      </c>
      <c r="E240" s="6">
        <f ca="1">IF(ValoriIntroduse,IF(ROW()-ROW(Amortizare[[#Headers],[dobândă]])=1,-IPMT(RataDobânzii/12,1,DuratăÎmprumut-ROWS($C$4:C240)+1,Amortizare[[#This Row],[deschidere
sold]]),IFERROR(-IPMT(RataDobânzii/12,1,Amortizare[[#This Row],[Nr.
luni rămase]],D241),0)),0)</f>
        <v>429.84989027961353</v>
      </c>
      <c r="F240" s="6">
        <f ca="1">IFERROR(IF(AND(ValoriIntroduse,Amortizare[[#This Row],[plată
dată]]&lt;&gt;""),-PPMT(RataDobânzii/12,1,DuratăÎmprumut-ROWS($C$4:C240)+1,Amortizare[[#This Row],[deschidere
sold]]),""),0)</f>
        <v>641.12201401958396</v>
      </c>
      <c r="G240" s="6">
        <f ca="1">IF(Amortizare[[#This Row],[plată
dată]]="",0,ValoareImpozitProprietate)</f>
        <v>375</v>
      </c>
      <c r="H240" s="6">
        <f ca="1">IF(Amortizare[[#This Row],[plată
dată]]="",0,Amortizare[[#This Row],[dobândă]]+Amortizare[[#This Row],[principal]]+Amortizare[[#This Row],[proprietate
impozit]])</f>
        <v>1445.9719042991974</v>
      </c>
      <c r="I240" s="6">
        <f ca="1">IF(Amortizare[[#This Row],[plată
dată]]="",0,Amortizare[[#This Row],[deschidere
sold]]-Amortizare[[#This Row],[principal]])</f>
        <v>103163.97366710725</v>
      </c>
      <c r="J240" s="8">
        <f ca="1">IF(Amortizare[[#This Row],[închidere
sold]]&gt;0,UltimulRând-ROW(),0)</f>
        <v>123</v>
      </c>
    </row>
    <row r="241" spans="2:10" ht="15" customHeight="1" x14ac:dyDescent="0.25">
      <c r="B241" s="7">
        <f>ROWS($B$4:B241)</f>
        <v>238</v>
      </c>
      <c r="C241" s="5">
        <f ca="1">IF(ValoriIntroduse,IF(Amortizare[[#This Row],[Nr.]]&lt;=DuratăÎmprumut,IF(ROW()-ROW(Amortizare[[#Headers],[plată
dată]])=1,ÎnceputÎmprumut,IF(I240&gt;0,EDATE(C240,1),"")),""),"")</f>
        <v>50536</v>
      </c>
      <c r="D241" s="6">
        <f ca="1">IF(ROW()-ROW(Amortizare[[#Headers],[deschidere
sold]])=1,ValoareÎmprumut,IF(Amortizare[[#This Row],[plată
dată]]="",0,INDEX(Amortizare[], ROW()-4,8)))</f>
        <v>103163.97366710725</v>
      </c>
      <c r="E241" s="6">
        <f ca="1">IF(ValoriIntroduse,IF(ROW()-ROW(Amortizare[[#Headers],[dobândă]])=1,-IPMT(RataDobânzii/12,1,DuratăÎmprumut-ROWS($C$4:C241)+1,Amortizare[[#This Row],[deschidere
sold]]),IFERROR(-IPMT(RataDobânzii/12,1,Amortizare[[#This Row],[Nr.
luni rămase]],D242),0)),0)</f>
        <v>427.16741796401072</v>
      </c>
      <c r="F241" s="6">
        <f ca="1">IFERROR(IF(AND(ValoriIntroduse,Amortizare[[#This Row],[plată
dată]]&lt;&gt;""),-PPMT(RataDobânzii/12,1,DuratăÎmprumut-ROWS($C$4:C241)+1,Amortizare[[#This Row],[deschidere
sold]]),""),0)</f>
        <v>643.79335574466575</v>
      </c>
      <c r="G241" s="6">
        <f ca="1">IF(Amortizare[[#This Row],[plată
dată]]="",0,ValoareImpozitProprietate)</f>
        <v>375</v>
      </c>
      <c r="H241" s="6">
        <f ca="1">IF(Amortizare[[#This Row],[plată
dată]]="",0,Amortizare[[#This Row],[dobândă]]+Amortizare[[#This Row],[principal]]+Amortizare[[#This Row],[proprietate
impozit]])</f>
        <v>1445.9607737086765</v>
      </c>
      <c r="I241" s="6">
        <f ca="1">IF(Amortizare[[#This Row],[plată
dată]]="",0,Amortizare[[#This Row],[deschidere
sold]]-Amortizare[[#This Row],[principal]])</f>
        <v>102520.18031136258</v>
      </c>
      <c r="J241" s="8">
        <f ca="1">IF(Amortizare[[#This Row],[închidere
sold]]&gt;0,UltimulRând-ROW(),0)</f>
        <v>122</v>
      </c>
    </row>
    <row r="242" spans="2:10" ht="15" customHeight="1" x14ac:dyDescent="0.25">
      <c r="B242" s="7">
        <f>ROWS($B$4:B242)</f>
        <v>239</v>
      </c>
      <c r="C242" s="5">
        <f ca="1">IF(ValoriIntroduse,IF(Amortizare[[#This Row],[Nr.]]&lt;=DuratăÎmprumut,IF(ROW()-ROW(Amortizare[[#Headers],[plată
dată]])=1,ÎnceputÎmprumut,IF(I241&gt;0,EDATE(C241,1),"")),""),"")</f>
        <v>50567</v>
      </c>
      <c r="D242" s="6">
        <f ca="1">IF(ROW()-ROW(Amortizare[[#Headers],[deschidere
sold]])=1,ValoareÎmprumut,IF(Amortizare[[#This Row],[plată
dată]]="",0,INDEX(Amortizare[], ROW()-4,8)))</f>
        <v>102520.18031136258</v>
      </c>
      <c r="E242" s="6">
        <f ca="1">IF(ValoriIntroduse,IF(ROW()-ROW(Amortizare[[#Headers],[dobândă]])=1,-IPMT(RataDobânzii/12,1,DuratăÎmprumut-ROWS($C$4:C242)+1,Amortizare[[#This Row],[deschidere
sold]]),IFERROR(-IPMT(RataDobânzii/12,1,Amortizare[[#This Row],[Nr.
luni rămase]],D243),0)),0)</f>
        <v>424.4737686804263</v>
      </c>
      <c r="F242" s="6">
        <f ca="1">IFERROR(IF(AND(ValoriIntroduse,Amortizare[[#This Row],[plată
dată]]&lt;&gt;""),-PPMT(RataDobânzii/12,1,DuratăÎmprumut-ROWS($C$4:C242)+1,Amortizare[[#This Row],[deschidere
sold]]),""),0)</f>
        <v>646.47582806026855</v>
      </c>
      <c r="G242" s="6">
        <f ca="1">IF(Amortizare[[#This Row],[plată
dată]]="",0,ValoareImpozitProprietate)</f>
        <v>375</v>
      </c>
      <c r="H242" s="6">
        <f ca="1">IF(Amortizare[[#This Row],[plată
dată]]="",0,Amortizare[[#This Row],[dobândă]]+Amortizare[[#This Row],[principal]]+Amortizare[[#This Row],[proprietate
impozit]])</f>
        <v>1445.9495967406949</v>
      </c>
      <c r="I242" s="6">
        <f ca="1">IF(Amortizare[[#This Row],[plată
dată]]="",0,Amortizare[[#This Row],[deschidere
sold]]-Amortizare[[#This Row],[principal]])</f>
        <v>101873.70448330231</v>
      </c>
      <c r="J242" s="8">
        <f ca="1">IF(Amortizare[[#This Row],[închidere
sold]]&gt;0,UltimulRând-ROW(),0)</f>
        <v>121</v>
      </c>
    </row>
    <row r="243" spans="2:10" ht="15" customHeight="1" x14ac:dyDescent="0.25">
      <c r="B243" s="7">
        <f>ROWS($B$4:B243)</f>
        <v>240</v>
      </c>
      <c r="C243" s="5">
        <f ca="1">IF(ValoriIntroduse,IF(Amortizare[[#This Row],[Nr.]]&lt;=DuratăÎmprumut,IF(ROW()-ROW(Amortizare[[#Headers],[plată
dată]])=1,ÎnceputÎmprumut,IF(I242&gt;0,EDATE(C242,1),"")),""),"")</f>
        <v>50597</v>
      </c>
      <c r="D243" s="6">
        <f ca="1">IF(ROW()-ROW(Amortizare[[#Headers],[deschidere
sold]])=1,ValoareÎmprumut,IF(Amortizare[[#This Row],[plată
dată]]="",0,INDEX(Amortizare[], ROW()-4,8)))</f>
        <v>101873.70448330231</v>
      </c>
      <c r="E243" s="6">
        <f ca="1">IF(ValoriIntroduse,IF(ROW()-ROW(Amortizare[[#Headers],[dobândă]])=1,-IPMT(RataDobânzii/12,1,DuratăÎmprumut-ROWS($C$4:C243)+1,Amortizare[[#This Row],[deschidere
sold]]),IFERROR(-IPMT(RataDobânzii/12,1,Amortizare[[#This Row],[Nr.
luni rămase]],D244),0)),0)</f>
        <v>421.76889585816025</v>
      </c>
      <c r="F243" s="6">
        <f ca="1">IFERROR(IF(AND(ValoriIntroduse,Amortizare[[#This Row],[plată
dată]]&lt;&gt;""),-PPMT(RataDobânzii/12,1,DuratăÎmprumut-ROWS($C$4:C243)+1,Amortizare[[#This Row],[deschidere
sold]]),""),0)</f>
        <v>649.16947734385303</v>
      </c>
      <c r="G243" s="6">
        <f ca="1">IF(Amortizare[[#This Row],[plată
dată]]="",0,ValoareImpozitProprietate)</f>
        <v>375</v>
      </c>
      <c r="H243" s="6">
        <f ca="1">IF(Amortizare[[#This Row],[plată
dată]]="",0,Amortizare[[#This Row],[dobândă]]+Amortizare[[#This Row],[principal]]+Amortizare[[#This Row],[proprietate
impozit]])</f>
        <v>1445.9383732020133</v>
      </c>
      <c r="I243" s="6">
        <f ca="1">IF(Amortizare[[#This Row],[plată
dată]]="",0,Amortizare[[#This Row],[deschidere
sold]]-Amortizare[[#This Row],[principal]])</f>
        <v>101224.53500595846</v>
      </c>
      <c r="J243" s="8">
        <f ca="1">IF(Amortizare[[#This Row],[închidere
sold]]&gt;0,UltimulRând-ROW(),0)</f>
        <v>120</v>
      </c>
    </row>
    <row r="244" spans="2:10" ht="15" customHeight="1" x14ac:dyDescent="0.25">
      <c r="B244" s="7">
        <f>ROWS($B$4:B244)</f>
        <v>241</v>
      </c>
      <c r="C244" s="5">
        <f ca="1">IF(ValoriIntroduse,IF(Amortizare[[#This Row],[Nr.]]&lt;=DuratăÎmprumut,IF(ROW()-ROW(Amortizare[[#Headers],[plată
dată]])=1,ÎnceputÎmprumut,IF(I243&gt;0,EDATE(C243,1),"")),""),"")</f>
        <v>50628</v>
      </c>
      <c r="D244" s="6">
        <f ca="1">IF(ROW()-ROW(Amortizare[[#Headers],[deschidere
sold]])=1,ValoareÎmprumut,IF(Amortizare[[#This Row],[plată
dată]]="",0,INDEX(Amortizare[], ROW()-4,8)))</f>
        <v>101224.53500595846</v>
      </c>
      <c r="E244" s="6">
        <f ca="1">IF(ValoriIntroduse,IF(ROW()-ROW(Amortizare[[#Headers],[dobândă]])=1,-IPMT(RataDobânzii/12,1,DuratăÎmprumut-ROWS($C$4:C244)+1,Amortizare[[#This Row],[deschidere
sold]]),IFERROR(-IPMT(RataDobânzii/12,1,Amortizare[[#This Row],[Nr.
luni rămase]],D245),0)),0)</f>
        <v>419.05275273246804</v>
      </c>
      <c r="F244" s="6">
        <f ca="1">IFERROR(IF(AND(ValoriIntroduse,Amortizare[[#This Row],[plată
dată]]&lt;&gt;""),-PPMT(RataDobânzii/12,1,DuratăÎmprumut-ROWS($C$4:C244)+1,Amortizare[[#This Row],[deschidere
sold]]),""),0)</f>
        <v>651.87435016611892</v>
      </c>
      <c r="G244" s="6">
        <f ca="1">IF(Amortizare[[#This Row],[plată
dată]]="",0,ValoareImpozitProprietate)</f>
        <v>375</v>
      </c>
      <c r="H244" s="6">
        <f ca="1">IF(Amortizare[[#This Row],[plată
dată]]="",0,Amortizare[[#This Row],[dobândă]]+Amortizare[[#This Row],[principal]]+Amortizare[[#This Row],[proprietate
impozit]])</f>
        <v>1445.927102898587</v>
      </c>
      <c r="I244" s="6">
        <f ca="1">IF(Amortizare[[#This Row],[plată
dată]]="",0,Amortizare[[#This Row],[deschidere
sold]]-Amortizare[[#This Row],[principal]])</f>
        <v>100572.66065579234</v>
      </c>
      <c r="J244" s="8">
        <f ca="1">IF(Amortizare[[#This Row],[închidere
sold]]&gt;0,UltimulRând-ROW(),0)</f>
        <v>119</v>
      </c>
    </row>
    <row r="245" spans="2:10" ht="15" customHeight="1" x14ac:dyDescent="0.25">
      <c r="B245" s="7">
        <f>ROWS($B$4:B245)</f>
        <v>242</v>
      </c>
      <c r="C245" s="5">
        <f ca="1">IF(ValoriIntroduse,IF(Amortizare[[#This Row],[Nr.]]&lt;=DuratăÎmprumut,IF(ROW()-ROW(Amortizare[[#Headers],[plată
dată]])=1,ÎnceputÎmprumut,IF(I244&gt;0,EDATE(C244,1),"")),""),"")</f>
        <v>50659</v>
      </c>
      <c r="D245" s="6">
        <f ca="1">IF(ROW()-ROW(Amortizare[[#Headers],[deschidere
sold]])=1,ValoareÎmprumut,IF(Amortizare[[#This Row],[plată
dată]]="",0,INDEX(Amortizare[], ROW()-4,8)))</f>
        <v>100572.66065579234</v>
      </c>
      <c r="E245" s="6">
        <f ca="1">IF(ValoriIntroduse,IF(ROW()-ROW(Amortizare[[#Headers],[dobândă]])=1,-IPMT(RataDobânzii/12,1,DuratăÎmprumut-ROWS($C$4:C245)+1,Amortizare[[#This Row],[deschidere
sold]]),IFERROR(-IPMT(RataDobânzii/12,1,Amortizare[[#This Row],[Nr.
luni rămase]],D246),0)),0)</f>
        <v>416.32529234375221</v>
      </c>
      <c r="F245" s="6">
        <f ca="1">IFERROR(IF(AND(ValoriIntroduse,Amortizare[[#This Row],[plată
dată]]&lt;&gt;""),-PPMT(RataDobânzii/12,1,DuratăÎmprumut-ROWS($C$4:C245)+1,Amortizare[[#This Row],[deschidere
sold]]),""),0)</f>
        <v>654.59049329181119</v>
      </c>
      <c r="G245" s="6">
        <f ca="1">IF(Amortizare[[#This Row],[plată
dată]]="",0,ValoareImpozitProprietate)</f>
        <v>375</v>
      </c>
      <c r="H245" s="6">
        <f ca="1">IF(Amortizare[[#This Row],[plată
dată]]="",0,Amortizare[[#This Row],[dobândă]]+Amortizare[[#This Row],[principal]]+Amortizare[[#This Row],[proprietate
impozit]])</f>
        <v>1445.9157856355635</v>
      </c>
      <c r="I245" s="6">
        <f ca="1">IF(Amortizare[[#This Row],[plată
dată]]="",0,Amortizare[[#This Row],[deschidere
sold]]-Amortizare[[#This Row],[principal]])</f>
        <v>99918.070162500531</v>
      </c>
      <c r="J245" s="8">
        <f ca="1">IF(Amortizare[[#This Row],[închidere
sold]]&gt;0,UltimulRând-ROW(),0)</f>
        <v>118</v>
      </c>
    </row>
    <row r="246" spans="2:10" ht="15" customHeight="1" x14ac:dyDescent="0.25">
      <c r="B246" s="7">
        <f>ROWS($B$4:B246)</f>
        <v>243</v>
      </c>
      <c r="C246" s="5">
        <f ca="1">IF(ValoriIntroduse,IF(Amortizare[[#This Row],[Nr.]]&lt;=DuratăÎmprumut,IF(ROW()-ROW(Amortizare[[#Headers],[plată
dată]])=1,ÎnceputÎmprumut,IF(I245&gt;0,EDATE(C245,1),"")),""),"")</f>
        <v>50689</v>
      </c>
      <c r="D246" s="6">
        <f ca="1">IF(ROW()-ROW(Amortizare[[#Headers],[deschidere
sold]])=1,ValoareÎmprumut,IF(Amortizare[[#This Row],[plată
dată]]="",0,INDEX(Amortizare[], ROW()-4,8)))</f>
        <v>99918.070162500531</v>
      </c>
      <c r="E246" s="6">
        <f ca="1">IF(ValoriIntroduse,IF(ROW()-ROW(Amortizare[[#Headers],[dobândă]])=1,-IPMT(RataDobânzii/12,1,DuratăÎmprumut-ROWS($C$4:C246)+1,Amortizare[[#This Row],[deschidere
sold]]),IFERROR(-IPMT(RataDobânzii/12,1,Amortizare[[#This Row],[Nr.
luni rămase]],D247),0)),0)</f>
        <v>413.58646753675004</v>
      </c>
      <c r="F246" s="6">
        <f ca="1">IFERROR(IF(AND(ValoriIntroduse,Amortizare[[#This Row],[plată
dată]]&lt;&gt;""),-PPMT(RataDobânzii/12,1,DuratăÎmprumut-ROWS($C$4:C246)+1,Amortizare[[#This Row],[deschidere
sold]]),""),0)</f>
        <v>657.31795368052724</v>
      </c>
      <c r="G246" s="6">
        <f ca="1">IF(Amortizare[[#This Row],[plată
dată]]="",0,ValoareImpozitProprietate)</f>
        <v>375</v>
      </c>
      <c r="H246" s="6">
        <f ca="1">IF(Amortizare[[#This Row],[plată
dată]]="",0,Amortizare[[#This Row],[dobândă]]+Amortizare[[#This Row],[principal]]+Amortizare[[#This Row],[proprietate
impozit]])</f>
        <v>1445.9044212172773</v>
      </c>
      <c r="I246" s="6">
        <f ca="1">IF(Amortizare[[#This Row],[plată
dată]]="",0,Amortizare[[#This Row],[deschidere
sold]]-Amortizare[[#This Row],[principal]])</f>
        <v>99260.752208820006</v>
      </c>
      <c r="J246" s="8">
        <f ca="1">IF(Amortizare[[#This Row],[închidere
sold]]&gt;0,UltimulRând-ROW(),0)</f>
        <v>117</v>
      </c>
    </row>
    <row r="247" spans="2:10" ht="15" customHeight="1" x14ac:dyDescent="0.25">
      <c r="B247" s="7">
        <f>ROWS($B$4:B247)</f>
        <v>244</v>
      </c>
      <c r="C247" s="5">
        <f ca="1">IF(ValoriIntroduse,IF(Amortizare[[#This Row],[Nr.]]&lt;=DuratăÎmprumut,IF(ROW()-ROW(Amortizare[[#Headers],[plată
dată]])=1,ÎnceputÎmprumut,IF(I246&gt;0,EDATE(C246,1),"")),""),"")</f>
        <v>50720</v>
      </c>
      <c r="D247" s="6">
        <f ca="1">IF(ROW()-ROW(Amortizare[[#Headers],[deschidere
sold]])=1,ValoareÎmprumut,IF(Amortizare[[#This Row],[plată
dată]]="",0,INDEX(Amortizare[], ROW()-4,8)))</f>
        <v>99260.752208820006</v>
      </c>
      <c r="E247" s="6">
        <f ca="1">IF(ValoriIntroduse,IF(ROW()-ROW(Amortizare[[#Headers],[dobândă]])=1,-IPMT(RataDobânzii/12,1,DuratăÎmprumut-ROWS($C$4:C247)+1,Amortizare[[#This Row],[deschidere
sold]]),IFERROR(-IPMT(RataDobânzii/12,1,Amortizare[[#This Row],[Nr.
luni rămase]],D248),0)),0)</f>
        <v>410.83623095971865</v>
      </c>
      <c r="F247" s="6">
        <f ca="1">IFERROR(IF(AND(ValoriIntroduse,Amortizare[[#This Row],[plată
dată]]&lt;&gt;""),-PPMT(RataDobânzii/12,1,DuratăÎmprumut-ROWS($C$4:C247)+1,Amortizare[[#This Row],[deschidere
sold]]),""),0)</f>
        <v>660.05677848752941</v>
      </c>
      <c r="G247" s="6">
        <f ca="1">IF(Amortizare[[#This Row],[plată
dată]]="",0,ValoareImpozitProprietate)</f>
        <v>375</v>
      </c>
      <c r="H247" s="6">
        <f ca="1">IF(Amortizare[[#This Row],[plată
dată]]="",0,Amortizare[[#This Row],[dobândă]]+Amortizare[[#This Row],[principal]]+Amortizare[[#This Row],[proprietate
impozit]])</f>
        <v>1445.893009447248</v>
      </c>
      <c r="I247" s="6">
        <f ca="1">IF(Amortizare[[#This Row],[plată
dată]]="",0,Amortizare[[#This Row],[deschidere
sold]]-Amortizare[[#This Row],[principal]])</f>
        <v>98600.695430332475</v>
      </c>
      <c r="J247" s="8">
        <f ca="1">IF(Amortizare[[#This Row],[închidere
sold]]&gt;0,UltimulRând-ROW(),0)</f>
        <v>116</v>
      </c>
    </row>
    <row r="248" spans="2:10" ht="15" customHeight="1" x14ac:dyDescent="0.25">
      <c r="B248" s="7">
        <f>ROWS($B$4:B248)</f>
        <v>245</v>
      </c>
      <c r="C248" s="5">
        <f ca="1">IF(ValoriIntroduse,IF(Amortizare[[#This Row],[Nr.]]&lt;=DuratăÎmprumut,IF(ROW()-ROW(Amortizare[[#Headers],[plată
dată]])=1,ÎnceputÎmprumut,IF(I247&gt;0,EDATE(C247,1),"")),""),"")</f>
        <v>50750</v>
      </c>
      <c r="D248" s="6">
        <f ca="1">IF(ROW()-ROW(Amortizare[[#Headers],[deschidere
sold]])=1,ValoareÎmprumut,IF(Amortizare[[#This Row],[plată
dată]]="",0,INDEX(Amortizare[], ROW()-4,8)))</f>
        <v>98600.695430332475</v>
      </c>
      <c r="E248" s="6">
        <f ca="1">IF(ValoriIntroduse,IF(ROW()-ROW(Amortizare[[#Headers],[dobândă]])=1,-IPMT(RataDobânzii/12,1,DuratăÎmprumut-ROWS($C$4:C248)+1,Amortizare[[#This Row],[deschidere
sold]]),IFERROR(-IPMT(RataDobânzii/12,1,Amortizare[[#This Row],[Nr.
luni rămase]],D249),0)),0)</f>
        <v>408.07453506361628</v>
      </c>
      <c r="F248" s="6">
        <f ca="1">IFERROR(IF(AND(ValoriIntroduse,Amortizare[[#This Row],[plată
dată]]&lt;&gt;""),-PPMT(RataDobânzii/12,1,DuratăÎmprumut-ROWS($C$4:C248)+1,Amortizare[[#This Row],[deschidere
sold]]),""),0)</f>
        <v>662.80701506456057</v>
      </c>
      <c r="G248" s="6">
        <f ca="1">IF(Amortizare[[#This Row],[plată
dată]]="",0,ValoareImpozitProprietate)</f>
        <v>375</v>
      </c>
      <c r="H248" s="6">
        <f ca="1">IF(Amortizare[[#This Row],[plată
dată]]="",0,Amortizare[[#This Row],[dobândă]]+Amortizare[[#This Row],[principal]]+Amortizare[[#This Row],[proprietate
impozit]])</f>
        <v>1445.881550128177</v>
      </c>
      <c r="I248" s="6">
        <f ca="1">IF(Amortizare[[#This Row],[plată
dată]]="",0,Amortizare[[#This Row],[deschidere
sold]]-Amortizare[[#This Row],[principal]])</f>
        <v>97937.888415267909</v>
      </c>
      <c r="J248" s="8">
        <f ca="1">IF(Amortizare[[#This Row],[închidere
sold]]&gt;0,UltimulRând-ROW(),0)</f>
        <v>115</v>
      </c>
    </row>
    <row r="249" spans="2:10" ht="15" customHeight="1" x14ac:dyDescent="0.25">
      <c r="B249" s="7">
        <f>ROWS($B$4:B249)</f>
        <v>246</v>
      </c>
      <c r="C249" s="5">
        <f ca="1">IF(ValoriIntroduse,IF(Amortizare[[#This Row],[Nr.]]&lt;=DuratăÎmprumut,IF(ROW()-ROW(Amortizare[[#Headers],[plată
dată]])=1,ÎnceputÎmprumut,IF(I248&gt;0,EDATE(C248,1),"")),""),"")</f>
        <v>50781</v>
      </c>
      <c r="D249" s="6">
        <f ca="1">IF(ROW()-ROW(Amortizare[[#Headers],[deschidere
sold]])=1,ValoareÎmprumut,IF(Amortizare[[#This Row],[plată
dată]]="",0,INDEX(Amortizare[], ROW()-4,8)))</f>
        <v>97937.888415267909</v>
      </c>
      <c r="E249" s="6">
        <f ca="1">IF(ValoriIntroduse,IF(ROW()-ROW(Amortizare[[#Headers],[dobândă]])=1,-IPMT(RataDobânzii/12,1,DuratăÎmprumut-ROWS($C$4:C249)+1,Amortizare[[#This Row],[deschidere
sold]]),IFERROR(-IPMT(RataDobânzii/12,1,Amortizare[[#This Row],[Nr.
luni rămase]],D250),0)),0)</f>
        <v>405.3013321012802</v>
      </c>
      <c r="F249" s="6">
        <f ca="1">IFERROR(IF(AND(ValoriIntroduse,Amortizare[[#This Row],[plată
dată]]&lt;&gt;""),-PPMT(RataDobânzii/12,1,DuratăÎmprumut-ROWS($C$4:C249)+1,Amortizare[[#This Row],[deschidere
sold]]),""),0)</f>
        <v>665.56871096066288</v>
      </c>
      <c r="G249" s="6">
        <f ca="1">IF(Amortizare[[#This Row],[plată
dată]]="",0,ValoareImpozitProprietate)</f>
        <v>375</v>
      </c>
      <c r="H249" s="6">
        <f ca="1">IF(Amortizare[[#This Row],[plată
dată]]="",0,Amortizare[[#This Row],[dobândă]]+Amortizare[[#This Row],[principal]]+Amortizare[[#This Row],[proprietate
impozit]])</f>
        <v>1445.8700430619431</v>
      </c>
      <c r="I249" s="6">
        <f ca="1">IF(Amortizare[[#This Row],[plată
dată]]="",0,Amortizare[[#This Row],[deschidere
sold]]-Amortizare[[#This Row],[principal]])</f>
        <v>97272.319704307243</v>
      </c>
      <c r="J249" s="8">
        <f ca="1">IF(Amortizare[[#This Row],[închidere
sold]]&gt;0,UltimulRând-ROW(),0)</f>
        <v>114</v>
      </c>
    </row>
    <row r="250" spans="2:10" ht="15" customHeight="1" x14ac:dyDescent="0.25">
      <c r="B250" s="7">
        <f>ROWS($B$4:B250)</f>
        <v>247</v>
      </c>
      <c r="C250" s="5">
        <f ca="1">IF(ValoriIntroduse,IF(Amortizare[[#This Row],[Nr.]]&lt;=DuratăÎmprumut,IF(ROW()-ROW(Amortizare[[#Headers],[plată
dată]])=1,ÎnceputÎmprumut,IF(I249&gt;0,EDATE(C249,1),"")),""),"")</f>
        <v>50812</v>
      </c>
      <c r="D250" s="6">
        <f ca="1">IF(ROW()-ROW(Amortizare[[#Headers],[deschidere
sold]])=1,ValoareÎmprumut,IF(Amortizare[[#This Row],[plată
dată]]="",0,INDEX(Amortizare[], ROW()-4,8)))</f>
        <v>97272.319704307243</v>
      </c>
      <c r="E250" s="6">
        <f ca="1">IF(ValoriIntroduse,IF(ROW()-ROW(Amortizare[[#Headers],[dobândă]])=1,-IPMT(RataDobânzii/12,1,DuratăÎmprumut-ROWS($C$4:C250)+1,Amortizare[[#This Row],[deschidere
sold]]),IFERROR(-IPMT(RataDobânzii/12,1,Amortizare[[#This Row],[Nr.
luni rămase]],D251),0)),0)</f>
        <v>402.51657412660103</v>
      </c>
      <c r="F250" s="6">
        <f ca="1">IFERROR(IF(AND(ValoriIntroduse,Amortizare[[#This Row],[plată
dată]]&lt;&gt;""),-PPMT(RataDobânzii/12,1,DuratăÎmprumut-ROWS($C$4:C250)+1,Amortizare[[#This Row],[deschidere
sold]]),""),0)</f>
        <v>668.34191392299908</v>
      </c>
      <c r="G250" s="6">
        <f ca="1">IF(Amortizare[[#This Row],[plată
dată]]="",0,ValoareImpozitProprietate)</f>
        <v>375</v>
      </c>
      <c r="H250" s="6">
        <f ca="1">IF(Amortizare[[#This Row],[plată
dată]]="",0,Amortizare[[#This Row],[dobândă]]+Amortizare[[#This Row],[principal]]+Amortizare[[#This Row],[proprietate
impozit]])</f>
        <v>1445.8584880496001</v>
      </c>
      <c r="I250" s="6">
        <f ca="1">IF(Amortizare[[#This Row],[plată
dată]]="",0,Amortizare[[#This Row],[deschidere
sold]]-Amortizare[[#This Row],[principal]])</f>
        <v>96603.977790384248</v>
      </c>
      <c r="J250" s="8">
        <f ca="1">IF(Amortizare[[#This Row],[închidere
sold]]&gt;0,UltimulRând-ROW(),0)</f>
        <v>113</v>
      </c>
    </row>
    <row r="251" spans="2:10" ht="15" customHeight="1" x14ac:dyDescent="0.25">
      <c r="B251" s="7">
        <f>ROWS($B$4:B251)</f>
        <v>248</v>
      </c>
      <c r="C251" s="5">
        <f ca="1">IF(ValoriIntroduse,IF(Amortizare[[#This Row],[Nr.]]&lt;=DuratăÎmprumut,IF(ROW()-ROW(Amortizare[[#Headers],[plată
dată]])=1,ÎnceputÎmprumut,IF(I250&gt;0,EDATE(C250,1),"")),""),"")</f>
        <v>50840</v>
      </c>
      <c r="D251" s="6">
        <f ca="1">IF(ROW()-ROW(Amortizare[[#Headers],[deschidere
sold]])=1,ValoareÎmprumut,IF(Amortizare[[#This Row],[plată
dată]]="",0,INDEX(Amortizare[], ROW()-4,8)))</f>
        <v>96603.977790384248</v>
      </c>
      <c r="E251" s="6">
        <f ca="1">IF(ValoriIntroduse,IF(ROW()-ROW(Amortizare[[#Headers],[dobândă]])=1,-IPMT(RataDobânzii/12,1,DuratăÎmprumut-ROWS($C$4:C251)+1,Amortizare[[#This Row],[deschidere
sold]]),IFERROR(-IPMT(RataDobânzii/12,1,Amortizare[[#This Row],[Nr.
luni rămase]],D252),0)),0)</f>
        <v>399.72021299369402</v>
      </c>
      <c r="F251" s="6">
        <f ca="1">IFERROR(IF(AND(ValoriIntroduse,Amortizare[[#This Row],[plată
dată]]&lt;&gt;""),-PPMT(RataDobânzii/12,1,DuratăÎmprumut-ROWS($C$4:C251)+1,Amortizare[[#This Row],[deschidere
sold]]),""),0)</f>
        <v>671.12667189767831</v>
      </c>
      <c r="G251" s="6">
        <f ca="1">IF(Amortizare[[#This Row],[plată
dată]]="",0,ValoareImpozitProprietate)</f>
        <v>375</v>
      </c>
      <c r="H251" s="6">
        <f ca="1">IF(Amortizare[[#This Row],[plată
dată]]="",0,Amortizare[[#This Row],[dobândă]]+Amortizare[[#This Row],[principal]]+Amortizare[[#This Row],[proprietate
impozit]])</f>
        <v>1445.8468848913724</v>
      </c>
      <c r="I251" s="6">
        <f ca="1">IF(Amortizare[[#This Row],[plată
dată]]="",0,Amortizare[[#This Row],[deschidere
sold]]-Amortizare[[#This Row],[principal]])</f>
        <v>95932.851118486564</v>
      </c>
      <c r="J251" s="8">
        <f ca="1">IF(Amortizare[[#This Row],[închidere
sold]]&gt;0,UltimulRând-ROW(),0)</f>
        <v>112</v>
      </c>
    </row>
    <row r="252" spans="2:10" ht="15" customHeight="1" x14ac:dyDescent="0.25">
      <c r="B252" s="7">
        <f>ROWS($B$4:B252)</f>
        <v>249</v>
      </c>
      <c r="C252" s="5">
        <f ca="1">IF(ValoriIntroduse,IF(Amortizare[[#This Row],[Nr.]]&lt;=DuratăÎmprumut,IF(ROW()-ROW(Amortizare[[#Headers],[plată
dată]])=1,ÎnceputÎmprumut,IF(I251&gt;0,EDATE(C251,1),"")),""),"")</f>
        <v>50871</v>
      </c>
      <c r="D252" s="6">
        <f ca="1">IF(ROW()-ROW(Amortizare[[#Headers],[deschidere
sold]])=1,ValoareÎmprumut,IF(Amortizare[[#This Row],[plată
dată]]="",0,INDEX(Amortizare[], ROW()-4,8)))</f>
        <v>95932.851118486564</v>
      </c>
      <c r="E252" s="6">
        <f ca="1">IF(ValoriIntroduse,IF(ROW()-ROW(Amortizare[[#Headers],[dobândă]])=1,-IPMT(RataDobânzii/12,1,DuratăÎmprumut-ROWS($C$4:C252)+1,Amortizare[[#This Row],[deschidere
sold]]),IFERROR(-IPMT(RataDobânzii/12,1,Amortizare[[#This Row],[Nr.
luni rămase]],D253),0)),0)</f>
        <v>396.91220035606659</v>
      </c>
      <c r="F252" s="6">
        <f ca="1">IFERROR(IF(AND(ValoriIntroduse,Amortizare[[#This Row],[plată
dată]]&lt;&gt;""),-PPMT(RataDobânzii/12,1,DuratăÎmprumut-ROWS($C$4:C252)+1,Amortizare[[#This Row],[deschidere
sold]]),""),0)</f>
        <v>673.92303303058509</v>
      </c>
      <c r="G252" s="6">
        <f ca="1">IF(Amortizare[[#This Row],[plată
dată]]="",0,ValoareImpozitProprietate)</f>
        <v>375</v>
      </c>
      <c r="H252" s="6">
        <f ca="1">IF(Amortizare[[#This Row],[plată
dată]]="",0,Amortizare[[#This Row],[dobândă]]+Amortizare[[#This Row],[principal]]+Amortizare[[#This Row],[proprietate
impozit]])</f>
        <v>1445.8352333866517</v>
      </c>
      <c r="I252" s="6">
        <f ca="1">IF(Amortizare[[#This Row],[plată
dată]]="",0,Amortizare[[#This Row],[deschidere
sold]]-Amortizare[[#This Row],[principal]])</f>
        <v>95258.928085455977</v>
      </c>
      <c r="J252" s="8">
        <f ca="1">IF(Amortizare[[#This Row],[închidere
sold]]&gt;0,UltimulRând-ROW(),0)</f>
        <v>111</v>
      </c>
    </row>
    <row r="253" spans="2:10" ht="15" customHeight="1" x14ac:dyDescent="0.25">
      <c r="B253" s="7">
        <f>ROWS($B$4:B253)</f>
        <v>250</v>
      </c>
      <c r="C253" s="5">
        <f ca="1">IF(ValoriIntroduse,IF(Amortizare[[#This Row],[Nr.]]&lt;=DuratăÎmprumut,IF(ROW()-ROW(Amortizare[[#Headers],[plată
dată]])=1,ÎnceputÎmprumut,IF(I252&gt;0,EDATE(C252,1),"")),""),"")</f>
        <v>50901</v>
      </c>
      <c r="D253" s="6">
        <f ca="1">IF(ROW()-ROW(Amortizare[[#Headers],[deschidere
sold]])=1,ValoareÎmprumut,IF(Amortizare[[#This Row],[plată
dată]]="",0,INDEX(Amortizare[], ROW()-4,8)))</f>
        <v>95258.928085455977</v>
      </c>
      <c r="E253" s="6">
        <f ca="1">IF(ValoriIntroduse,IF(ROW()-ROW(Amortizare[[#Headers],[dobândă]])=1,-IPMT(RataDobânzii/12,1,DuratăÎmprumut-ROWS($C$4:C253)+1,Amortizare[[#This Row],[deschidere
sold]]),IFERROR(-IPMT(RataDobânzii/12,1,Amortizare[[#This Row],[Nr.
luni rămase]],D254),0)),0)</f>
        <v>394.0924876657823</v>
      </c>
      <c r="F253" s="6">
        <f ca="1">IFERROR(IF(AND(ValoriIntroduse,Amortizare[[#This Row],[plată
dată]]&lt;&gt;""),-PPMT(RataDobânzii/12,1,DuratăÎmprumut-ROWS($C$4:C253)+1,Amortizare[[#This Row],[deschidere
sold]]),""),0)</f>
        <v>676.73104566821257</v>
      </c>
      <c r="G253" s="6">
        <f ca="1">IF(Amortizare[[#This Row],[plată
dată]]="",0,ValoareImpozitProprietate)</f>
        <v>375</v>
      </c>
      <c r="H253" s="6">
        <f ca="1">IF(Amortizare[[#This Row],[plată
dată]]="",0,Amortizare[[#This Row],[dobândă]]+Amortizare[[#This Row],[principal]]+Amortizare[[#This Row],[proprietate
impozit]])</f>
        <v>1445.8235333339949</v>
      </c>
      <c r="I253" s="6">
        <f ca="1">IF(Amortizare[[#This Row],[plată
dată]]="",0,Amortizare[[#This Row],[deschidere
sold]]-Amortizare[[#This Row],[principal]])</f>
        <v>94582.197039787759</v>
      </c>
      <c r="J253" s="8">
        <f ca="1">IF(Amortizare[[#This Row],[închidere
sold]]&gt;0,UltimulRând-ROW(),0)</f>
        <v>110</v>
      </c>
    </row>
    <row r="254" spans="2:10" ht="15" customHeight="1" x14ac:dyDescent="0.25">
      <c r="B254" s="7">
        <f>ROWS($B$4:B254)</f>
        <v>251</v>
      </c>
      <c r="C254" s="5">
        <f ca="1">IF(ValoriIntroduse,IF(Amortizare[[#This Row],[Nr.]]&lt;=DuratăÎmprumut,IF(ROW()-ROW(Amortizare[[#Headers],[plată
dată]])=1,ÎnceputÎmprumut,IF(I253&gt;0,EDATE(C253,1),"")),""),"")</f>
        <v>50932</v>
      </c>
      <c r="D254" s="6">
        <f ca="1">IF(ROW()-ROW(Amortizare[[#Headers],[deschidere
sold]])=1,ValoareÎmprumut,IF(Amortizare[[#This Row],[plată
dată]]="",0,INDEX(Amortizare[], ROW()-4,8)))</f>
        <v>94582.197039787759</v>
      </c>
      <c r="E254" s="6">
        <f ca="1">IF(ValoriIntroduse,IF(ROW()-ROW(Amortizare[[#Headers],[dobândă]])=1,-IPMT(RataDobânzii/12,1,DuratăÎmprumut-ROWS($C$4:C254)+1,Amortizare[[#This Row],[deschidere
sold]]),IFERROR(-IPMT(RataDobânzii/12,1,Amortizare[[#This Row],[Nr.
luni rămase]],D255),0)),0)</f>
        <v>391.26102617262194</v>
      </c>
      <c r="F254" s="6">
        <f ca="1">IFERROR(IF(AND(ValoriIntroduse,Amortizare[[#This Row],[plată
dată]]&lt;&gt;""),-PPMT(RataDobânzii/12,1,DuratăÎmprumut-ROWS($C$4:C254)+1,Amortizare[[#This Row],[deschidere
sold]]),""),0)</f>
        <v>679.55075835849686</v>
      </c>
      <c r="G254" s="6">
        <f ca="1">IF(Amortizare[[#This Row],[plată
dată]]="",0,ValoareImpozitProprietate)</f>
        <v>375</v>
      </c>
      <c r="H254" s="6">
        <f ca="1">IF(Amortizare[[#This Row],[plată
dată]]="",0,Amortizare[[#This Row],[dobândă]]+Amortizare[[#This Row],[principal]]+Amortizare[[#This Row],[proprietate
impozit]])</f>
        <v>1445.8117845311187</v>
      </c>
      <c r="I254" s="6">
        <f ca="1">IF(Amortizare[[#This Row],[plată
dată]]="",0,Amortizare[[#This Row],[deschidere
sold]]-Amortizare[[#This Row],[principal]])</f>
        <v>93902.646281429261</v>
      </c>
      <c r="J254" s="8">
        <f ca="1">IF(Amortizare[[#This Row],[închidere
sold]]&gt;0,UltimulRând-ROW(),0)</f>
        <v>109</v>
      </c>
    </row>
    <row r="255" spans="2:10" ht="15" customHeight="1" x14ac:dyDescent="0.25">
      <c r="B255" s="7">
        <f>ROWS($B$4:B255)</f>
        <v>252</v>
      </c>
      <c r="C255" s="5">
        <f ca="1">IF(ValoriIntroduse,IF(Amortizare[[#This Row],[Nr.]]&lt;=DuratăÎmprumut,IF(ROW()-ROW(Amortizare[[#Headers],[plată
dată]])=1,ÎnceputÎmprumut,IF(I254&gt;0,EDATE(C254,1),"")),""),"")</f>
        <v>50962</v>
      </c>
      <c r="D255" s="6">
        <f ca="1">IF(ROW()-ROW(Amortizare[[#Headers],[deschidere
sold]])=1,ValoareÎmprumut,IF(Amortizare[[#This Row],[plată
dată]]="",0,INDEX(Amortizare[], ROW()-4,8)))</f>
        <v>93902.646281429261</v>
      </c>
      <c r="E255" s="6">
        <f ca="1">IF(ValoriIntroduse,IF(ROW()-ROW(Amortizare[[#Headers],[dobândă]])=1,-IPMT(RataDobânzii/12,1,DuratăÎmprumut-ROWS($C$4:C255)+1,Amortizare[[#This Row],[deschidere
sold]]),IFERROR(-IPMT(RataDobânzii/12,1,Amortizare[[#This Row],[Nr.
luni rămase]],D256),0)),0)</f>
        <v>388.41776692324004</v>
      </c>
      <c r="F255" s="6">
        <f ca="1">IFERROR(IF(AND(ValoriIntroduse,Amortizare[[#This Row],[plată
dată]]&lt;&gt;""),-PPMT(RataDobânzii/12,1,DuratăÎmprumut-ROWS($C$4:C255)+1,Amortizare[[#This Row],[deschidere
sold]]),""),0)</f>
        <v>682.38221985165728</v>
      </c>
      <c r="G255" s="6">
        <f ca="1">IF(Amortizare[[#This Row],[plată
dată]]="",0,ValoareImpozitProprietate)</f>
        <v>375</v>
      </c>
      <c r="H255" s="6">
        <f ca="1">IF(Amortizare[[#This Row],[plată
dată]]="",0,Amortizare[[#This Row],[dobândă]]+Amortizare[[#This Row],[principal]]+Amortizare[[#This Row],[proprietate
impozit]])</f>
        <v>1445.7999867748972</v>
      </c>
      <c r="I255" s="6">
        <f ca="1">IF(Amortizare[[#This Row],[plată
dată]]="",0,Amortizare[[#This Row],[deschidere
sold]]-Amortizare[[#This Row],[principal]])</f>
        <v>93220.264061577604</v>
      </c>
      <c r="J255" s="8">
        <f ca="1">IF(Amortizare[[#This Row],[închidere
sold]]&gt;0,UltimulRând-ROW(),0)</f>
        <v>108</v>
      </c>
    </row>
    <row r="256" spans="2:10" ht="15" customHeight="1" x14ac:dyDescent="0.25">
      <c r="B256" s="7">
        <f>ROWS($B$4:B256)</f>
        <v>253</v>
      </c>
      <c r="C256" s="5">
        <f ca="1">IF(ValoriIntroduse,IF(Amortizare[[#This Row],[Nr.]]&lt;=DuratăÎmprumut,IF(ROW()-ROW(Amortizare[[#Headers],[plată
dată]])=1,ÎnceputÎmprumut,IF(I255&gt;0,EDATE(C255,1),"")),""),"")</f>
        <v>50993</v>
      </c>
      <c r="D256" s="6">
        <f ca="1">IF(ROW()-ROW(Amortizare[[#Headers],[deschidere
sold]])=1,ValoareÎmprumut,IF(Amortizare[[#This Row],[plată
dată]]="",0,INDEX(Amortizare[], ROW()-4,8)))</f>
        <v>93220.264061577604</v>
      </c>
      <c r="E256" s="6">
        <f ca="1">IF(ValoriIntroduse,IF(ROW()-ROW(Amortizare[[#Headers],[dobândă]])=1,-IPMT(RataDobânzii/12,1,DuratăÎmprumut-ROWS($C$4:C256)+1,Amortizare[[#This Row],[deschidere
sold]]),IFERROR(-IPMT(RataDobânzii/12,1,Amortizare[[#This Row],[Nr.
luni rămase]],D257),0)),0)</f>
        <v>385.56266076031903</v>
      </c>
      <c r="F256" s="6">
        <f ca="1">IFERROR(IF(AND(ValoriIntroduse,Amortizare[[#This Row],[plată
dată]]&lt;&gt;""),-PPMT(RataDobânzii/12,1,DuratăÎmprumut-ROWS($C$4:C256)+1,Amortizare[[#This Row],[deschidere
sold]]),""),0)</f>
        <v>685.22547910103913</v>
      </c>
      <c r="G256" s="6">
        <f ca="1">IF(Amortizare[[#This Row],[plată
dată]]="",0,ValoareImpozitProprietate)</f>
        <v>375</v>
      </c>
      <c r="H256" s="6">
        <f ca="1">IF(Amortizare[[#This Row],[plată
dată]]="",0,Amortizare[[#This Row],[dobândă]]+Amortizare[[#This Row],[principal]]+Amortizare[[#This Row],[proprietate
impozit]])</f>
        <v>1445.7881398613581</v>
      </c>
      <c r="I256" s="6">
        <f ca="1">IF(Amortizare[[#This Row],[plată
dată]]="",0,Amortizare[[#This Row],[deschidere
sold]]-Amortizare[[#This Row],[principal]])</f>
        <v>92535.038582476569</v>
      </c>
      <c r="J256" s="8">
        <f ca="1">IF(Amortizare[[#This Row],[închidere
sold]]&gt;0,UltimulRând-ROW(),0)</f>
        <v>107</v>
      </c>
    </row>
    <row r="257" spans="2:10" ht="15" customHeight="1" x14ac:dyDescent="0.25">
      <c r="B257" s="7">
        <f>ROWS($B$4:B257)</f>
        <v>254</v>
      </c>
      <c r="C257" s="5">
        <f ca="1">IF(ValoriIntroduse,IF(Amortizare[[#This Row],[Nr.]]&lt;=DuratăÎmprumut,IF(ROW()-ROW(Amortizare[[#Headers],[plată
dată]])=1,ÎnceputÎmprumut,IF(I256&gt;0,EDATE(C256,1),"")),""),"")</f>
        <v>51024</v>
      </c>
      <c r="D257" s="6">
        <f ca="1">IF(ROW()-ROW(Amortizare[[#Headers],[deschidere
sold]])=1,ValoareÎmprumut,IF(Amortizare[[#This Row],[plată
dată]]="",0,INDEX(Amortizare[], ROW()-4,8)))</f>
        <v>92535.038582476569</v>
      </c>
      <c r="E257" s="6">
        <f ca="1">IF(ValoriIntroduse,IF(ROW()-ROW(Amortizare[[#Headers],[dobândă]])=1,-IPMT(RataDobânzii/12,1,DuratăÎmprumut-ROWS($C$4:C257)+1,Amortizare[[#This Row],[deschidere
sold]]),IFERROR(-IPMT(RataDobânzii/12,1,Amortizare[[#This Row],[Nr.
luni rămase]],D258),0)),0)</f>
        <v>382.69565832171918</v>
      </c>
      <c r="F257" s="6">
        <f ca="1">IFERROR(IF(AND(ValoriIntroduse,Amortizare[[#This Row],[plată
dată]]&lt;&gt;""),-PPMT(RataDobânzii/12,1,DuratăÎmprumut-ROWS($C$4:C257)+1,Amortizare[[#This Row],[deschidere
sold]]),""),0)</f>
        <v>688.08058526396007</v>
      </c>
      <c r="G257" s="6">
        <f ca="1">IF(Amortizare[[#This Row],[plată
dată]]="",0,ValoareImpozitProprietate)</f>
        <v>375</v>
      </c>
      <c r="H257" s="6">
        <f ca="1">IF(Amortizare[[#This Row],[plată
dată]]="",0,Amortizare[[#This Row],[dobândă]]+Amortizare[[#This Row],[principal]]+Amortizare[[#This Row],[proprietate
impozit]])</f>
        <v>1445.7762435856794</v>
      </c>
      <c r="I257" s="6">
        <f ca="1">IF(Amortizare[[#This Row],[plată
dată]]="",0,Amortizare[[#This Row],[deschidere
sold]]-Amortizare[[#This Row],[principal]])</f>
        <v>91846.957997212608</v>
      </c>
      <c r="J257" s="8">
        <f ca="1">IF(Amortizare[[#This Row],[închidere
sold]]&gt;0,UltimulRând-ROW(),0)</f>
        <v>106</v>
      </c>
    </row>
    <row r="258" spans="2:10" ht="15" customHeight="1" x14ac:dyDescent="0.25">
      <c r="B258" s="7">
        <f>ROWS($B$4:B258)</f>
        <v>255</v>
      </c>
      <c r="C258" s="5">
        <f ca="1">IF(ValoriIntroduse,IF(Amortizare[[#This Row],[Nr.]]&lt;=DuratăÎmprumut,IF(ROW()-ROW(Amortizare[[#Headers],[plată
dată]])=1,ÎnceputÎmprumut,IF(I257&gt;0,EDATE(C257,1),"")),""),"")</f>
        <v>51054</v>
      </c>
      <c r="D258" s="6">
        <f ca="1">IF(ROW()-ROW(Amortizare[[#Headers],[deschidere
sold]])=1,ValoareÎmprumut,IF(Amortizare[[#This Row],[plată
dată]]="",0,INDEX(Amortizare[], ROW()-4,8)))</f>
        <v>91846.957997212608</v>
      </c>
      <c r="E258" s="6">
        <f ca="1">IF(ValoriIntroduse,IF(ROW()-ROW(Amortizare[[#Headers],[dobândă]])=1,-IPMT(RataDobânzii/12,1,DuratăÎmprumut-ROWS($C$4:C258)+1,Amortizare[[#This Row],[deschidere
sold]]),IFERROR(-IPMT(RataDobânzii/12,1,Amortizare[[#This Row],[Nr.
luni rămase]],D259),0)),0)</f>
        <v>379.81671003962521</v>
      </c>
      <c r="F258" s="6">
        <f ca="1">IFERROR(IF(AND(ValoriIntroduse,Amortizare[[#This Row],[plată
dată]]&lt;&gt;""),-PPMT(RataDobânzii/12,1,DuratăÎmprumut-ROWS($C$4:C258)+1,Amortizare[[#This Row],[deschidere
sold]]),""),0)</f>
        <v>690.94758770255987</v>
      </c>
      <c r="G258" s="6">
        <f ca="1">IF(Amortizare[[#This Row],[plată
dată]]="",0,ValoareImpozitProprietate)</f>
        <v>375</v>
      </c>
      <c r="H258" s="6">
        <f ca="1">IF(Amortizare[[#This Row],[plată
dată]]="",0,Amortizare[[#This Row],[dobândă]]+Amortizare[[#This Row],[principal]]+Amortizare[[#This Row],[proprietate
impozit]])</f>
        <v>1445.7642977421851</v>
      </c>
      <c r="I258" s="6">
        <f ca="1">IF(Amortizare[[#This Row],[plată
dată]]="",0,Amortizare[[#This Row],[deschidere
sold]]-Amortizare[[#This Row],[principal]])</f>
        <v>91156.010409510054</v>
      </c>
      <c r="J258" s="8">
        <f ca="1">IF(Amortizare[[#This Row],[închidere
sold]]&gt;0,UltimulRând-ROW(),0)</f>
        <v>105</v>
      </c>
    </row>
    <row r="259" spans="2:10" ht="15" customHeight="1" x14ac:dyDescent="0.25">
      <c r="B259" s="7">
        <f>ROWS($B$4:B259)</f>
        <v>256</v>
      </c>
      <c r="C259" s="5">
        <f ca="1">IF(ValoriIntroduse,IF(Amortizare[[#This Row],[Nr.]]&lt;=DuratăÎmprumut,IF(ROW()-ROW(Amortizare[[#Headers],[plată
dată]])=1,ÎnceputÎmprumut,IF(I258&gt;0,EDATE(C258,1),"")),""),"")</f>
        <v>51085</v>
      </c>
      <c r="D259" s="6">
        <f ca="1">IF(ROW()-ROW(Amortizare[[#Headers],[deschidere
sold]])=1,ValoareÎmprumut,IF(Amortizare[[#This Row],[plată
dată]]="",0,INDEX(Amortizare[], ROW()-4,8)))</f>
        <v>91156.010409510054</v>
      </c>
      <c r="E259" s="6">
        <f ca="1">IF(ValoriIntroduse,IF(ROW()-ROW(Amortizare[[#Headers],[dobândă]])=1,-IPMT(RataDobânzii/12,1,DuratăÎmprumut-ROWS($C$4:C259)+1,Amortizare[[#This Row],[deschidere
sold]]),IFERROR(-IPMT(RataDobânzii/12,1,Amortizare[[#This Row],[Nr.
luni rămase]],D260),0)),0)</f>
        <v>376.92576613968913</v>
      </c>
      <c r="F259" s="6">
        <f ca="1">IFERROR(IF(AND(ValoriIntroduse,Amortizare[[#This Row],[plată
dată]]&lt;&gt;""),-PPMT(RataDobânzii/12,1,DuratăÎmprumut-ROWS($C$4:C259)+1,Amortizare[[#This Row],[deschidere
sold]]),""),0)</f>
        <v>693.82653598465402</v>
      </c>
      <c r="G259" s="6">
        <f ca="1">IF(Amortizare[[#This Row],[plată
dată]]="",0,ValoareImpozitProprietate)</f>
        <v>375</v>
      </c>
      <c r="H259" s="6">
        <f ca="1">IF(Amortizare[[#This Row],[plată
dată]]="",0,Amortizare[[#This Row],[dobândă]]+Amortizare[[#This Row],[principal]]+Amortizare[[#This Row],[proprietate
impozit]])</f>
        <v>1445.7523021243433</v>
      </c>
      <c r="I259" s="6">
        <f ca="1">IF(Amortizare[[#This Row],[plată
dată]]="",0,Amortizare[[#This Row],[deschidere
sold]]-Amortizare[[#This Row],[principal]])</f>
        <v>90462.183873525399</v>
      </c>
      <c r="J259" s="8">
        <f ca="1">IF(Amortizare[[#This Row],[închidere
sold]]&gt;0,UltimulRând-ROW(),0)</f>
        <v>104</v>
      </c>
    </row>
    <row r="260" spans="2:10" ht="15" customHeight="1" x14ac:dyDescent="0.25">
      <c r="B260" s="7">
        <f>ROWS($B$4:B260)</f>
        <v>257</v>
      </c>
      <c r="C260" s="5">
        <f ca="1">IF(ValoriIntroduse,IF(Amortizare[[#This Row],[Nr.]]&lt;=DuratăÎmprumut,IF(ROW()-ROW(Amortizare[[#Headers],[plată
dată]])=1,ÎnceputÎmprumut,IF(I259&gt;0,EDATE(C259,1),"")),""),"")</f>
        <v>51115</v>
      </c>
      <c r="D260" s="6">
        <f ca="1">IF(ROW()-ROW(Amortizare[[#Headers],[deschidere
sold]])=1,ValoareÎmprumut,IF(Amortizare[[#This Row],[plată
dată]]="",0,INDEX(Amortizare[], ROW()-4,8)))</f>
        <v>90462.183873525399</v>
      </c>
      <c r="E260" s="6">
        <f ca="1">IF(ValoriIntroduse,IF(ROW()-ROW(Amortizare[[#Headers],[dobândă]])=1,-IPMT(RataDobânzii/12,1,DuratăÎmprumut-ROWS($C$4:C260)+1,Amortizare[[#This Row],[deschidere
sold]]),IFERROR(-IPMT(RataDobânzii/12,1,Amortizare[[#This Row],[Nr.
luni rămase]],D261),0)),0)</f>
        <v>374.02277664017004</v>
      </c>
      <c r="F260" s="6">
        <f ca="1">IFERROR(IF(AND(ValoriIntroduse,Amortizare[[#This Row],[plată
dată]]&lt;&gt;""),-PPMT(RataDobânzii/12,1,DuratăÎmprumut-ROWS($C$4:C260)+1,Amortizare[[#This Row],[deschidere
sold]]),""),0)</f>
        <v>696.71747988459003</v>
      </c>
      <c r="G260" s="6">
        <f ca="1">IF(Amortizare[[#This Row],[plată
dată]]="",0,ValoareImpozitProprietate)</f>
        <v>375</v>
      </c>
      <c r="H260" s="6">
        <f ca="1">IF(Amortizare[[#This Row],[plată
dată]]="",0,Amortizare[[#This Row],[dobândă]]+Amortizare[[#This Row],[principal]]+Amortizare[[#This Row],[proprietate
impozit]])</f>
        <v>1445.7402565247601</v>
      </c>
      <c r="I260" s="6">
        <f ca="1">IF(Amortizare[[#This Row],[plată
dată]]="",0,Amortizare[[#This Row],[deschidere
sold]]-Amortizare[[#This Row],[principal]])</f>
        <v>89765.466393640803</v>
      </c>
      <c r="J260" s="8">
        <f ca="1">IF(Amortizare[[#This Row],[închidere
sold]]&gt;0,UltimulRând-ROW(),0)</f>
        <v>103</v>
      </c>
    </row>
    <row r="261" spans="2:10" ht="15" customHeight="1" x14ac:dyDescent="0.25">
      <c r="B261" s="7">
        <f>ROWS($B$4:B261)</f>
        <v>258</v>
      </c>
      <c r="C261" s="5">
        <f ca="1">IF(ValoriIntroduse,IF(Amortizare[[#This Row],[Nr.]]&lt;=DuratăÎmprumut,IF(ROW()-ROW(Amortizare[[#Headers],[plată
dată]])=1,ÎnceputÎmprumut,IF(I260&gt;0,EDATE(C260,1),"")),""),"")</f>
        <v>51146</v>
      </c>
      <c r="D261" s="6">
        <f ca="1">IF(ROW()-ROW(Amortizare[[#Headers],[deschidere
sold]])=1,ValoareÎmprumut,IF(Amortizare[[#This Row],[plată
dată]]="",0,INDEX(Amortizare[], ROW()-4,8)))</f>
        <v>89765.466393640803</v>
      </c>
      <c r="E261" s="6">
        <f ca="1">IF(ValoriIntroduse,IF(ROW()-ROW(Amortizare[[#Headers],[dobândă]])=1,-IPMT(RataDobânzii/12,1,DuratăÎmprumut-ROWS($C$4:C261)+1,Amortizare[[#This Row],[deschidere
sold]]),IFERROR(-IPMT(RataDobânzii/12,1,Amortizare[[#This Row],[Nr.
luni rămase]],D262),0)),0)</f>
        <v>371.10769135106955</v>
      </c>
      <c r="F261" s="6">
        <f ca="1">IFERROR(IF(AND(ValoriIntroduse,Amortizare[[#This Row],[plată
dată]]&lt;&gt;""),-PPMT(RataDobânzii/12,1,DuratăÎmprumut-ROWS($C$4:C261)+1,Amortizare[[#This Row],[deschidere
sold]]),""),0)</f>
        <v>699.62046938410901</v>
      </c>
      <c r="G261" s="6">
        <f ca="1">IF(Amortizare[[#This Row],[plată
dată]]="",0,ValoareImpozitProprietate)</f>
        <v>375</v>
      </c>
      <c r="H261" s="6">
        <f ca="1">IF(Amortizare[[#This Row],[plată
dată]]="",0,Amortizare[[#This Row],[dobândă]]+Amortizare[[#This Row],[principal]]+Amortizare[[#This Row],[proprietate
impozit]])</f>
        <v>1445.7281607351786</v>
      </c>
      <c r="I261" s="6">
        <f ca="1">IF(Amortizare[[#This Row],[plată
dată]]="",0,Amortizare[[#This Row],[deschidere
sold]]-Amortizare[[#This Row],[principal]])</f>
        <v>89065.84592425669</v>
      </c>
      <c r="J261" s="8">
        <f ca="1">IF(Amortizare[[#This Row],[închidere
sold]]&gt;0,UltimulRând-ROW(),0)</f>
        <v>102</v>
      </c>
    </row>
    <row r="262" spans="2:10" ht="15" customHeight="1" x14ac:dyDescent="0.25">
      <c r="B262" s="7">
        <f>ROWS($B$4:B262)</f>
        <v>259</v>
      </c>
      <c r="C262" s="5">
        <f ca="1">IF(ValoriIntroduse,IF(Amortizare[[#This Row],[Nr.]]&lt;=DuratăÎmprumut,IF(ROW()-ROW(Amortizare[[#Headers],[plată
dată]])=1,ÎnceputÎmprumut,IF(I261&gt;0,EDATE(C261,1),"")),""),"")</f>
        <v>51177</v>
      </c>
      <c r="D262" s="6">
        <f ca="1">IF(ROW()-ROW(Amortizare[[#Headers],[deschidere
sold]])=1,ValoareÎmprumut,IF(Amortizare[[#This Row],[plată
dată]]="",0,INDEX(Amortizare[], ROW()-4,8)))</f>
        <v>89065.84592425669</v>
      </c>
      <c r="E262" s="6">
        <f ca="1">IF(ValoriIntroduse,IF(ROW()-ROW(Amortizare[[#Headers],[dobândă]])=1,-IPMT(RataDobânzii/12,1,DuratăÎmprumut-ROWS($C$4:C262)+1,Amortizare[[#This Row],[deschidere
sold]]),IFERROR(-IPMT(RataDobânzii/12,1,Amortizare[[#This Row],[Nr.
luni rămase]],D263),0)),0)</f>
        <v>368.18045987326451</v>
      </c>
      <c r="F262" s="6">
        <f ca="1">IFERROR(IF(AND(ValoriIntroduse,Amortizare[[#This Row],[plată
dată]]&lt;&gt;""),-PPMT(RataDobânzii/12,1,DuratăÎmprumut-ROWS($C$4:C262)+1,Amortizare[[#This Row],[deschidere
sold]]),""),0)</f>
        <v>702.5355546732095</v>
      </c>
      <c r="G262" s="6">
        <f ca="1">IF(Amortizare[[#This Row],[plată
dată]]="",0,ValoareImpozitProprietate)</f>
        <v>375</v>
      </c>
      <c r="H262" s="6">
        <f ca="1">IF(Amortizare[[#This Row],[plată
dată]]="",0,Amortizare[[#This Row],[dobândă]]+Amortizare[[#This Row],[principal]]+Amortizare[[#This Row],[proprietate
impozit]])</f>
        <v>1445.7160145464741</v>
      </c>
      <c r="I262" s="6">
        <f ca="1">IF(Amortizare[[#This Row],[plată
dată]]="",0,Amortizare[[#This Row],[deschidere
sold]]-Amortizare[[#This Row],[principal]])</f>
        <v>88363.310369583487</v>
      </c>
      <c r="J262" s="8">
        <f ca="1">IF(Amortizare[[#This Row],[închidere
sold]]&gt;0,UltimulRând-ROW(),0)</f>
        <v>101</v>
      </c>
    </row>
    <row r="263" spans="2:10" ht="15" customHeight="1" x14ac:dyDescent="0.25">
      <c r="B263" s="7">
        <f>ROWS($B$4:B263)</f>
        <v>260</v>
      </c>
      <c r="C263" s="5">
        <f ca="1">IF(ValoriIntroduse,IF(Amortizare[[#This Row],[Nr.]]&lt;=DuratăÎmprumut,IF(ROW()-ROW(Amortizare[[#Headers],[plată
dată]])=1,ÎnceputÎmprumut,IF(I262&gt;0,EDATE(C262,1),"")),""),"")</f>
        <v>51206</v>
      </c>
      <c r="D263" s="6">
        <f ca="1">IF(ROW()-ROW(Amortizare[[#Headers],[deschidere
sold]])=1,ValoareÎmprumut,IF(Amortizare[[#This Row],[plată
dată]]="",0,INDEX(Amortizare[], ROW()-4,8)))</f>
        <v>88363.310369583487</v>
      </c>
      <c r="E263" s="6">
        <f ca="1">IF(ValoriIntroduse,IF(ROW()-ROW(Amortizare[[#Headers],[dobândă]])=1,-IPMT(RataDobânzii/12,1,DuratăÎmprumut-ROWS($C$4:C263)+1,Amortizare[[#This Row],[deschidere
sold]]),IFERROR(-IPMT(RataDobânzii/12,1,Amortizare[[#This Row],[Nr.
luni rămase]],D264),0)),0)</f>
        <v>365.2410315976353</v>
      </c>
      <c r="F263" s="6">
        <f ca="1">IFERROR(IF(AND(ValoriIntroduse,Amortizare[[#This Row],[plată
dată]]&lt;&gt;""),-PPMT(RataDobânzii/12,1,DuratăÎmprumut-ROWS($C$4:C263)+1,Amortizare[[#This Row],[deschidere
sold]]),""),0)</f>
        <v>705.4627861510146</v>
      </c>
      <c r="G263" s="6">
        <f ca="1">IF(Amortizare[[#This Row],[plată
dată]]="",0,ValoareImpozitProprietate)</f>
        <v>375</v>
      </c>
      <c r="H263" s="6">
        <f ca="1">IF(Amortizare[[#This Row],[plată
dată]]="",0,Amortizare[[#This Row],[dobândă]]+Amortizare[[#This Row],[principal]]+Amortizare[[#This Row],[proprietate
impozit]])</f>
        <v>1445.70381774865</v>
      </c>
      <c r="I263" s="6">
        <f ca="1">IF(Amortizare[[#This Row],[plată
dată]]="",0,Amortizare[[#This Row],[deschidere
sold]]-Amortizare[[#This Row],[principal]])</f>
        <v>87657.847583432478</v>
      </c>
      <c r="J263" s="8">
        <f ca="1">IF(Amortizare[[#This Row],[închidere
sold]]&gt;0,UltimulRând-ROW(),0)</f>
        <v>100</v>
      </c>
    </row>
    <row r="264" spans="2:10" ht="15" customHeight="1" x14ac:dyDescent="0.25">
      <c r="B264" s="7">
        <f>ROWS($B$4:B264)</f>
        <v>261</v>
      </c>
      <c r="C264" s="5">
        <f ca="1">IF(ValoriIntroduse,IF(Amortizare[[#This Row],[Nr.]]&lt;=DuratăÎmprumut,IF(ROW()-ROW(Amortizare[[#Headers],[plată
dată]])=1,ÎnceputÎmprumut,IF(I263&gt;0,EDATE(C263,1),"")),""),"")</f>
        <v>51237</v>
      </c>
      <c r="D264" s="6">
        <f ca="1">IF(ROW()-ROW(Amortizare[[#Headers],[deschidere
sold]])=1,ValoareÎmprumut,IF(Amortizare[[#This Row],[plată
dată]]="",0,INDEX(Amortizare[], ROW()-4,8)))</f>
        <v>87657.847583432478</v>
      </c>
      <c r="E264" s="6">
        <f ca="1">IF(ValoriIntroduse,IF(ROW()-ROW(Amortizare[[#Headers],[dobândă]])=1,-IPMT(RataDobânzii/12,1,DuratăÎmprumut-ROWS($C$4:C264)+1,Amortizare[[#This Row],[deschidere
sold]]),IFERROR(-IPMT(RataDobânzii/12,1,Amortizare[[#This Row],[Nr.
luni rămase]],D265),0)),0)</f>
        <v>362.28935570419094</v>
      </c>
      <c r="F264" s="6">
        <f ca="1">IFERROR(IF(AND(ValoriIntroduse,Amortizare[[#This Row],[plată
dată]]&lt;&gt;""),-PPMT(RataDobânzii/12,1,DuratăÎmprumut-ROWS($C$4:C264)+1,Amortizare[[#This Row],[deschidere
sold]]),""),0)</f>
        <v>708.40221442664392</v>
      </c>
      <c r="G264" s="6">
        <f ca="1">IF(Amortizare[[#This Row],[plată
dată]]="",0,ValoareImpozitProprietate)</f>
        <v>375</v>
      </c>
      <c r="H264" s="6">
        <f ca="1">IF(Amortizare[[#This Row],[plată
dată]]="",0,Amortizare[[#This Row],[dobândă]]+Amortizare[[#This Row],[principal]]+Amortizare[[#This Row],[proprietate
impozit]])</f>
        <v>1445.6915701308349</v>
      </c>
      <c r="I264" s="6">
        <f ca="1">IF(Amortizare[[#This Row],[plată
dată]]="",0,Amortizare[[#This Row],[deschidere
sold]]-Amortizare[[#This Row],[principal]])</f>
        <v>86949.445369005829</v>
      </c>
      <c r="J264" s="8">
        <f ca="1">IF(Amortizare[[#This Row],[închidere
sold]]&gt;0,UltimulRând-ROW(),0)</f>
        <v>99</v>
      </c>
    </row>
    <row r="265" spans="2:10" ht="15" customHeight="1" x14ac:dyDescent="0.25">
      <c r="B265" s="7">
        <f>ROWS($B$4:B265)</f>
        <v>262</v>
      </c>
      <c r="C265" s="5">
        <f ca="1">IF(ValoriIntroduse,IF(Amortizare[[#This Row],[Nr.]]&lt;=DuratăÎmprumut,IF(ROW()-ROW(Amortizare[[#Headers],[plată
dată]])=1,ÎnceputÎmprumut,IF(I264&gt;0,EDATE(C264,1),"")),""),"")</f>
        <v>51267</v>
      </c>
      <c r="D265" s="6">
        <f ca="1">IF(ROW()-ROW(Amortizare[[#Headers],[deschidere
sold]])=1,ValoareÎmprumut,IF(Amortizare[[#This Row],[plată
dată]]="",0,INDEX(Amortizare[], ROW()-4,8)))</f>
        <v>86949.445369005829</v>
      </c>
      <c r="E265" s="6">
        <f ca="1">IF(ValoriIntroduse,IF(ROW()-ROW(Amortizare[[#Headers],[dobândă]])=1,-IPMT(RataDobânzii/12,1,DuratăÎmprumut-ROWS($C$4:C265)+1,Amortizare[[#This Row],[deschidere
sold]]),IFERROR(-IPMT(RataDobânzii/12,1,Amortizare[[#This Row],[Nr.
luni rămase]],D266),0)),0)</f>
        <v>359.32538116119059</v>
      </c>
      <c r="F265" s="6">
        <f ca="1">IFERROR(IF(AND(ValoriIntroduse,Amortizare[[#This Row],[plată
dată]]&lt;&gt;""),-PPMT(RataDobânzii/12,1,DuratăÎmprumut-ROWS($C$4:C265)+1,Amortizare[[#This Row],[deschidere
sold]]),""),0)</f>
        <v>711.35389032008823</v>
      </c>
      <c r="G265" s="6">
        <f ca="1">IF(Amortizare[[#This Row],[plată
dată]]="",0,ValoareImpozitProprietate)</f>
        <v>375</v>
      </c>
      <c r="H265" s="6">
        <f ca="1">IF(Amortizare[[#This Row],[plată
dată]]="",0,Amortizare[[#This Row],[dobândă]]+Amortizare[[#This Row],[principal]]+Amortizare[[#This Row],[proprietate
impozit]])</f>
        <v>1445.6792714812789</v>
      </c>
      <c r="I265" s="6">
        <f ca="1">IF(Amortizare[[#This Row],[plată
dată]]="",0,Amortizare[[#This Row],[deschidere
sold]]-Amortizare[[#This Row],[principal]])</f>
        <v>86238.091478685747</v>
      </c>
      <c r="J265" s="8">
        <f ca="1">IF(Amortizare[[#This Row],[închidere
sold]]&gt;0,UltimulRând-ROW(),0)</f>
        <v>98</v>
      </c>
    </row>
    <row r="266" spans="2:10" ht="15" customHeight="1" x14ac:dyDescent="0.25">
      <c r="B266" s="7">
        <f>ROWS($B$4:B266)</f>
        <v>263</v>
      </c>
      <c r="C266" s="5">
        <f ca="1">IF(ValoriIntroduse,IF(Amortizare[[#This Row],[Nr.]]&lt;=DuratăÎmprumut,IF(ROW()-ROW(Amortizare[[#Headers],[plată
dată]])=1,ÎnceputÎmprumut,IF(I265&gt;0,EDATE(C265,1),"")),""),"")</f>
        <v>51298</v>
      </c>
      <c r="D266" s="6">
        <f ca="1">IF(ROW()-ROW(Amortizare[[#Headers],[deschidere
sold]])=1,ValoareÎmprumut,IF(Amortizare[[#This Row],[plată
dată]]="",0,INDEX(Amortizare[], ROW()-4,8)))</f>
        <v>86238.091478685747</v>
      </c>
      <c r="E266" s="6">
        <f ca="1">IF(ValoriIntroduse,IF(ROW()-ROW(Amortizare[[#Headers],[dobândă]])=1,-IPMT(RataDobânzii/12,1,DuratăÎmprumut-ROWS($C$4:C266)+1,Amortizare[[#This Row],[deschidere
sold]]),IFERROR(-IPMT(RataDobânzii/12,1,Amortizare[[#This Row],[Nr.
luni rămase]],D267),0)),0)</f>
        <v>356.34905672426106</v>
      </c>
      <c r="F266" s="6">
        <f ca="1">IFERROR(IF(AND(ValoriIntroduse,Amortizare[[#This Row],[plată
dată]]&lt;&gt;""),-PPMT(RataDobânzii/12,1,DuratăÎmprumut-ROWS($C$4:C266)+1,Amortizare[[#This Row],[deschidere
sold]]),""),0)</f>
        <v>714.31786486308874</v>
      </c>
      <c r="G266" s="6">
        <f ca="1">IF(Amortizare[[#This Row],[plată
dată]]="",0,ValoareImpozitProprietate)</f>
        <v>375</v>
      </c>
      <c r="H266" s="6">
        <f ca="1">IF(Amortizare[[#This Row],[plată
dată]]="",0,Amortizare[[#This Row],[dobândă]]+Amortizare[[#This Row],[principal]]+Amortizare[[#This Row],[proprietate
impozit]])</f>
        <v>1445.6669215873499</v>
      </c>
      <c r="I266" s="6">
        <f ca="1">IF(Amortizare[[#This Row],[plată
dată]]="",0,Amortizare[[#This Row],[deschidere
sold]]-Amortizare[[#This Row],[principal]])</f>
        <v>85523.773613822661</v>
      </c>
      <c r="J266" s="8">
        <f ca="1">IF(Amortizare[[#This Row],[închidere
sold]]&gt;0,UltimulRând-ROW(),0)</f>
        <v>97</v>
      </c>
    </row>
    <row r="267" spans="2:10" ht="15" customHeight="1" x14ac:dyDescent="0.25">
      <c r="B267" s="7">
        <f>ROWS($B$4:B267)</f>
        <v>264</v>
      </c>
      <c r="C267" s="5">
        <f ca="1">IF(ValoriIntroduse,IF(Amortizare[[#This Row],[Nr.]]&lt;=DuratăÎmprumut,IF(ROW()-ROW(Amortizare[[#Headers],[plată
dată]])=1,ÎnceputÎmprumut,IF(I266&gt;0,EDATE(C266,1),"")),""),"")</f>
        <v>51328</v>
      </c>
      <c r="D267" s="6">
        <f ca="1">IF(ROW()-ROW(Amortizare[[#Headers],[deschidere
sold]])=1,ValoareÎmprumut,IF(Amortizare[[#This Row],[plată
dată]]="",0,INDEX(Amortizare[], ROW()-4,8)))</f>
        <v>85523.773613822661</v>
      </c>
      <c r="E267" s="6">
        <f ca="1">IF(ValoriIntroduse,IF(ROW()-ROW(Amortizare[[#Headers],[dobândă]])=1,-IPMT(RataDobânzii/12,1,DuratăÎmprumut-ROWS($C$4:C267)+1,Amortizare[[#This Row],[deschidere
sold]]),IFERROR(-IPMT(RataDobânzii/12,1,Amortizare[[#This Row],[Nr.
luni rămase]],D268),0)),0)</f>
        <v>353.360330935511</v>
      </c>
      <c r="F267" s="6">
        <f ca="1">IFERROR(IF(AND(ValoriIntroduse,Amortizare[[#This Row],[plată
dată]]&lt;&gt;""),-PPMT(RataDobânzii/12,1,DuratăÎmprumut-ROWS($C$4:C267)+1,Amortizare[[#This Row],[deschidere
sold]]),""),0)</f>
        <v>717.29418930001827</v>
      </c>
      <c r="G267" s="6">
        <f ca="1">IF(Amortizare[[#This Row],[plată
dată]]="",0,ValoareImpozitProprietate)</f>
        <v>375</v>
      </c>
      <c r="H267" s="6">
        <f ca="1">IF(Amortizare[[#This Row],[plată
dată]]="",0,Amortizare[[#This Row],[dobândă]]+Amortizare[[#This Row],[principal]]+Amortizare[[#This Row],[proprietate
impozit]])</f>
        <v>1445.6545202355292</v>
      </c>
      <c r="I267" s="6">
        <f ca="1">IF(Amortizare[[#This Row],[plată
dată]]="",0,Amortizare[[#This Row],[deschidere
sold]]-Amortizare[[#This Row],[principal]])</f>
        <v>84806.479424522637</v>
      </c>
      <c r="J267" s="8">
        <f ca="1">IF(Amortizare[[#This Row],[închidere
sold]]&gt;0,UltimulRând-ROW(),0)</f>
        <v>96</v>
      </c>
    </row>
    <row r="268" spans="2:10" ht="15" customHeight="1" x14ac:dyDescent="0.25">
      <c r="B268" s="7">
        <f>ROWS($B$4:B268)</f>
        <v>265</v>
      </c>
      <c r="C268" s="5">
        <f ca="1">IF(ValoriIntroduse,IF(Amortizare[[#This Row],[Nr.]]&lt;=DuratăÎmprumut,IF(ROW()-ROW(Amortizare[[#Headers],[plată
dată]])=1,ÎnceputÎmprumut,IF(I267&gt;0,EDATE(C267,1),"")),""),"")</f>
        <v>51359</v>
      </c>
      <c r="D268" s="6">
        <f ca="1">IF(ROW()-ROW(Amortizare[[#Headers],[deschidere
sold]])=1,ValoareÎmprumut,IF(Amortizare[[#This Row],[plată
dată]]="",0,INDEX(Amortizare[], ROW()-4,8)))</f>
        <v>84806.479424522637</v>
      </c>
      <c r="E268" s="6">
        <f ca="1">IF(ValoriIntroduse,IF(ROW()-ROW(Amortizare[[#Headers],[dobândă]])=1,-IPMT(RataDobânzii/12,1,DuratăÎmprumut-ROWS($C$4:C268)+1,Amortizare[[#This Row],[deschidere
sold]]),IFERROR(-IPMT(RataDobânzii/12,1,Amortizare[[#This Row],[Nr.
luni rămase]],D269),0)),0)</f>
        <v>350.35915212264109</v>
      </c>
      <c r="F268" s="6">
        <f ca="1">IFERROR(IF(AND(ValoriIntroduse,Amortizare[[#This Row],[plată
dată]]&lt;&gt;""),-PPMT(RataDobânzii/12,1,DuratăÎmprumut-ROWS($C$4:C268)+1,Amortizare[[#This Row],[deschidere
sold]]),""),0)</f>
        <v>720.28291508876816</v>
      </c>
      <c r="G268" s="6">
        <f ca="1">IF(Amortizare[[#This Row],[plată
dată]]="",0,ValoareImpozitProprietate)</f>
        <v>375</v>
      </c>
      <c r="H268" s="6">
        <f ca="1">IF(Amortizare[[#This Row],[plată
dată]]="",0,Amortizare[[#This Row],[dobândă]]+Amortizare[[#This Row],[principal]]+Amortizare[[#This Row],[proprietate
impozit]])</f>
        <v>1445.6420672114093</v>
      </c>
      <c r="I268" s="6">
        <f ca="1">IF(Amortizare[[#This Row],[plată
dată]]="",0,Amortizare[[#This Row],[deschidere
sold]]-Amortizare[[#This Row],[principal]])</f>
        <v>84086.196509433867</v>
      </c>
      <c r="J268" s="8">
        <f ca="1">IF(Amortizare[[#This Row],[închidere
sold]]&gt;0,UltimulRând-ROW(),0)</f>
        <v>95</v>
      </c>
    </row>
    <row r="269" spans="2:10" ht="15" customHeight="1" x14ac:dyDescent="0.25">
      <c r="B269" s="7">
        <f>ROWS($B$4:B269)</f>
        <v>266</v>
      </c>
      <c r="C269" s="5">
        <f ca="1">IF(ValoriIntroduse,IF(Amortizare[[#This Row],[Nr.]]&lt;=DuratăÎmprumut,IF(ROW()-ROW(Amortizare[[#Headers],[plată
dată]])=1,ÎnceputÎmprumut,IF(I268&gt;0,EDATE(C268,1),"")),""),"")</f>
        <v>51390</v>
      </c>
      <c r="D269" s="6">
        <f ca="1">IF(ROW()-ROW(Amortizare[[#Headers],[deschidere
sold]])=1,ValoareÎmprumut,IF(Amortizare[[#This Row],[plată
dată]]="",0,INDEX(Amortizare[], ROW()-4,8)))</f>
        <v>84086.196509433867</v>
      </c>
      <c r="E269" s="6">
        <f ca="1">IF(ValoriIntroduse,IF(ROW()-ROW(Amortizare[[#Headers],[dobândă]])=1,-IPMT(RataDobânzii/12,1,DuratăÎmprumut-ROWS($C$4:C269)+1,Amortizare[[#This Row],[deschidere
sold]]),IFERROR(-IPMT(RataDobânzii/12,1,Amortizare[[#This Row],[Nr.
luni rămase]],D270),0)),0)</f>
        <v>347.34546839805097</v>
      </c>
      <c r="F269" s="6">
        <f ca="1">IFERROR(IF(AND(ValoriIntroduse,Amortizare[[#This Row],[plată
dată]]&lt;&gt;""),-PPMT(RataDobânzii/12,1,DuratăÎmprumut-ROWS($C$4:C269)+1,Amortizare[[#This Row],[deschidere
sold]]),""),0)</f>
        <v>723.28409390163813</v>
      </c>
      <c r="G269" s="6">
        <f ca="1">IF(Amortizare[[#This Row],[plată
dată]]="",0,ValoareImpozitProprietate)</f>
        <v>375</v>
      </c>
      <c r="H269" s="6">
        <f ca="1">IF(Amortizare[[#This Row],[plată
dată]]="",0,Amortizare[[#This Row],[dobândă]]+Amortizare[[#This Row],[principal]]+Amortizare[[#This Row],[proprietate
impozit]])</f>
        <v>1445.629562299689</v>
      </c>
      <c r="I269" s="6">
        <f ca="1">IF(Amortizare[[#This Row],[plată
dată]]="",0,Amortizare[[#This Row],[deschidere
sold]]-Amortizare[[#This Row],[principal]])</f>
        <v>83362.912415532235</v>
      </c>
      <c r="J269" s="8">
        <f ca="1">IF(Amortizare[[#This Row],[închidere
sold]]&gt;0,UltimulRând-ROW(),0)</f>
        <v>94</v>
      </c>
    </row>
    <row r="270" spans="2:10" ht="15" customHeight="1" x14ac:dyDescent="0.25">
      <c r="B270" s="7">
        <f>ROWS($B$4:B270)</f>
        <v>267</v>
      </c>
      <c r="C270" s="5">
        <f ca="1">IF(ValoriIntroduse,IF(Amortizare[[#This Row],[Nr.]]&lt;=DuratăÎmprumut,IF(ROW()-ROW(Amortizare[[#Headers],[plată
dată]])=1,ÎnceputÎmprumut,IF(I269&gt;0,EDATE(C269,1),"")),""),"")</f>
        <v>51420</v>
      </c>
      <c r="D270" s="6">
        <f ca="1">IF(ROW()-ROW(Amortizare[[#Headers],[deschidere
sold]])=1,ValoareÎmprumut,IF(Amortizare[[#This Row],[plată
dată]]="",0,INDEX(Amortizare[], ROW()-4,8)))</f>
        <v>83362.912415532235</v>
      </c>
      <c r="E270" s="6">
        <f ca="1">IF(ValoriIntroduse,IF(ROW()-ROW(Amortizare[[#Headers],[dobândă]])=1,-IPMT(RataDobânzii/12,1,DuratăÎmprumut-ROWS($C$4:C270)+1,Amortizare[[#This Row],[deschidere
sold]]),IFERROR(-IPMT(RataDobânzii/12,1,Amortizare[[#This Row],[Nr.
luni rămase]],D271),0)),0)</f>
        <v>344.31922765794172</v>
      </c>
      <c r="F270" s="6">
        <f ca="1">IFERROR(IF(AND(ValoriIntroduse,Amortizare[[#This Row],[plată
dată]]&lt;&gt;""),-PPMT(RataDobânzii/12,1,DuratăÎmprumut-ROWS($C$4:C270)+1,Amortizare[[#This Row],[deschidere
sold]]),""),0)</f>
        <v>726.29777762622825</v>
      </c>
      <c r="G270" s="6">
        <f ca="1">IF(Amortizare[[#This Row],[plată
dată]]="",0,ValoareImpozitProprietate)</f>
        <v>375</v>
      </c>
      <c r="H270" s="6">
        <f ca="1">IF(Amortizare[[#This Row],[plată
dată]]="",0,Amortizare[[#This Row],[dobândă]]+Amortizare[[#This Row],[principal]]+Amortizare[[#This Row],[proprietate
impozit]])</f>
        <v>1445.6170052841699</v>
      </c>
      <c r="I270" s="6">
        <f ca="1">IF(Amortizare[[#This Row],[plată
dată]]="",0,Amortizare[[#This Row],[deschidere
sold]]-Amortizare[[#This Row],[principal]])</f>
        <v>82636.614637906008</v>
      </c>
      <c r="J270" s="8">
        <f ca="1">IF(Amortizare[[#This Row],[închidere
sold]]&gt;0,UltimulRând-ROW(),0)</f>
        <v>93</v>
      </c>
    </row>
    <row r="271" spans="2:10" ht="15" customHeight="1" x14ac:dyDescent="0.25">
      <c r="B271" s="7">
        <f>ROWS($B$4:B271)</f>
        <v>268</v>
      </c>
      <c r="C271" s="5">
        <f ca="1">IF(ValoriIntroduse,IF(Amortizare[[#This Row],[Nr.]]&lt;=DuratăÎmprumut,IF(ROW()-ROW(Amortizare[[#Headers],[plată
dată]])=1,ÎnceputÎmprumut,IF(I270&gt;0,EDATE(C270,1),"")),""),"")</f>
        <v>51451</v>
      </c>
      <c r="D271" s="6">
        <f ca="1">IF(ROW()-ROW(Amortizare[[#Headers],[deschidere
sold]])=1,ValoareÎmprumut,IF(Amortizare[[#This Row],[plată
dată]]="",0,INDEX(Amortizare[], ROW()-4,8)))</f>
        <v>82636.614637906008</v>
      </c>
      <c r="E271" s="6">
        <f ca="1">IF(ValoriIntroduse,IF(ROW()-ROW(Amortizare[[#Headers],[dobândă]])=1,-IPMT(RataDobânzii/12,1,DuratăÎmprumut-ROWS($C$4:C271)+1,Amortizare[[#This Row],[deschidere
sold]]),IFERROR(-IPMT(RataDobânzii/12,1,Amortizare[[#This Row],[Nr.
luni rămase]],D272),0)),0)</f>
        <v>341.28037758141528</v>
      </c>
      <c r="F271" s="6">
        <f ca="1">IFERROR(IF(AND(ValoriIntroduse,Amortizare[[#This Row],[plată
dată]]&lt;&gt;""),-PPMT(RataDobânzii/12,1,DuratăÎmprumut-ROWS($C$4:C271)+1,Amortizare[[#This Row],[deschidere
sold]]),""),0)</f>
        <v>729.32401836633744</v>
      </c>
      <c r="G271" s="6">
        <f ca="1">IF(Amortizare[[#This Row],[plată
dată]]="",0,ValoareImpozitProprietate)</f>
        <v>375</v>
      </c>
      <c r="H271" s="6">
        <f ca="1">IF(Amortizare[[#This Row],[plată
dată]]="",0,Amortizare[[#This Row],[dobândă]]+Amortizare[[#This Row],[principal]]+Amortizare[[#This Row],[proprietate
impozit]])</f>
        <v>1445.6043959477527</v>
      </c>
      <c r="I271" s="6">
        <f ca="1">IF(Amortizare[[#This Row],[plată
dată]]="",0,Amortizare[[#This Row],[deschidere
sold]]-Amortizare[[#This Row],[principal]])</f>
        <v>81907.290619539664</v>
      </c>
      <c r="J271" s="8">
        <f ca="1">IF(Amortizare[[#This Row],[închidere
sold]]&gt;0,UltimulRând-ROW(),0)</f>
        <v>92</v>
      </c>
    </row>
    <row r="272" spans="2:10" ht="15" customHeight="1" x14ac:dyDescent="0.25">
      <c r="B272" s="7">
        <f>ROWS($B$4:B272)</f>
        <v>269</v>
      </c>
      <c r="C272" s="5">
        <f ca="1">IF(ValoriIntroduse,IF(Amortizare[[#This Row],[Nr.]]&lt;=DuratăÎmprumut,IF(ROW()-ROW(Amortizare[[#Headers],[plată
dată]])=1,ÎnceputÎmprumut,IF(I271&gt;0,EDATE(C271,1),"")),""),"")</f>
        <v>51481</v>
      </c>
      <c r="D272" s="6">
        <f ca="1">IF(ROW()-ROW(Amortizare[[#Headers],[deschidere
sold]])=1,ValoareÎmprumut,IF(Amortizare[[#This Row],[plată
dată]]="",0,INDEX(Amortizare[], ROW()-4,8)))</f>
        <v>81907.290619539664</v>
      </c>
      <c r="E272" s="6">
        <f ca="1">IF(ValoriIntroduse,IF(ROW()-ROW(Amortizare[[#Headers],[dobândă]])=1,-IPMT(RataDobânzii/12,1,DuratăÎmprumut-ROWS($C$4:C272)+1,Amortizare[[#This Row],[deschidere
sold]]),IFERROR(-IPMT(RataDobânzii/12,1,Amortizare[[#This Row],[Nr.
luni rămase]],D273),0)),0)</f>
        <v>338.22886562956995</v>
      </c>
      <c r="F272" s="6">
        <f ca="1">IFERROR(IF(AND(ValoriIntroduse,Amortizare[[#This Row],[plată
dată]]&lt;&gt;""),-PPMT(RataDobânzii/12,1,DuratăÎmprumut-ROWS($C$4:C272)+1,Amortizare[[#This Row],[deschidere
sold]]),""),0)</f>
        <v>732.36286844286394</v>
      </c>
      <c r="G272" s="6">
        <f ca="1">IF(Amortizare[[#This Row],[plată
dată]]="",0,ValoareImpozitProprietate)</f>
        <v>375</v>
      </c>
      <c r="H272" s="6">
        <f ca="1">IF(Amortizare[[#This Row],[plată
dată]]="",0,Amortizare[[#This Row],[dobândă]]+Amortizare[[#This Row],[principal]]+Amortizare[[#This Row],[proprietate
impozit]])</f>
        <v>1445.5917340724338</v>
      </c>
      <c r="I272" s="6">
        <f ca="1">IF(Amortizare[[#This Row],[plată
dată]]="",0,Amortizare[[#This Row],[deschidere
sold]]-Amortizare[[#This Row],[principal]])</f>
        <v>81174.927751096795</v>
      </c>
      <c r="J272" s="8">
        <f ca="1">IF(Amortizare[[#This Row],[închidere
sold]]&gt;0,UltimulRând-ROW(),0)</f>
        <v>91</v>
      </c>
    </row>
    <row r="273" spans="2:10" ht="15" customHeight="1" x14ac:dyDescent="0.25">
      <c r="B273" s="7">
        <f>ROWS($B$4:B273)</f>
        <v>270</v>
      </c>
      <c r="C273" s="5">
        <f ca="1">IF(ValoriIntroduse,IF(Amortizare[[#This Row],[Nr.]]&lt;=DuratăÎmprumut,IF(ROW()-ROW(Amortizare[[#Headers],[plată
dată]])=1,ÎnceputÎmprumut,IF(I272&gt;0,EDATE(C272,1),"")),""),"")</f>
        <v>51512</v>
      </c>
      <c r="D273" s="6">
        <f ca="1">IF(ROW()-ROW(Amortizare[[#Headers],[deschidere
sold]])=1,ValoareÎmprumut,IF(Amortizare[[#This Row],[plată
dată]]="",0,INDEX(Amortizare[], ROW()-4,8)))</f>
        <v>81174.927751096795</v>
      </c>
      <c r="E273" s="6">
        <f ca="1">IF(ValoriIntroduse,IF(ROW()-ROW(Amortizare[[#Headers],[dobândă]])=1,-IPMT(RataDobânzii/12,1,DuratăÎmprumut-ROWS($C$4:C273)+1,Amortizare[[#This Row],[deschidere
sold]]),IFERROR(-IPMT(RataDobânzii/12,1,Amortizare[[#This Row],[Nr.
luni rămase]],D274),0)),0)</f>
        <v>335.16463904459204</v>
      </c>
      <c r="F273" s="6">
        <f ca="1">IFERROR(IF(AND(ValoriIntroduse,Amortizare[[#This Row],[plată
dată]]&lt;&gt;""),-PPMT(RataDobânzii/12,1,DuratăÎmprumut-ROWS($C$4:C273)+1,Amortizare[[#This Row],[deschidere
sold]]),""),0)</f>
        <v>735.41438039470904</v>
      </c>
      <c r="G273" s="6">
        <f ca="1">IF(Amortizare[[#This Row],[plată
dată]]="",0,ValoareImpozitProprietate)</f>
        <v>375</v>
      </c>
      <c r="H273" s="6">
        <f ca="1">IF(Amortizare[[#This Row],[plată
dată]]="",0,Amortizare[[#This Row],[dobândă]]+Amortizare[[#This Row],[principal]]+Amortizare[[#This Row],[proprietate
impozit]])</f>
        <v>1445.5790194393012</v>
      </c>
      <c r="I273" s="6">
        <f ca="1">IF(Amortizare[[#This Row],[plată
dată]]="",0,Amortizare[[#This Row],[deschidere
sold]]-Amortizare[[#This Row],[principal]])</f>
        <v>80439.513370702087</v>
      </c>
      <c r="J273" s="8">
        <f ca="1">IF(Amortizare[[#This Row],[închidere
sold]]&gt;0,UltimulRând-ROW(),0)</f>
        <v>90</v>
      </c>
    </row>
    <row r="274" spans="2:10" ht="15" customHeight="1" x14ac:dyDescent="0.25">
      <c r="B274" s="7">
        <f>ROWS($B$4:B274)</f>
        <v>271</v>
      </c>
      <c r="C274" s="5">
        <f ca="1">IF(ValoriIntroduse,IF(Amortizare[[#This Row],[Nr.]]&lt;=DuratăÎmprumut,IF(ROW()-ROW(Amortizare[[#Headers],[plată
dată]])=1,ÎnceputÎmprumut,IF(I273&gt;0,EDATE(C273,1),"")),""),"")</f>
        <v>51543</v>
      </c>
      <c r="D274" s="6">
        <f ca="1">IF(ROW()-ROW(Amortizare[[#Headers],[deschidere
sold]])=1,ValoareÎmprumut,IF(Amortizare[[#This Row],[plată
dată]]="",0,INDEX(Amortizare[], ROW()-4,8)))</f>
        <v>80439.513370702087</v>
      </c>
      <c r="E274" s="6">
        <f ca="1">IF(ValoriIntroduse,IF(ROW()-ROW(Amortizare[[#Headers],[dobândă]])=1,-IPMT(RataDobânzii/12,1,DuratăÎmprumut-ROWS($C$4:C274)+1,Amortizare[[#This Row],[deschidere
sold]]),IFERROR(-IPMT(RataDobânzii/12,1,Amortizare[[#This Row],[Nr.
luni rămase]],D275),0)),0)</f>
        <v>332.08764484884335</v>
      </c>
      <c r="F274" s="6">
        <f ca="1">IFERROR(IF(AND(ValoriIntroduse,Amortizare[[#This Row],[plată
dată]]&lt;&gt;""),-PPMT(RataDobânzii/12,1,DuratăÎmprumut-ROWS($C$4:C274)+1,Amortizare[[#This Row],[deschidere
sold]]),""),0)</f>
        <v>738.47860697968702</v>
      </c>
      <c r="G274" s="6">
        <f ca="1">IF(Amortizare[[#This Row],[plată
dată]]="",0,ValoareImpozitProprietate)</f>
        <v>375</v>
      </c>
      <c r="H274" s="6">
        <f ca="1">IF(Amortizare[[#This Row],[plată
dată]]="",0,Amortizare[[#This Row],[dobândă]]+Amortizare[[#This Row],[principal]]+Amortizare[[#This Row],[proprietate
impozit]])</f>
        <v>1445.5662518285303</v>
      </c>
      <c r="I274" s="6">
        <f ca="1">IF(Amortizare[[#This Row],[plată
dată]]="",0,Amortizare[[#This Row],[deschidere
sold]]-Amortizare[[#This Row],[principal]])</f>
        <v>79701.034763722404</v>
      </c>
      <c r="J274" s="8">
        <f ca="1">IF(Amortizare[[#This Row],[închidere
sold]]&gt;0,UltimulRând-ROW(),0)</f>
        <v>89</v>
      </c>
    </row>
    <row r="275" spans="2:10" ht="15" customHeight="1" x14ac:dyDescent="0.25">
      <c r="B275" s="7">
        <f>ROWS($B$4:B275)</f>
        <v>272</v>
      </c>
      <c r="C275" s="5">
        <f ca="1">IF(ValoriIntroduse,IF(Amortizare[[#This Row],[Nr.]]&lt;=DuratăÎmprumut,IF(ROW()-ROW(Amortizare[[#Headers],[plată
dată]])=1,ÎnceputÎmprumut,IF(I274&gt;0,EDATE(C274,1),"")),""),"")</f>
        <v>51571</v>
      </c>
      <c r="D275" s="6">
        <f ca="1">IF(ROW()-ROW(Amortizare[[#Headers],[deschidere
sold]])=1,ValoareÎmprumut,IF(Amortizare[[#This Row],[plată
dată]]="",0,INDEX(Amortizare[], ROW()-4,8)))</f>
        <v>79701.034763722404</v>
      </c>
      <c r="E275" s="6">
        <f ca="1">IF(ValoriIntroduse,IF(ROW()-ROW(Amortizare[[#Headers],[dobândă]])=1,-IPMT(RataDobânzii/12,1,DuratăÎmprumut-ROWS($C$4:C275)+1,Amortizare[[#This Row],[deschidere
sold]]),IFERROR(-IPMT(RataDobânzii/12,1,Amortizare[[#This Row],[Nr.
luni rămase]],D276),0)),0)</f>
        <v>328.99782984394568</v>
      </c>
      <c r="F275" s="6">
        <f ca="1">IFERROR(IF(AND(ValoriIntroduse,Amortizare[[#This Row],[plată
dată]]&lt;&gt;""),-PPMT(RataDobânzii/12,1,DuratăÎmprumut-ROWS($C$4:C275)+1,Amortizare[[#This Row],[deschidere
sold]]),""),0)</f>
        <v>741.55560117543587</v>
      </c>
      <c r="G275" s="6">
        <f ca="1">IF(Amortizare[[#This Row],[plată
dată]]="",0,ValoareImpozitProprietate)</f>
        <v>375</v>
      </c>
      <c r="H275" s="6">
        <f ca="1">IF(Amortizare[[#This Row],[plată
dată]]="",0,Amortizare[[#This Row],[dobândă]]+Amortizare[[#This Row],[principal]]+Amortizare[[#This Row],[proprietate
impozit]])</f>
        <v>1445.5534310193816</v>
      </c>
      <c r="I275" s="6">
        <f ca="1">IF(Amortizare[[#This Row],[plată
dată]]="",0,Amortizare[[#This Row],[deschidere
sold]]-Amortizare[[#This Row],[principal]])</f>
        <v>78959.479162546966</v>
      </c>
      <c r="J275" s="8">
        <f ca="1">IF(Amortizare[[#This Row],[închidere
sold]]&gt;0,UltimulRând-ROW(),0)</f>
        <v>88</v>
      </c>
    </row>
    <row r="276" spans="2:10" ht="15" customHeight="1" x14ac:dyDescent="0.25">
      <c r="B276" s="7">
        <f>ROWS($B$4:B276)</f>
        <v>273</v>
      </c>
      <c r="C276" s="5">
        <f ca="1">IF(ValoriIntroduse,IF(Amortizare[[#This Row],[Nr.]]&lt;=DuratăÎmprumut,IF(ROW()-ROW(Amortizare[[#Headers],[plată
dată]])=1,ÎnceputÎmprumut,IF(I275&gt;0,EDATE(C275,1),"")),""),"")</f>
        <v>51602</v>
      </c>
      <c r="D276" s="6">
        <f ca="1">IF(ROW()-ROW(Amortizare[[#Headers],[deschidere
sold]])=1,ValoareÎmprumut,IF(Amortizare[[#This Row],[plată
dată]]="",0,INDEX(Amortizare[], ROW()-4,8)))</f>
        <v>78959.479162546966</v>
      </c>
      <c r="E276" s="6">
        <f ca="1">IF(ValoriIntroduse,IF(ROW()-ROW(Amortizare[[#Headers],[dobândă]])=1,-IPMT(RataDobânzii/12,1,DuratăÎmprumut-ROWS($C$4:C276)+1,Amortizare[[#This Row],[deschidere
sold]]),IFERROR(-IPMT(RataDobânzii/12,1,Amortizare[[#This Row],[Nr.
luni rămase]],D277),0)),0)</f>
        <v>325.89514060986102</v>
      </c>
      <c r="F276" s="6">
        <f ca="1">IFERROR(IF(AND(ValoriIntroduse,Amortizare[[#This Row],[plată
dată]]&lt;&gt;""),-PPMT(RataDobânzii/12,1,DuratăÎmprumut-ROWS($C$4:C276)+1,Amortizare[[#This Row],[deschidere
sold]]),""),0)</f>
        <v>744.64541618033354</v>
      </c>
      <c r="G276" s="6">
        <f ca="1">IF(Amortizare[[#This Row],[plată
dată]]="",0,ValoareImpozitProprietate)</f>
        <v>375</v>
      </c>
      <c r="H276" s="6">
        <f ca="1">IF(Amortizare[[#This Row],[plată
dată]]="",0,Amortizare[[#This Row],[dobândă]]+Amortizare[[#This Row],[principal]]+Amortizare[[#This Row],[proprietate
impozit]])</f>
        <v>1445.5405567901946</v>
      </c>
      <c r="I276" s="6">
        <f ca="1">IF(Amortizare[[#This Row],[plată
dată]]="",0,Amortizare[[#This Row],[deschidere
sold]]-Amortizare[[#This Row],[principal]])</f>
        <v>78214.833746366639</v>
      </c>
      <c r="J276" s="8">
        <f ca="1">IF(Amortizare[[#This Row],[închidere
sold]]&gt;0,UltimulRând-ROW(),0)</f>
        <v>87</v>
      </c>
    </row>
    <row r="277" spans="2:10" ht="15" customHeight="1" x14ac:dyDescent="0.25">
      <c r="B277" s="7">
        <f>ROWS($B$4:B277)</f>
        <v>274</v>
      </c>
      <c r="C277" s="5">
        <f ca="1">IF(ValoriIntroduse,IF(Amortizare[[#This Row],[Nr.]]&lt;=DuratăÎmprumut,IF(ROW()-ROW(Amortizare[[#Headers],[plată
dată]])=1,ÎnceputÎmprumut,IF(I276&gt;0,EDATE(C276,1),"")),""),"")</f>
        <v>51632</v>
      </c>
      <c r="D277" s="6">
        <f ca="1">IF(ROW()-ROW(Amortizare[[#Headers],[deschidere
sold]])=1,ValoareÎmprumut,IF(Amortizare[[#This Row],[plată
dată]]="",0,INDEX(Amortizare[], ROW()-4,8)))</f>
        <v>78214.833746366639</v>
      </c>
      <c r="E277" s="6">
        <f ca="1">IF(ValoriIntroduse,IF(ROW()-ROW(Amortizare[[#Headers],[dobândă]])=1,-IPMT(RataDobânzii/12,1,DuratăÎmprumut-ROWS($C$4:C277)+1,Amortizare[[#This Row],[deschidere
sold]]),IFERROR(-IPMT(RataDobânzii/12,1,Amortizare[[#This Row],[Nr.
luni rămase]],D278),0)),0)</f>
        <v>322.7795235039676</v>
      </c>
      <c r="F277" s="6">
        <f ca="1">IFERROR(IF(AND(ValoriIntroduse,Amortizare[[#This Row],[plată
dată]]&lt;&gt;""),-PPMT(RataDobânzii/12,1,DuratăÎmprumut-ROWS($C$4:C277)+1,Amortizare[[#This Row],[deschidere
sold]]),""),0)</f>
        <v>747.74810541441821</v>
      </c>
      <c r="G277" s="6">
        <f ca="1">IF(Amortizare[[#This Row],[plată
dată]]="",0,ValoareImpozitProprietate)</f>
        <v>375</v>
      </c>
      <c r="H277" s="6">
        <f ca="1">IF(Amortizare[[#This Row],[plată
dată]]="",0,Amortizare[[#This Row],[dobândă]]+Amortizare[[#This Row],[principal]]+Amortizare[[#This Row],[proprietate
impozit]])</f>
        <v>1445.5276289183857</v>
      </c>
      <c r="I277" s="6">
        <f ca="1">IF(Amortizare[[#This Row],[plată
dată]]="",0,Amortizare[[#This Row],[deschidere
sold]]-Amortizare[[#This Row],[principal]])</f>
        <v>77467.085640952224</v>
      </c>
      <c r="J277" s="8">
        <f ca="1">IF(Amortizare[[#This Row],[închidere
sold]]&gt;0,UltimulRând-ROW(),0)</f>
        <v>86</v>
      </c>
    </row>
    <row r="278" spans="2:10" ht="15" customHeight="1" x14ac:dyDescent="0.25">
      <c r="B278" s="7">
        <f>ROWS($B$4:B278)</f>
        <v>275</v>
      </c>
      <c r="C278" s="5">
        <f ca="1">IF(ValoriIntroduse,IF(Amortizare[[#This Row],[Nr.]]&lt;=DuratăÎmprumut,IF(ROW()-ROW(Amortizare[[#Headers],[plată
dată]])=1,ÎnceputÎmprumut,IF(I277&gt;0,EDATE(C277,1),"")),""),"")</f>
        <v>51663</v>
      </c>
      <c r="D278" s="6">
        <f ca="1">IF(ROW()-ROW(Amortizare[[#Headers],[deschidere
sold]])=1,ValoareÎmprumut,IF(Amortizare[[#This Row],[plată
dată]]="",0,INDEX(Amortizare[], ROW()-4,8)))</f>
        <v>77467.085640952224</v>
      </c>
      <c r="E278" s="6">
        <f ca="1">IF(ValoriIntroduse,IF(ROW()-ROW(Amortizare[[#Headers],[dobândă]])=1,-IPMT(RataDobânzii/12,1,DuratăÎmprumut-ROWS($C$4:C278)+1,Amortizare[[#This Row],[deschidere
sold]]),IFERROR(-IPMT(RataDobânzii/12,1,Amortizare[[#This Row],[Nr.
luni rămase]],D279),0)),0)</f>
        <v>319.65092466013294</v>
      </c>
      <c r="F278" s="6">
        <f ca="1">IFERROR(IF(AND(ValoriIntroduse,Amortizare[[#This Row],[plată
dată]]&lt;&gt;""),-PPMT(RataDobânzii/12,1,DuratăÎmprumut-ROWS($C$4:C278)+1,Amortizare[[#This Row],[deschidere
sold]]),""),0)</f>
        <v>750.86372252031174</v>
      </c>
      <c r="G278" s="6">
        <f ca="1">IF(Amortizare[[#This Row],[plată
dată]]="",0,ValoareImpozitProprietate)</f>
        <v>375</v>
      </c>
      <c r="H278" s="6">
        <f ca="1">IF(Amortizare[[#This Row],[plată
dată]]="",0,Amortizare[[#This Row],[dobândă]]+Amortizare[[#This Row],[principal]]+Amortizare[[#This Row],[proprietate
impozit]])</f>
        <v>1445.5146471804446</v>
      </c>
      <c r="I278" s="6">
        <f ca="1">IF(Amortizare[[#This Row],[plată
dată]]="",0,Amortizare[[#This Row],[deschidere
sold]]-Amortizare[[#This Row],[principal]])</f>
        <v>76716.221918431911</v>
      </c>
      <c r="J278" s="8">
        <f ca="1">IF(Amortizare[[#This Row],[închidere
sold]]&gt;0,UltimulRând-ROW(),0)</f>
        <v>85</v>
      </c>
    </row>
    <row r="279" spans="2:10" ht="15" customHeight="1" x14ac:dyDescent="0.25">
      <c r="B279" s="7">
        <f>ROWS($B$4:B279)</f>
        <v>276</v>
      </c>
      <c r="C279" s="5">
        <f ca="1">IF(ValoriIntroduse,IF(Amortizare[[#This Row],[Nr.]]&lt;=DuratăÎmprumut,IF(ROW()-ROW(Amortizare[[#Headers],[plată
dată]])=1,ÎnceputÎmprumut,IF(I278&gt;0,EDATE(C278,1),"")),""),"")</f>
        <v>51693</v>
      </c>
      <c r="D279" s="6">
        <f ca="1">IF(ROW()-ROW(Amortizare[[#Headers],[deschidere
sold]])=1,ValoareÎmprumut,IF(Amortizare[[#This Row],[plată
dată]]="",0,INDEX(Amortizare[], ROW()-4,8)))</f>
        <v>76716.221918431911</v>
      </c>
      <c r="E279" s="6">
        <f ca="1">IF(ValoriIntroduse,IF(ROW()-ROW(Amortizare[[#Headers],[dobândă]])=1,-IPMT(RataDobânzii/12,1,DuratăÎmprumut-ROWS($C$4:C279)+1,Amortizare[[#This Row],[deschidere
sold]]),IFERROR(-IPMT(RataDobânzii/12,1,Amortizare[[#This Row],[Nr.
luni rămase]],D280),0)),0)</f>
        <v>316.50928998778238</v>
      </c>
      <c r="F279" s="6">
        <f ca="1">IFERROR(IF(AND(ValoriIntroduse,Amortizare[[#This Row],[plată
dată]]&lt;&gt;""),-PPMT(RataDobânzii/12,1,DuratăÎmprumut-ROWS($C$4:C279)+1,Amortizare[[#This Row],[deschidere
sold]]),""),0)</f>
        <v>753.99232136414628</v>
      </c>
      <c r="G279" s="6">
        <f ca="1">IF(Amortizare[[#This Row],[plată
dată]]="",0,ValoareImpozitProprietate)</f>
        <v>375</v>
      </c>
      <c r="H279" s="6">
        <f ca="1">IF(Amortizare[[#This Row],[plată
dată]]="",0,Amortizare[[#This Row],[dobândă]]+Amortizare[[#This Row],[principal]]+Amortizare[[#This Row],[proprietate
impozit]])</f>
        <v>1445.5016113519287</v>
      </c>
      <c r="I279" s="6">
        <f ca="1">IF(Amortizare[[#This Row],[plată
dată]]="",0,Amortizare[[#This Row],[deschidere
sold]]-Amortizare[[#This Row],[principal]])</f>
        <v>75962.229597067766</v>
      </c>
      <c r="J279" s="8">
        <f ca="1">IF(Amortizare[[#This Row],[închidere
sold]]&gt;0,UltimulRând-ROW(),0)</f>
        <v>84</v>
      </c>
    </row>
    <row r="280" spans="2:10" ht="15" customHeight="1" x14ac:dyDescent="0.25">
      <c r="B280" s="7">
        <f>ROWS($B$4:B280)</f>
        <v>277</v>
      </c>
      <c r="C280" s="5">
        <f ca="1">IF(ValoriIntroduse,IF(Amortizare[[#This Row],[Nr.]]&lt;=DuratăÎmprumut,IF(ROW()-ROW(Amortizare[[#Headers],[plată
dată]])=1,ÎnceputÎmprumut,IF(I279&gt;0,EDATE(C279,1),"")),""),"")</f>
        <v>51724</v>
      </c>
      <c r="D280" s="6">
        <f ca="1">IF(ROW()-ROW(Amortizare[[#Headers],[deschidere
sold]])=1,ValoareÎmprumut,IF(Amortizare[[#This Row],[plată
dată]]="",0,INDEX(Amortizare[], ROW()-4,8)))</f>
        <v>75962.229597067766</v>
      </c>
      <c r="E280" s="6">
        <f ca="1">IF(ValoriIntroduse,IF(ROW()-ROW(Amortizare[[#Headers],[dobândă]])=1,-IPMT(RataDobânzii/12,1,DuratăÎmprumut-ROWS($C$4:C280)+1,Amortizare[[#This Row],[deschidere
sold]]),IFERROR(-IPMT(RataDobânzii/12,1,Amortizare[[#This Row],[Nr.
luni rămase]],D281),0)),0)</f>
        <v>313.35456517096361</v>
      </c>
      <c r="F280" s="6">
        <f ca="1">IFERROR(IF(AND(ValoriIntroduse,Amortizare[[#This Row],[plată
dată]]&lt;&gt;""),-PPMT(RataDobânzii/12,1,DuratăÎmprumut-ROWS($C$4:C280)+1,Amortizare[[#This Row],[deschidere
sold]]),""),0)</f>
        <v>757.13395603649678</v>
      </c>
      <c r="G280" s="6">
        <f ca="1">IF(Amortizare[[#This Row],[plată
dată]]="",0,ValoareImpozitProprietate)</f>
        <v>375</v>
      </c>
      <c r="H280" s="6">
        <f ca="1">IF(Amortizare[[#This Row],[plată
dată]]="",0,Amortizare[[#This Row],[dobândă]]+Amortizare[[#This Row],[principal]]+Amortizare[[#This Row],[proprietate
impozit]])</f>
        <v>1445.4885212074605</v>
      </c>
      <c r="I280" s="6">
        <f ca="1">IF(Amortizare[[#This Row],[plată
dată]]="",0,Amortizare[[#This Row],[deschidere
sold]]-Amortizare[[#This Row],[principal]])</f>
        <v>75205.095641031265</v>
      </c>
      <c r="J280" s="8">
        <f ca="1">IF(Amortizare[[#This Row],[închidere
sold]]&gt;0,UltimulRând-ROW(),0)</f>
        <v>83</v>
      </c>
    </row>
    <row r="281" spans="2:10" ht="15" customHeight="1" x14ac:dyDescent="0.25">
      <c r="B281" s="7">
        <f>ROWS($B$4:B281)</f>
        <v>278</v>
      </c>
      <c r="C281" s="5">
        <f ca="1">IF(ValoriIntroduse,IF(Amortizare[[#This Row],[Nr.]]&lt;=DuratăÎmprumut,IF(ROW()-ROW(Amortizare[[#Headers],[plată
dată]])=1,ÎnceputÎmprumut,IF(I280&gt;0,EDATE(C280,1),"")),""),"")</f>
        <v>51755</v>
      </c>
      <c r="D281" s="6">
        <f ca="1">IF(ROW()-ROW(Amortizare[[#Headers],[deschidere
sold]])=1,ValoareÎmprumut,IF(Amortizare[[#This Row],[plată
dată]]="",0,INDEX(Amortizare[], ROW()-4,8)))</f>
        <v>75205.095641031265</v>
      </c>
      <c r="E281" s="6">
        <f ca="1">IF(ValoriIntroduse,IF(ROW()-ROW(Amortizare[[#Headers],[dobândă]])=1,-IPMT(RataDobânzii/12,1,DuratăÎmprumut-ROWS($C$4:C281)+1,Amortizare[[#This Row],[deschidere
sold]]),IFERROR(-IPMT(RataDobânzii/12,1,Amortizare[[#This Row],[Nr.
luni rămase]],D282),0)),0)</f>
        <v>310.18669566740812</v>
      </c>
      <c r="F281" s="6">
        <f ca="1">IFERROR(IF(AND(ValoriIntroduse,Amortizare[[#This Row],[plată
dată]]&lt;&gt;""),-PPMT(RataDobânzii/12,1,DuratăÎmprumut-ROWS($C$4:C281)+1,Amortizare[[#This Row],[deschidere
sold]]),""),0)</f>
        <v>760.28868085331555</v>
      </c>
      <c r="G281" s="6">
        <f ca="1">IF(Amortizare[[#This Row],[plată
dată]]="",0,ValoareImpozitProprietate)</f>
        <v>375</v>
      </c>
      <c r="H281" s="6">
        <f ca="1">IF(Amortizare[[#This Row],[plată
dată]]="",0,Amortizare[[#This Row],[dobândă]]+Amortizare[[#This Row],[principal]]+Amortizare[[#This Row],[proprietate
impozit]])</f>
        <v>1445.4753765207238</v>
      </c>
      <c r="I281" s="6">
        <f ca="1">IF(Amortizare[[#This Row],[plată
dată]]="",0,Amortizare[[#This Row],[deschidere
sold]]-Amortizare[[#This Row],[principal]])</f>
        <v>74444.806960177943</v>
      </c>
      <c r="J281" s="8">
        <f ca="1">IF(Amortizare[[#This Row],[închidere
sold]]&gt;0,UltimulRând-ROW(),0)</f>
        <v>82</v>
      </c>
    </row>
    <row r="282" spans="2:10" ht="15" customHeight="1" x14ac:dyDescent="0.25">
      <c r="B282" s="7">
        <f>ROWS($B$4:B282)</f>
        <v>279</v>
      </c>
      <c r="C282" s="5">
        <f ca="1">IF(ValoriIntroduse,IF(Amortizare[[#This Row],[Nr.]]&lt;=DuratăÎmprumut,IF(ROW()-ROW(Amortizare[[#Headers],[plată
dată]])=1,ÎnceputÎmprumut,IF(I281&gt;0,EDATE(C281,1),"")),""),"")</f>
        <v>51785</v>
      </c>
      <c r="D282" s="6">
        <f ca="1">IF(ROW()-ROW(Amortizare[[#Headers],[deschidere
sold]])=1,ValoareÎmprumut,IF(Amortizare[[#This Row],[plată
dată]]="",0,INDEX(Amortizare[], ROW()-4,8)))</f>
        <v>74444.806960177943</v>
      </c>
      <c r="E282" s="6">
        <f ca="1">IF(ValoriIntroduse,IF(ROW()-ROW(Amortizare[[#Headers],[dobândă]])=1,-IPMT(RataDobânzii/12,1,DuratăÎmprumut-ROWS($C$4:C282)+1,Amortizare[[#This Row],[deschidere
sold]]),IFERROR(-IPMT(RataDobânzii/12,1,Amortizare[[#This Row],[Nr.
luni rămase]],D283),0)),0)</f>
        <v>307.00562670758779</v>
      </c>
      <c r="F282" s="6">
        <f ca="1">IFERROR(IF(AND(ValoriIntroduse,Amortizare[[#This Row],[plată
dată]]&lt;&gt;""),-PPMT(RataDobânzii/12,1,DuratăÎmprumut-ROWS($C$4:C282)+1,Amortizare[[#This Row],[deschidere
sold]]),""),0)</f>
        <v>763.45655035687093</v>
      </c>
      <c r="G282" s="6">
        <f ca="1">IF(Amortizare[[#This Row],[plată
dată]]="",0,ValoareImpozitProprietate)</f>
        <v>375</v>
      </c>
      <c r="H282" s="6">
        <f ca="1">IF(Amortizare[[#This Row],[plată
dată]]="",0,Amortizare[[#This Row],[dobândă]]+Amortizare[[#This Row],[principal]]+Amortizare[[#This Row],[proprietate
impozit]])</f>
        <v>1445.4621770644587</v>
      </c>
      <c r="I282" s="6">
        <f ca="1">IF(Amortizare[[#This Row],[plată
dată]]="",0,Amortizare[[#This Row],[deschidere
sold]]-Amortizare[[#This Row],[principal]])</f>
        <v>73681.350409821069</v>
      </c>
      <c r="J282" s="8">
        <f ca="1">IF(Amortizare[[#This Row],[închidere
sold]]&gt;0,UltimulRând-ROW(),0)</f>
        <v>81</v>
      </c>
    </row>
    <row r="283" spans="2:10" ht="15" customHeight="1" x14ac:dyDescent="0.25">
      <c r="B283" s="7">
        <f>ROWS($B$4:B283)</f>
        <v>280</v>
      </c>
      <c r="C283" s="5">
        <f ca="1">IF(ValoriIntroduse,IF(Amortizare[[#This Row],[Nr.]]&lt;=DuratăÎmprumut,IF(ROW()-ROW(Amortizare[[#Headers],[plată
dată]])=1,ÎnceputÎmprumut,IF(I282&gt;0,EDATE(C282,1),"")),""),"")</f>
        <v>51816</v>
      </c>
      <c r="D283" s="6">
        <f ca="1">IF(ROW()-ROW(Amortizare[[#Headers],[deschidere
sold]])=1,ValoareÎmprumut,IF(Amortizare[[#This Row],[plată
dată]]="",0,INDEX(Amortizare[], ROW()-4,8)))</f>
        <v>73681.350409821069</v>
      </c>
      <c r="E283" s="6">
        <f ca="1">IF(ValoriIntroduse,IF(ROW()-ROW(Amortizare[[#Headers],[dobândă]])=1,-IPMT(RataDobânzii/12,1,DuratăÎmprumut-ROWS($C$4:C283)+1,Amortizare[[#This Row],[deschidere
sold]]),IFERROR(-IPMT(RataDobânzii/12,1,Amortizare[[#This Row],[Nr.
luni rămase]],D284),0)),0)</f>
        <v>303.81130329376822</v>
      </c>
      <c r="F283" s="6">
        <f ca="1">IFERROR(IF(AND(ValoriIntroduse,Amortizare[[#This Row],[plată
dată]]&lt;&gt;""),-PPMT(RataDobânzii/12,1,DuratăÎmprumut-ROWS($C$4:C283)+1,Amortizare[[#This Row],[deschidere
sold]]),""),0)</f>
        <v>766.63761931669126</v>
      </c>
      <c r="G283" s="6">
        <f ca="1">IF(Amortizare[[#This Row],[plată
dată]]="",0,ValoareImpozitProprietate)</f>
        <v>375</v>
      </c>
      <c r="H283" s="6">
        <f ca="1">IF(Amortizare[[#This Row],[plată
dată]]="",0,Amortizare[[#This Row],[dobândă]]+Amortizare[[#This Row],[principal]]+Amortizare[[#This Row],[proprietate
impozit]])</f>
        <v>1445.4489226104595</v>
      </c>
      <c r="I283" s="6">
        <f ca="1">IF(Amortizare[[#This Row],[plată
dată]]="",0,Amortizare[[#This Row],[deschidere
sold]]-Amortizare[[#This Row],[principal]])</f>
        <v>72914.712790504374</v>
      </c>
      <c r="J283" s="8">
        <f ca="1">IF(Amortizare[[#This Row],[închidere
sold]]&gt;0,UltimulRând-ROW(),0)</f>
        <v>80</v>
      </c>
    </row>
    <row r="284" spans="2:10" ht="15" customHeight="1" x14ac:dyDescent="0.25">
      <c r="B284" s="7">
        <f>ROWS($B$4:B284)</f>
        <v>281</v>
      </c>
      <c r="C284" s="5">
        <f ca="1">IF(ValoriIntroduse,IF(Amortizare[[#This Row],[Nr.]]&lt;=DuratăÎmprumut,IF(ROW()-ROW(Amortizare[[#Headers],[plată
dată]])=1,ÎnceputÎmprumut,IF(I283&gt;0,EDATE(C283,1),"")),""),"")</f>
        <v>51846</v>
      </c>
      <c r="D284" s="6">
        <f ca="1">IF(ROW()-ROW(Amortizare[[#Headers],[deschidere
sold]])=1,ValoareÎmprumut,IF(Amortizare[[#This Row],[plată
dată]]="",0,INDEX(Amortizare[], ROW()-4,8)))</f>
        <v>72914.712790504374</v>
      </c>
      <c r="E284" s="6">
        <f ca="1">IF(ValoriIntroduse,IF(ROW()-ROW(Amortizare[[#Headers],[dobândă]])=1,-IPMT(RataDobânzii/12,1,DuratăÎmprumut-ROWS($C$4:C284)+1,Amortizare[[#This Row],[deschidere
sold]]),IFERROR(-IPMT(RataDobânzii/12,1,Amortizare[[#This Row],[Nr.
luni rămase]],D285),0)),0)</f>
        <v>300.60367019905777</v>
      </c>
      <c r="F284" s="6">
        <f ca="1">IFERROR(IF(AND(ValoriIntroduse,Amortizare[[#This Row],[plată
dată]]&lt;&gt;""),-PPMT(RataDobânzii/12,1,DuratăÎmprumut-ROWS($C$4:C284)+1,Amortizare[[#This Row],[deschidere
sold]]),""),0)</f>
        <v>769.83194273051083</v>
      </c>
      <c r="G284" s="6">
        <f ca="1">IF(Amortizare[[#This Row],[plată
dată]]="",0,ValoareImpozitProprietate)</f>
        <v>375</v>
      </c>
      <c r="H284" s="6">
        <f ca="1">IF(Amortizare[[#This Row],[plată
dată]]="",0,Amortizare[[#This Row],[dobândă]]+Amortizare[[#This Row],[principal]]+Amortizare[[#This Row],[proprietate
impozit]])</f>
        <v>1445.4356129295686</v>
      </c>
      <c r="I284" s="6">
        <f ca="1">IF(Amortizare[[#This Row],[plată
dată]]="",0,Amortizare[[#This Row],[deschidere
sold]]-Amortizare[[#This Row],[principal]])</f>
        <v>72144.880847773864</v>
      </c>
      <c r="J284" s="8">
        <f ca="1">IF(Amortizare[[#This Row],[închidere
sold]]&gt;0,UltimulRând-ROW(),0)</f>
        <v>79</v>
      </c>
    </row>
    <row r="285" spans="2:10" ht="15" customHeight="1" x14ac:dyDescent="0.25">
      <c r="B285" s="7">
        <f>ROWS($B$4:B285)</f>
        <v>282</v>
      </c>
      <c r="C285" s="5">
        <f ca="1">IF(ValoriIntroduse,IF(Amortizare[[#This Row],[Nr.]]&lt;=DuratăÎmprumut,IF(ROW()-ROW(Amortizare[[#Headers],[plată
dată]])=1,ÎnceputÎmprumut,IF(I284&gt;0,EDATE(C284,1),"")),""),"")</f>
        <v>51877</v>
      </c>
      <c r="D285" s="6">
        <f ca="1">IF(ROW()-ROW(Amortizare[[#Headers],[deschidere
sold]])=1,ValoareÎmprumut,IF(Amortizare[[#This Row],[plată
dată]]="",0,INDEX(Amortizare[], ROW()-4,8)))</f>
        <v>72144.880847773864</v>
      </c>
      <c r="E285" s="6">
        <f ca="1">IF(ValoriIntroduse,IF(ROW()-ROW(Amortizare[[#Headers],[dobândă]])=1,-IPMT(RataDobânzii/12,1,DuratăÎmprumut-ROWS($C$4:C285)+1,Amortizare[[#This Row],[deschidere
sold]]),IFERROR(-IPMT(RataDobânzii/12,1,Amortizare[[#This Row],[Nr.
luni rămase]],D286),0)),0)</f>
        <v>297.38267196645268</v>
      </c>
      <c r="F285" s="6">
        <f ca="1">IFERROR(IF(AND(ValoriIntroduse,Amortizare[[#This Row],[plată
dată]]&lt;&gt;""),-PPMT(RataDobânzii/12,1,DuratăÎmprumut-ROWS($C$4:C285)+1,Amortizare[[#This Row],[deschidere
sold]]),""),0)</f>
        <v>773.03957582522128</v>
      </c>
      <c r="G285" s="6">
        <f ca="1">IF(Amortizare[[#This Row],[plată
dată]]="",0,ValoareImpozitProprietate)</f>
        <v>375</v>
      </c>
      <c r="H285" s="6">
        <f ca="1">IF(Amortizare[[#This Row],[plată
dată]]="",0,Amortizare[[#This Row],[dobândă]]+Amortizare[[#This Row],[principal]]+Amortizare[[#This Row],[proprietate
impozit]])</f>
        <v>1445.422247791674</v>
      </c>
      <c r="I285" s="6">
        <f ca="1">IF(Amortizare[[#This Row],[plată
dată]]="",0,Amortizare[[#This Row],[deschidere
sold]]-Amortizare[[#This Row],[principal]])</f>
        <v>71371.841271948637</v>
      </c>
      <c r="J285" s="8">
        <f ca="1">IF(Amortizare[[#This Row],[închidere
sold]]&gt;0,UltimulRând-ROW(),0)</f>
        <v>78</v>
      </c>
    </row>
    <row r="286" spans="2:10" ht="15" customHeight="1" x14ac:dyDescent="0.25">
      <c r="B286" s="7">
        <f>ROWS($B$4:B286)</f>
        <v>283</v>
      </c>
      <c r="C286" s="5">
        <f ca="1">IF(ValoriIntroduse,IF(Amortizare[[#This Row],[Nr.]]&lt;=DuratăÎmprumut,IF(ROW()-ROW(Amortizare[[#Headers],[plată
dată]])=1,ÎnceputÎmprumut,IF(I285&gt;0,EDATE(C285,1),"")),""),"")</f>
        <v>51908</v>
      </c>
      <c r="D286" s="6">
        <f ca="1">IF(ROW()-ROW(Amortizare[[#Headers],[deschidere
sold]])=1,ValoareÎmprumut,IF(Amortizare[[#This Row],[plată
dată]]="",0,INDEX(Amortizare[], ROW()-4,8)))</f>
        <v>71371.841271948637</v>
      </c>
      <c r="E286" s="6">
        <f ca="1">IF(ValoriIntroduse,IF(ROW()-ROW(Amortizare[[#Headers],[dobândă]])=1,-IPMT(RataDobânzii/12,1,DuratăÎmprumut-ROWS($C$4:C286)+1,Amortizare[[#This Row],[deschidere
sold]]),IFERROR(-IPMT(RataDobânzii/12,1,Amortizare[[#This Row],[Nr.
luni rămase]],D287),0)),0)</f>
        <v>294.14825290787837</v>
      </c>
      <c r="F286" s="6">
        <f ca="1">IFERROR(IF(AND(ValoriIntroduse,Amortizare[[#This Row],[plată
dată]]&lt;&gt;""),-PPMT(RataDobânzii/12,1,DuratăÎmprumut-ROWS($C$4:C286)+1,Amortizare[[#This Row],[deschidere
sold]]),""),0)</f>
        <v>776.26057405782615</v>
      </c>
      <c r="G286" s="6">
        <f ca="1">IF(Amortizare[[#This Row],[plată
dată]]="",0,ValoareImpozitProprietate)</f>
        <v>375</v>
      </c>
      <c r="H286" s="6">
        <f ca="1">IF(Amortizare[[#This Row],[plată
dată]]="",0,Amortizare[[#This Row],[dobândă]]+Amortizare[[#This Row],[principal]]+Amortizare[[#This Row],[proprietate
impozit]])</f>
        <v>1445.4088269657045</v>
      </c>
      <c r="I286" s="6">
        <f ca="1">IF(Amortizare[[#This Row],[plată
dată]]="",0,Amortizare[[#This Row],[deschidere
sold]]-Amortizare[[#This Row],[principal]])</f>
        <v>70595.580697890808</v>
      </c>
      <c r="J286" s="8">
        <f ca="1">IF(Amortizare[[#This Row],[închidere
sold]]&gt;0,UltimulRând-ROW(),0)</f>
        <v>77</v>
      </c>
    </row>
    <row r="287" spans="2:10" ht="15" customHeight="1" x14ac:dyDescent="0.25">
      <c r="B287" s="7">
        <f>ROWS($B$4:B287)</f>
        <v>284</v>
      </c>
      <c r="C287" s="5">
        <f ca="1">IF(ValoriIntroduse,IF(Amortizare[[#This Row],[Nr.]]&lt;=DuratăÎmprumut,IF(ROW()-ROW(Amortizare[[#Headers],[plată
dată]])=1,ÎnceputÎmprumut,IF(I286&gt;0,EDATE(C286,1),"")),""),"")</f>
        <v>51936</v>
      </c>
      <c r="D287" s="6">
        <f ca="1">IF(ROW()-ROW(Amortizare[[#Headers],[deschidere
sold]])=1,ValoareÎmprumut,IF(Amortizare[[#This Row],[plată
dată]]="",0,INDEX(Amortizare[], ROW()-4,8)))</f>
        <v>70595.580697890808</v>
      </c>
      <c r="E287" s="6">
        <f ca="1">IF(ValoriIntroduse,IF(ROW()-ROW(Amortizare[[#Headers],[dobândă]])=1,-IPMT(RataDobânzii/12,1,DuratăÎmprumut-ROWS($C$4:C287)+1,Amortizare[[#This Row],[deschidere
sold]]),IFERROR(-IPMT(RataDobânzii/12,1,Amortizare[[#This Row],[Nr.
luni rămase]],D288),0)),0)</f>
        <v>290.90035710322667</v>
      </c>
      <c r="F287" s="6">
        <f ca="1">IFERROR(IF(AND(ValoriIntroduse,Amortizare[[#This Row],[plată
dată]]&lt;&gt;""),-PPMT(RataDobânzii/12,1,DuratăÎmprumut-ROWS($C$4:C287)+1,Amortizare[[#This Row],[deschidere
sold]]),""),0)</f>
        <v>779.49499311640034</v>
      </c>
      <c r="G287" s="6">
        <f ca="1">IF(Amortizare[[#This Row],[plată
dată]]="",0,ValoareImpozitProprietate)</f>
        <v>375</v>
      </c>
      <c r="H287" s="6">
        <f ca="1">IF(Amortizare[[#This Row],[plată
dată]]="",0,Amortizare[[#This Row],[dobândă]]+Amortizare[[#This Row],[principal]]+Amortizare[[#This Row],[proprietate
impozit]])</f>
        <v>1445.3953502196271</v>
      </c>
      <c r="I287" s="6">
        <f ca="1">IF(Amortizare[[#This Row],[plată
dată]]="",0,Amortizare[[#This Row],[deschidere
sold]]-Amortizare[[#This Row],[principal]])</f>
        <v>69816.085704774407</v>
      </c>
      <c r="J287" s="8">
        <f ca="1">IF(Amortizare[[#This Row],[închidere
sold]]&gt;0,UltimulRând-ROW(),0)</f>
        <v>76</v>
      </c>
    </row>
    <row r="288" spans="2:10" ht="15" customHeight="1" x14ac:dyDescent="0.25">
      <c r="B288" s="7">
        <f>ROWS($B$4:B288)</f>
        <v>285</v>
      </c>
      <c r="C288" s="5">
        <f ca="1">IF(ValoriIntroduse,IF(Amortizare[[#This Row],[Nr.]]&lt;=DuratăÎmprumut,IF(ROW()-ROW(Amortizare[[#Headers],[plată
dată]])=1,ÎnceputÎmprumut,IF(I287&gt;0,EDATE(C287,1),"")),""),"")</f>
        <v>51967</v>
      </c>
      <c r="D288" s="6">
        <f ca="1">IF(ROW()-ROW(Amortizare[[#Headers],[deschidere
sold]])=1,ValoareÎmprumut,IF(Amortizare[[#This Row],[plată
dată]]="",0,INDEX(Amortizare[], ROW()-4,8)))</f>
        <v>69816.085704774407</v>
      </c>
      <c r="E288" s="6">
        <f ca="1">IF(ValoriIntroduse,IF(ROW()-ROW(Amortizare[[#Headers],[dobândă]])=1,-IPMT(RataDobânzii/12,1,DuratăÎmprumut-ROWS($C$4:C288)+1,Amortizare[[#This Row],[deschidere
sold]]),IFERROR(-IPMT(RataDobânzii/12,1,Amortizare[[#This Row],[Nr.
luni rămase]],D289),0)),0)</f>
        <v>287.63892839938893</v>
      </c>
      <c r="F288" s="6">
        <f ca="1">IFERROR(IF(AND(ValoriIntroduse,Amortizare[[#This Row],[plată
dată]]&lt;&gt;""),-PPMT(RataDobânzii/12,1,DuratăÎmprumut-ROWS($C$4:C288)+1,Amortizare[[#This Row],[deschidere
sold]]),""),0)</f>
        <v>782.7428889210521</v>
      </c>
      <c r="G288" s="6">
        <f ca="1">IF(Amortizare[[#This Row],[plată
dată]]="",0,ValoareImpozitProprietate)</f>
        <v>375</v>
      </c>
      <c r="H288" s="6">
        <f ca="1">IF(Amortizare[[#This Row],[plată
dată]]="",0,Amortizare[[#This Row],[dobândă]]+Amortizare[[#This Row],[principal]]+Amortizare[[#This Row],[proprietate
impozit]])</f>
        <v>1445.3818173204411</v>
      </c>
      <c r="I288" s="6">
        <f ca="1">IF(Amortizare[[#This Row],[plată
dată]]="",0,Amortizare[[#This Row],[deschidere
sold]]-Amortizare[[#This Row],[principal]])</f>
        <v>69033.34281585335</v>
      </c>
      <c r="J288" s="8">
        <f ca="1">IF(Amortizare[[#This Row],[închidere
sold]]&gt;0,UltimulRând-ROW(),0)</f>
        <v>75</v>
      </c>
    </row>
    <row r="289" spans="2:10" ht="15" customHeight="1" x14ac:dyDescent="0.25">
      <c r="B289" s="7">
        <f>ROWS($B$4:B289)</f>
        <v>286</v>
      </c>
      <c r="C289" s="5">
        <f ca="1">IF(ValoriIntroduse,IF(Amortizare[[#This Row],[Nr.]]&lt;=DuratăÎmprumut,IF(ROW()-ROW(Amortizare[[#Headers],[plată
dată]])=1,ÎnceputÎmprumut,IF(I288&gt;0,EDATE(C288,1),"")),""),"")</f>
        <v>51997</v>
      </c>
      <c r="D289" s="6">
        <f ca="1">IF(ROW()-ROW(Amortizare[[#Headers],[deschidere
sold]])=1,ValoareÎmprumut,IF(Amortizare[[#This Row],[plată
dată]]="",0,INDEX(Amortizare[], ROW()-4,8)))</f>
        <v>69033.34281585335</v>
      </c>
      <c r="E289" s="6">
        <f ca="1">IF(ValoriIntroduse,IF(ROW()-ROW(Amortizare[[#Headers],[dobândă]])=1,-IPMT(RataDobânzii/12,1,DuratăÎmprumut-ROWS($C$4:C289)+1,Amortizare[[#This Row],[deschidere
sold]]),IFERROR(-IPMT(RataDobânzii/12,1,Amortizare[[#This Row],[Nr.
luni rămase]],D290),0)),0)</f>
        <v>284.36391040928527</v>
      </c>
      <c r="F289" s="6">
        <f ca="1">IFERROR(IF(AND(ValoriIntroduse,Amortizare[[#This Row],[plată
dată]]&lt;&gt;""),-PPMT(RataDobânzii/12,1,DuratăÎmprumut-ROWS($C$4:C289)+1,Amortizare[[#This Row],[deschidere
sold]]),""),0)</f>
        <v>786.00431762488984</v>
      </c>
      <c r="G289" s="6">
        <f ca="1">IF(Amortizare[[#This Row],[plată
dată]]="",0,ValoareImpozitProprietate)</f>
        <v>375</v>
      </c>
      <c r="H289" s="6">
        <f ca="1">IF(Amortizare[[#This Row],[plată
dată]]="",0,Amortizare[[#This Row],[dobândă]]+Amortizare[[#This Row],[principal]]+Amortizare[[#This Row],[proprietate
impozit]])</f>
        <v>1445.368228034175</v>
      </c>
      <c r="I289" s="6">
        <f ca="1">IF(Amortizare[[#This Row],[plată
dată]]="",0,Amortizare[[#This Row],[deschidere
sold]]-Amortizare[[#This Row],[principal]])</f>
        <v>68247.338498228462</v>
      </c>
      <c r="J289" s="8">
        <f ca="1">IF(Amortizare[[#This Row],[închidere
sold]]&gt;0,UltimulRând-ROW(),0)</f>
        <v>74</v>
      </c>
    </row>
    <row r="290" spans="2:10" ht="15" customHeight="1" x14ac:dyDescent="0.25">
      <c r="B290" s="7">
        <f>ROWS($B$4:B290)</f>
        <v>287</v>
      </c>
      <c r="C290" s="5">
        <f ca="1">IF(ValoriIntroduse,IF(Amortizare[[#This Row],[Nr.]]&lt;=DuratăÎmprumut,IF(ROW()-ROW(Amortizare[[#Headers],[plată
dată]])=1,ÎnceputÎmprumut,IF(I289&gt;0,EDATE(C289,1),"")),""),"")</f>
        <v>52028</v>
      </c>
      <c r="D290" s="6">
        <f ca="1">IF(ROW()-ROW(Amortizare[[#Headers],[deschidere
sold]])=1,ValoareÎmprumut,IF(Amortizare[[#This Row],[plată
dată]]="",0,INDEX(Amortizare[], ROW()-4,8)))</f>
        <v>68247.338498228462</v>
      </c>
      <c r="E290" s="6">
        <f ca="1">IF(ValoriIntroduse,IF(ROW()-ROW(Amortizare[[#Headers],[dobândă]])=1,-IPMT(RataDobânzii/12,1,DuratăÎmprumut-ROWS($C$4:C290)+1,Amortizare[[#This Row],[deschidere
sold]]),IFERROR(-IPMT(RataDobânzii/12,1,Amortizare[[#This Row],[Nr.
luni rămase]],D291),0)),0)</f>
        <v>281.07524651088943</v>
      </c>
      <c r="F290" s="6">
        <f ca="1">IFERROR(IF(AND(ValoriIntroduse,Amortizare[[#This Row],[plată
dată]]&lt;&gt;""),-PPMT(RataDobânzii/12,1,DuratăÎmprumut-ROWS($C$4:C290)+1,Amortizare[[#This Row],[deschidere
sold]]),""),0)</f>
        <v>789.27933561499356</v>
      </c>
      <c r="G290" s="6">
        <f ca="1">IF(Amortizare[[#This Row],[plată
dată]]="",0,ValoareImpozitProprietate)</f>
        <v>375</v>
      </c>
      <c r="H290" s="6">
        <f ca="1">IF(Amortizare[[#This Row],[plată
dată]]="",0,Amortizare[[#This Row],[dobândă]]+Amortizare[[#This Row],[principal]]+Amortizare[[#This Row],[proprietate
impozit]])</f>
        <v>1445.3545821258831</v>
      </c>
      <c r="I290" s="6">
        <f ca="1">IF(Amortizare[[#This Row],[plată
dată]]="",0,Amortizare[[#This Row],[deschidere
sold]]-Amortizare[[#This Row],[principal]])</f>
        <v>67458.05916261347</v>
      </c>
      <c r="J290" s="8">
        <f ca="1">IF(Amortizare[[#This Row],[închidere
sold]]&gt;0,UltimulRând-ROW(),0)</f>
        <v>73</v>
      </c>
    </row>
    <row r="291" spans="2:10" ht="15" customHeight="1" x14ac:dyDescent="0.25">
      <c r="B291" s="7">
        <f>ROWS($B$4:B291)</f>
        <v>288</v>
      </c>
      <c r="C291" s="5">
        <f ca="1">IF(ValoriIntroduse,IF(Amortizare[[#This Row],[Nr.]]&lt;=DuratăÎmprumut,IF(ROW()-ROW(Amortizare[[#Headers],[plată
dată]])=1,ÎnceputÎmprumut,IF(I290&gt;0,EDATE(C290,1),"")),""),"")</f>
        <v>52058</v>
      </c>
      <c r="D291" s="6">
        <f ca="1">IF(ROW()-ROW(Amortizare[[#Headers],[deschidere
sold]])=1,ValoareÎmprumut,IF(Amortizare[[#This Row],[plată
dată]]="",0,INDEX(Amortizare[], ROW()-4,8)))</f>
        <v>67458.05916261347</v>
      </c>
      <c r="E291" s="6">
        <f ca="1">IF(ValoriIntroduse,IF(ROW()-ROW(Amortizare[[#Headers],[dobândă]])=1,-IPMT(RataDobânzii/12,1,DuratăÎmprumut-ROWS($C$4:C291)+1,Amortizare[[#This Row],[deschidere
sold]]),IFERROR(-IPMT(RataDobânzii/12,1,Amortizare[[#This Row],[Nr.
luni rămase]],D292),0)),0)</f>
        <v>277.77287984625036</v>
      </c>
      <c r="F291" s="6">
        <f ca="1">IFERROR(IF(AND(ValoriIntroduse,Amortizare[[#This Row],[plată
dată]]&lt;&gt;""),-PPMT(RataDobânzii/12,1,DuratăÎmprumut-ROWS($C$4:C291)+1,Amortizare[[#This Row],[deschidere
sold]]),""),0)</f>
        <v>792.5679995133894</v>
      </c>
      <c r="G291" s="6">
        <f ca="1">IF(Amortizare[[#This Row],[plată
dată]]="",0,ValoareImpozitProprietate)</f>
        <v>375</v>
      </c>
      <c r="H291" s="6">
        <f ca="1">IF(Amortizare[[#This Row],[plată
dată]]="",0,Amortizare[[#This Row],[dobândă]]+Amortizare[[#This Row],[principal]]+Amortizare[[#This Row],[proprietate
impozit]])</f>
        <v>1445.3408793596398</v>
      </c>
      <c r="I291" s="6">
        <f ca="1">IF(Amortizare[[#This Row],[plată
dată]]="",0,Amortizare[[#This Row],[deschidere
sold]]-Amortizare[[#This Row],[principal]])</f>
        <v>66665.491163100087</v>
      </c>
      <c r="J291" s="8">
        <f ca="1">IF(Amortizare[[#This Row],[închidere
sold]]&gt;0,UltimulRând-ROW(),0)</f>
        <v>72</v>
      </c>
    </row>
    <row r="292" spans="2:10" ht="15" customHeight="1" x14ac:dyDescent="0.25">
      <c r="B292" s="7">
        <f>ROWS($B$4:B292)</f>
        <v>289</v>
      </c>
      <c r="C292" s="5">
        <f ca="1">IF(ValoriIntroduse,IF(Amortizare[[#This Row],[Nr.]]&lt;=DuratăÎmprumut,IF(ROW()-ROW(Amortizare[[#Headers],[plată
dată]])=1,ÎnceputÎmprumut,IF(I291&gt;0,EDATE(C291,1),"")),""),"")</f>
        <v>52089</v>
      </c>
      <c r="D292" s="6">
        <f ca="1">IF(ROW()-ROW(Amortizare[[#Headers],[deschidere
sold]])=1,ValoareÎmprumut,IF(Amortizare[[#This Row],[plată
dată]]="",0,INDEX(Amortizare[], ROW()-4,8)))</f>
        <v>66665.491163100087</v>
      </c>
      <c r="E292" s="6">
        <f ca="1">IF(ValoriIntroduse,IF(ROW()-ROW(Amortizare[[#Headers],[dobândă]])=1,-IPMT(RataDobânzii/12,1,DuratăÎmprumut-ROWS($C$4:C292)+1,Amortizare[[#This Row],[deschidere
sold]]),IFERROR(-IPMT(RataDobânzii/12,1,Amortizare[[#This Row],[Nr.
luni rămase]],D293),0)),0)</f>
        <v>274.45675332050854</v>
      </c>
      <c r="F292" s="6">
        <f ca="1">IFERROR(IF(AND(ValoriIntroduse,Amortizare[[#This Row],[plată
dată]]&lt;&gt;""),-PPMT(RataDobânzii/12,1,DuratăÎmprumut-ROWS($C$4:C292)+1,Amortizare[[#This Row],[deschidere
sold]]),""),0)</f>
        <v>795.87036617802869</v>
      </c>
      <c r="G292" s="6">
        <f ca="1">IF(Amortizare[[#This Row],[plată
dată]]="",0,ValoareImpozitProprietate)</f>
        <v>375</v>
      </c>
      <c r="H292" s="6">
        <f ca="1">IF(Amortizare[[#This Row],[plată
dată]]="",0,Amortizare[[#This Row],[dobândă]]+Amortizare[[#This Row],[principal]]+Amortizare[[#This Row],[proprietate
impozit]])</f>
        <v>1445.3271194985373</v>
      </c>
      <c r="I292" s="6">
        <f ca="1">IF(Amortizare[[#This Row],[plată
dată]]="",0,Amortizare[[#This Row],[deschidere
sold]]-Amortizare[[#This Row],[principal]])</f>
        <v>65869.620796922056</v>
      </c>
      <c r="J292" s="8">
        <f ca="1">IF(Amortizare[[#This Row],[închidere
sold]]&gt;0,UltimulRând-ROW(),0)</f>
        <v>71</v>
      </c>
    </row>
    <row r="293" spans="2:10" ht="15" customHeight="1" x14ac:dyDescent="0.25">
      <c r="B293" s="7">
        <f>ROWS($B$4:B293)</f>
        <v>290</v>
      </c>
      <c r="C293" s="5">
        <f ca="1">IF(ValoriIntroduse,IF(Amortizare[[#This Row],[Nr.]]&lt;=DuratăÎmprumut,IF(ROW()-ROW(Amortizare[[#Headers],[plată
dată]])=1,ÎnceputÎmprumut,IF(I292&gt;0,EDATE(C292,1),"")),""),"")</f>
        <v>52120</v>
      </c>
      <c r="D293" s="6">
        <f ca="1">IF(ROW()-ROW(Amortizare[[#Headers],[deschidere
sold]])=1,ValoareÎmprumut,IF(Amortizare[[#This Row],[plată
dată]]="",0,INDEX(Amortizare[], ROW()-4,8)))</f>
        <v>65869.620796922056</v>
      </c>
      <c r="E293" s="6">
        <f ca="1">IF(ValoriIntroduse,IF(ROW()-ROW(Amortizare[[#Headers],[dobândă]])=1,-IPMT(RataDobânzii/12,1,DuratăÎmprumut-ROWS($C$4:C293)+1,Amortizare[[#This Row],[deschidere
sold]]),IFERROR(-IPMT(RataDobânzii/12,1,Amortizare[[#This Row],[Nr.
luni rămase]],D294),0)),0)</f>
        <v>271.12680960090955</v>
      </c>
      <c r="F293" s="6">
        <f ca="1">IFERROR(IF(AND(ValoriIntroduse,Amortizare[[#This Row],[plată
dată]]&lt;&gt;""),-PPMT(RataDobânzii/12,1,DuratăÎmprumut-ROWS($C$4:C293)+1,Amortizare[[#This Row],[deschidere
sold]]),""),0)</f>
        <v>799.18649270377034</v>
      </c>
      <c r="G293" s="6">
        <f ca="1">IF(Amortizare[[#This Row],[plată
dată]]="",0,ValoareImpozitProprietate)</f>
        <v>375</v>
      </c>
      <c r="H293" s="6">
        <f ca="1">IF(Amortizare[[#This Row],[plată
dată]]="",0,Amortizare[[#This Row],[dobândă]]+Amortizare[[#This Row],[principal]]+Amortizare[[#This Row],[proprietate
impozit]])</f>
        <v>1445.3133023046798</v>
      </c>
      <c r="I293" s="6">
        <f ca="1">IF(Amortizare[[#This Row],[plată
dată]]="",0,Amortizare[[#This Row],[deschidere
sold]]-Amortizare[[#This Row],[principal]])</f>
        <v>65070.434304218288</v>
      </c>
      <c r="J293" s="8">
        <f ca="1">IF(Amortizare[[#This Row],[închidere
sold]]&gt;0,UltimulRând-ROW(),0)</f>
        <v>70</v>
      </c>
    </row>
    <row r="294" spans="2:10" ht="15" customHeight="1" x14ac:dyDescent="0.25">
      <c r="B294" s="7">
        <f>ROWS($B$4:B294)</f>
        <v>291</v>
      </c>
      <c r="C294" s="5">
        <f ca="1">IF(ValoriIntroduse,IF(Amortizare[[#This Row],[Nr.]]&lt;=DuratăÎmprumut,IF(ROW()-ROW(Amortizare[[#Headers],[plată
dată]])=1,ÎnceputÎmprumut,IF(I293&gt;0,EDATE(C293,1),"")),""),"")</f>
        <v>52150</v>
      </c>
      <c r="D294" s="6">
        <f ca="1">IF(ROW()-ROW(Amortizare[[#Headers],[deschidere
sold]])=1,ValoareÎmprumut,IF(Amortizare[[#This Row],[plată
dată]]="",0,INDEX(Amortizare[], ROW()-4,8)))</f>
        <v>65070.434304218288</v>
      </c>
      <c r="E294" s="6">
        <f ca="1">IF(ValoriIntroduse,IF(ROW()-ROW(Amortizare[[#Headers],[dobândă]])=1,-IPMT(RataDobânzii/12,1,DuratăÎmprumut-ROWS($C$4:C294)+1,Amortizare[[#This Row],[deschidere
sold]]),IFERROR(-IPMT(RataDobânzii/12,1,Amortizare[[#This Row],[Nr.
luni rămase]],D295),0)),0)</f>
        <v>267.78299111581214</v>
      </c>
      <c r="F294" s="6">
        <f ca="1">IFERROR(IF(AND(ValoriIntroduse,Amortizare[[#This Row],[plată
dată]]&lt;&gt;""),-PPMT(RataDobânzii/12,1,DuratăÎmprumut-ROWS($C$4:C294)+1,Amortizare[[#This Row],[deschidere
sold]]),""),0)</f>
        <v>802.51643642336933</v>
      </c>
      <c r="G294" s="6">
        <f ca="1">IF(Amortizare[[#This Row],[plată
dată]]="",0,ValoareImpozitProprietate)</f>
        <v>375</v>
      </c>
      <c r="H294" s="6">
        <f ca="1">IF(Amortizare[[#This Row],[plată
dată]]="",0,Amortizare[[#This Row],[dobândă]]+Amortizare[[#This Row],[principal]]+Amortizare[[#This Row],[proprietate
impozit]])</f>
        <v>1445.2994275391816</v>
      </c>
      <c r="I294" s="6">
        <f ca="1">IF(Amortizare[[#This Row],[plată
dată]]="",0,Amortizare[[#This Row],[deschidere
sold]]-Amortizare[[#This Row],[principal]])</f>
        <v>64267.917867794917</v>
      </c>
      <c r="J294" s="8">
        <f ca="1">IF(Amortizare[[#This Row],[închidere
sold]]&gt;0,UltimulRând-ROW(),0)</f>
        <v>69</v>
      </c>
    </row>
    <row r="295" spans="2:10" ht="15" customHeight="1" x14ac:dyDescent="0.25">
      <c r="B295" s="7">
        <f>ROWS($B$4:B295)</f>
        <v>292</v>
      </c>
      <c r="C295" s="5">
        <f ca="1">IF(ValoriIntroduse,IF(Amortizare[[#This Row],[Nr.]]&lt;=DuratăÎmprumut,IF(ROW()-ROW(Amortizare[[#Headers],[plată
dată]])=1,ÎnceputÎmprumut,IF(I294&gt;0,EDATE(C294,1),"")),""),"")</f>
        <v>52181</v>
      </c>
      <c r="D295" s="6">
        <f ca="1">IF(ROW()-ROW(Amortizare[[#Headers],[deschidere
sold]])=1,ValoareÎmprumut,IF(Amortizare[[#This Row],[plată
dată]]="",0,INDEX(Amortizare[], ROW()-4,8)))</f>
        <v>64267.917867794917</v>
      </c>
      <c r="E295" s="6">
        <f ca="1">IF(ValoriIntroduse,IF(ROW()-ROW(Amortizare[[#Headers],[dobândă]])=1,-IPMT(RataDobânzii/12,1,DuratăÎmprumut-ROWS($C$4:C295)+1,Amortizare[[#This Row],[deschidere
sold]]),IFERROR(-IPMT(RataDobânzii/12,1,Amortizare[[#This Row],[Nr.
luni rămase]],D296),0)),0)</f>
        <v>264.42524005369353</v>
      </c>
      <c r="F295" s="6">
        <f ca="1">IFERROR(IF(AND(ValoriIntroduse,Amortizare[[#This Row],[plată
dată]]&lt;&gt;""),-PPMT(RataDobânzii/12,1,DuratăÎmprumut-ROWS($C$4:C295)+1,Amortizare[[#This Row],[deschidere
sold]]),""),0)</f>
        <v>805.86025490846669</v>
      </c>
      <c r="G295" s="6">
        <f ca="1">IF(Amortizare[[#This Row],[plată
dată]]="",0,ValoareImpozitProprietate)</f>
        <v>375</v>
      </c>
      <c r="H295" s="6">
        <f ca="1">IF(Amortizare[[#This Row],[plată
dată]]="",0,Amortizare[[#This Row],[dobândă]]+Amortizare[[#This Row],[principal]]+Amortizare[[#This Row],[proprietate
impozit]])</f>
        <v>1445.2854949621601</v>
      </c>
      <c r="I295" s="6">
        <f ca="1">IF(Amortizare[[#This Row],[plată
dată]]="",0,Amortizare[[#This Row],[deschidere
sold]]-Amortizare[[#This Row],[principal]])</f>
        <v>63462.057612886449</v>
      </c>
      <c r="J295" s="8">
        <f ca="1">IF(Amortizare[[#This Row],[închidere
sold]]&gt;0,UltimulRând-ROW(),0)</f>
        <v>68</v>
      </c>
    </row>
    <row r="296" spans="2:10" ht="15" customHeight="1" x14ac:dyDescent="0.25">
      <c r="B296" s="7">
        <f>ROWS($B$4:B296)</f>
        <v>293</v>
      </c>
      <c r="C296" s="5">
        <f ca="1">IF(ValoriIntroduse,IF(Amortizare[[#This Row],[Nr.]]&lt;=DuratăÎmprumut,IF(ROW()-ROW(Amortizare[[#Headers],[plată
dată]])=1,ÎnceputÎmprumut,IF(I295&gt;0,EDATE(C295,1),"")),""),"")</f>
        <v>52211</v>
      </c>
      <c r="D296" s="6">
        <f ca="1">IF(ROW()-ROW(Amortizare[[#Headers],[deschidere
sold]])=1,ValoareÎmprumut,IF(Amortizare[[#This Row],[plată
dată]]="",0,INDEX(Amortizare[], ROW()-4,8)))</f>
        <v>63462.057612886449</v>
      </c>
      <c r="E296" s="6">
        <f ca="1">IF(ValoriIntroduse,IF(ROW()-ROW(Amortizare[[#Headers],[dobândă]])=1,-IPMT(RataDobânzii/12,1,DuratăÎmprumut-ROWS($C$4:C296)+1,Amortizare[[#This Row],[deschidere
sold]]),IFERROR(-IPMT(RataDobânzii/12,1,Amortizare[[#This Row],[Nr.
luni rămase]],D297),0)),0)</f>
        <v>261.05349836214941</v>
      </c>
      <c r="F296" s="6">
        <f ca="1">IFERROR(IF(AND(ValoriIntroduse,Amortizare[[#This Row],[plată
dată]]&lt;&gt;""),-PPMT(RataDobânzii/12,1,DuratăÎmprumut-ROWS($C$4:C296)+1,Amortizare[[#This Row],[deschidere
sold]]),""),0)</f>
        <v>809.21800597058541</v>
      </c>
      <c r="G296" s="6">
        <f ca="1">IF(Amortizare[[#This Row],[plată
dată]]="",0,ValoareImpozitProprietate)</f>
        <v>375</v>
      </c>
      <c r="H296" s="6">
        <f ca="1">IF(Amortizare[[#This Row],[plată
dată]]="",0,Amortizare[[#This Row],[dobândă]]+Amortizare[[#This Row],[principal]]+Amortizare[[#This Row],[proprietate
impozit]])</f>
        <v>1445.2715043327348</v>
      </c>
      <c r="I296" s="6">
        <f ca="1">IF(Amortizare[[#This Row],[plată
dată]]="",0,Amortizare[[#This Row],[deschidere
sold]]-Amortizare[[#This Row],[principal]])</f>
        <v>62652.839606915863</v>
      </c>
      <c r="J296" s="8">
        <f ca="1">IF(Amortizare[[#This Row],[închidere
sold]]&gt;0,UltimulRând-ROW(),0)</f>
        <v>67</v>
      </c>
    </row>
    <row r="297" spans="2:10" ht="15" customHeight="1" x14ac:dyDescent="0.25">
      <c r="B297" s="7">
        <f>ROWS($B$4:B297)</f>
        <v>294</v>
      </c>
      <c r="C297" s="5">
        <f ca="1">IF(ValoriIntroduse,IF(Amortizare[[#This Row],[Nr.]]&lt;=DuratăÎmprumut,IF(ROW()-ROW(Amortizare[[#Headers],[plată
dată]])=1,ÎnceputÎmprumut,IF(I296&gt;0,EDATE(C296,1),"")),""),"")</f>
        <v>52242</v>
      </c>
      <c r="D297" s="6">
        <f ca="1">IF(ROW()-ROW(Amortizare[[#Headers],[deschidere
sold]])=1,ValoareÎmprumut,IF(Amortizare[[#This Row],[plată
dată]]="",0,INDEX(Amortizare[], ROW()-4,8)))</f>
        <v>62652.839606915863</v>
      </c>
      <c r="E297" s="6">
        <f ca="1">IF(ValoriIntroduse,IF(ROW()-ROW(Amortizare[[#Headers],[dobândă]])=1,-IPMT(RataDobânzii/12,1,DuratăÎmprumut-ROWS($C$4:C297)+1,Amortizare[[#This Row],[deschidere
sold]]),IFERROR(-IPMT(RataDobânzii/12,1,Amortizare[[#This Row],[Nr.
luni rămase]],D298),0)),0)</f>
        <v>257.66770774689053</v>
      </c>
      <c r="F297" s="6">
        <f ca="1">IFERROR(IF(AND(ValoriIntroduse,Amortizare[[#This Row],[plată
dată]]&lt;&gt;""),-PPMT(RataDobânzii/12,1,DuratăÎmprumut-ROWS($C$4:C297)+1,Amortizare[[#This Row],[deschidere
sold]]),""),0)</f>
        <v>812.58974766212964</v>
      </c>
      <c r="G297" s="6">
        <f ca="1">IF(Amortizare[[#This Row],[plată
dată]]="",0,ValoareImpozitProprietate)</f>
        <v>375</v>
      </c>
      <c r="H297" s="6">
        <f ca="1">IF(Amortizare[[#This Row],[plată
dată]]="",0,Amortizare[[#This Row],[dobândă]]+Amortizare[[#This Row],[principal]]+Amortizare[[#This Row],[proprietate
impozit]])</f>
        <v>1445.2574554090202</v>
      </c>
      <c r="I297" s="6">
        <f ca="1">IF(Amortizare[[#This Row],[plată
dată]]="",0,Amortizare[[#This Row],[deschidere
sold]]-Amortizare[[#This Row],[principal]])</f>
        <v>61840.24985925373</v>
      </c>
      <c r="J297" s="8">
        <f ca="1">IF(Amortizare[[#This Row],[închidere
sold]]&gt;0,UltimulRând-ROW(),0)</f>
        <v>66</v>
      </c>
    </row>
    <row r="298" spans="2:10" ht="15" customHeight="1" x14ac:dyDescent="0.25">
      <c r="B298" s="7">
        <f>ROWS($B$4:B298)</f>
        <v>295</v>
      </c>
      <c r="C298" s="5">
        <f ca="1">IF(ValoriIntroduse,IF(Amortizare[[#This Row],[Nr.]]&lt;=DuratăÎmprumut,IF(ROW()-ROW(Amortizare[[#Headers],[plată
dată]])=1,ÎnceputÎmprumut,IF(I297&gt;0,EDATE(C297,1),"")),""),"")</f>
        <v>52273</v>
      </c>
      <c r="D298" s="6">
        <f ca="1">IF(ROW()-ROW(Amortizare[[#Headers],[deschidere
sold]])=1,ValoareÎmprumut,IF(Amortizare[[#This Row],[plată
dată]]="",0,INDEX(Amortizare[], ROW()-4,8)))</f>
        <v>61840.24985925373</v>
      </c>
      <c r="E298" s="6">
        <f ca="1">IF(ValoriIntroduse,IF(ROW()-ROW(Amortizare[[#Headers],[dobândă]])=1,-IPMT(RataDobânzii/12,1,DuratăÎmprumut-ROWS($C$4:C298)+1,Amortizare[[#This Row],[deschidere
sold]]),IFERROR(-IPMT(RataDobânzii/12,1,Amortizare[[#This Row],[Nr.
luni rămase]],D299),0)),0)</f>
        <v>254.26780967073475</v>
      </c>
      <c r="F298" s="6">
        <f ca="1">IFERROR(IF(AND(ValoriIntroduse,Amortizare[[#This Row],[plată
dată]]&lt;&gt;""),-PPMT(RataDobânzii/12,1,DuratăÎmprumut-ROWS($C$4:C298)+1,Amortizare[[#This Row],[deschidere
sold]]),""),0)</f>
        <v>815.97553827738852</v>
      </c>
      <c r="G298" s="6">
        <f ca="1">IF(Amortizare[[#This Row],[plată
dată]]="",0,ValoareImpozitProprietate)</f>
        <v>375</v>
      </c>
      <c r="H298" s="6">
        <f ca="1">IF(Amortizare[[#This Row],[plată
dată]]="",0,Amortizare[[#This Row],[dobândă]]+Amortizare[[#This Row],[principal]]+Amortizare[[#This Row],[proprietate
impozit]])</f>
        <v>1445.2433479481233</v>
      </c>
      <c r="I298" s="6">
        <f ca="1">IF(Amortizare[[#This Row],[plată
dată]]="",0,Amortizare[[#This Row],[deschidere
sold]]-Amortizare[[#This Row],[principal]])</f>
        <v>61024.274320976343</v>
      </c>
      <c r="J298" s="8">
        <f ca="1">IF(Amortizare[[#This Row],[închidere
sold]]&gt;0,UltimulRând-ROW(),0)</f>
        <v>65</v>
      </c>
    </row>
    <row r="299" spans="2:10" ht="15" customHeight="1" x14ac:dyDescent="0.25">
      <c r="B299" s="7">
        <f>ROWS($B$4:B299)</f>
        <v>296</v>
      </c>
      <c r="C299" s="5">
        <f ca="1">IF(ValoriIntroduse,IF(Amortizare[[#This Row],[Nr.]]&lt;=DuratăÎmprumut,IF(ROW()-ROW(Amortizare[[#Headers],[plată
dată]])=1,ÎnceputÎmprumut,IF(I298&gt;0,EDATE(C298,1),"")),""),"")</f>
        <v>52301</v>
      </c>
      <c r="D299" s="6">
        <f ca="1">IF(ROW()-ROW(Amortizare[[#Headers],[deschidere
sold]])=1,ValoareÎmprumut,IF(Amortizare[[#This Row],[plată
dată]]="",0,INDEX(Amortizare[], ROW()-4,8)))</f>
        <v>61024.274320976343</v>
      </c>
      <c r="E299" s="6">
        <f ca="1">IF(ValoriIntroduse,IF(ROW()-ROW(Amortizare[[#Headers],[dobândă]])=1,-IPMT(RataDobânzii/12,1,DuratăÎmprumut-ROWS($C$4:C299)+1,Amortizare[[#This Row],[deschidere
sold]]),IFERROR(-IPMT(RataDobânzii/12,1,Amortizare[[#This Row],[Nr.
luni rămase]],D300),0)),0)</f>
        <v>250.85374535259501</v>
      </c>
      <c r="F299" s="6">
        <f ca="1">IFERROR(IF(AND(ValoriIntroduse,Amortizare[[#This Row],[plată
dată]]&lt;&gt;""),-PPMT(RataDobânzii/12,1,DuratăÎmprumut-ROWS($C$4:C299)+1,Amortizare[[#This Row],[deschidere
sold]]),""),0)</f>
        <v>819.37543635354427</v>
      </c>
      <c r="G299" s="6">
        <f ca="1">IF(Amortizare[[#This Row],[plată
dată]]="",0,ValoareImpozitProprietate)</f>
        <v>375</v>
      </c>
      <c r="H299" s="6">
        <f ca="1">IF(Amortizare[[#This Row],[plată
dată]]="",0,Amortizare[[#This Row],[dobândă]]+Amortizare[[#This Row],[principal]]+Amortizare[[#This Row],[proprietate
impozit]])</f>
        <v>1445.2291817061393</v>
      </c>
      <c r="I299" s="6">
        <f ca="1">IF(Amortizare[[#This Row],[plată
dată]]="",0,Amortizare[[#This Row],[deschidere
sold]]-Amortizare[[#This Row],[principal]])</f>
        <v>60204.898884622802</v>
      </c>
      <c r="J299" s="8">
        <f ca="1">IF(Amortizare[[#This Row],[închidere
sold]]&gt;0,UltimulRând-ROW(),0)</f>
        <v>64</v>
      </c>
    </row>
    <row r="300" spans="2:10" ht="15" customHeight="1" x14ac:dyDescent="0.25">
      <c r="B300" s="7">
        <f>ROWS($B$4:B300)</f>
        <v>297</v>
      </c>
      <c r="C300" s="5">
        <f ca="1">IF(ValoriIntroduse,IF(Amortizare[[#This Row],[Nr.]]&lt;=DuratăÎmprumut,IF(ROW()-ROW(Amortizare[[#Headers],[plată
dată]])=1,ÎnceputÎmprumut,IF(I299&gt;0,EDATE(C299,1),"")),""),"")</f>
        <v>52332</v>
      </c>
      <c r="D300" s="6">
        <f ca="1">IF(ROW()-ROW(Amortizare[[#Headers],[deschidere
sold]])=1,ValoareÎmprumut,IF(Amortizare[[#This Row],[plată
dată]]="",0,INDEX(Amortizare[], ROW()-4,8)))</f>
        <v>60204.898884622802</v>
      </c>
      <c r="E300" s="6">
        <f ca="1">IF(ValoriIntroduse,IF(ROW()-ROW(Amortizare[[#Headers],[dobândă]])=1,-IPMT(RataDobânzii/12,1,DuratăÎmprumut-ROWS($C$4:C300)+1,Amortizare[[#This Row],[deschidere
sold]]),IFERROR(-IPMT(RataDobânzii/12,1,Amortizare[[#This Row],[Nr.
luni rămase]],D301),0)),0)</f>
        <v>247.42545576646299</v>
      </c>
      <c r="F300" s="6">
        <f ca="1">IFERROR(IF(AND(ValoriIntroduse,Amortizare[[#This Row],[plată
dată]]&lt;&gt;""),-PPMT(RataDobânzii/12,1,DuratăÎmprumut-ROWS($C$4:C300)+1,Amortizare[[#This Row],[deschidere
sold]]),""),0)</f>
        <v>822.78950067168387</v>
      </c>
      <c r="G300" s="6">
        <f ca="1">IF(Amortizare[[#This Row],[plată
dată]]="",0,ValoareImpozitProprietate)</f>
        <v>375</v>
      </c>
      <c r="H300" s="6">
        <f ca="1">IF(Amortizare[[#This Row],[plată
dată]]="",0,Amortizare[[#This Row],[dobândă]]+Amortizare[[#This Row],[principal]]+Amortizare[[#This Row],[proprietate
impozit]])</f>
        <v>1445.2149564381468</v>
      </c>
      <c r="I300" s="6">
        <f ca="1">IF(Amortizare[[#This Row],[plată
dată]]="",0,Amortizare[[#This Row],[deschidere
sold]]-Amortizare[[#This Row],[principal]])</f>
        <v>59382.109383951116</v>
      </c>
      <c r="J300" s="8">
        <f ca="1">IF(Amortizare[[#This Row],[închidere
sold]]&gt;0,UltimulRând-ROW(),0)</f>
        <v>63</v>
      </c>
    </row>
    <row r="301" spans="2:10" ht="15" customHeight="1" x14ac:dyDescent="0.25">
      <c r="B301" s="7">
        <f>ROWS($B$4:B301)</f>
        <v>298</v>
      </c>
      <c r="C301" s="5">
        <f ca="1">IF(ValoriIntroduse,IF(Amortizare[[#This Row],[Nr.]]&lt;=DuratăÎmprumut,IF(ROW()-ROW(Amortizare[[#Headers],[plată
dată]])=1,ÎnceputÎmprumut,IF(I300&gt;0,EDATE(C300,1),"")),""),"")</f>
        <v>52362</v>
      </c>
      <c r="D301" s="6">
        <f ca="1">IF(ROW()-ROW(Amortizare[[#Headers],[deschidere
sold]])=1,ValoareÎmprumut,IF(Amortizare[[#This Row],[plată
dată]]="",0,INDEX(Amortizare[], ROW()-4,8)))</f>
        <v>59382.109383951116</v>
      </c>
      <c r="E301" s="6">
        <f ca="1">IF(ValoriIntroduse,IF(ROW()-ROW(Amortizare[[#Headers],[dobândă]])=1,-IPMT(RataDobânzii/12,1,DuratăÎmprumut-ROWS($C$4:C301)+1,Amortizare[[#This Row],[deschidere
sold]]),IFERROR(-IPMT(RataDobânzii/12,1,Amortizare[[#This Row],[Nr.
luni rămase]],D302),0)),0)</f>
        <v>243.98288164038874</v>
      </c>
      <c r="F301" s="6">
        <f ca="1">IFERROR(IF(AND(ValoriIntroduse,Amortizare[[#This Row],[plată
dată]]&lt;&gt;""),-PPMT(RataDobânzii/12,1,DuratăÎmprumut-ROWS($C$4:C301)+1,Amortizare[[#This Row],[deschidere
sold]]),""),0)</f>
        <v>826.21779025781575</v>
      </c>
      <c r="G301" s="6">
        <f ca="1">IF(Amortizare[[#This Row],[plată
dată]]="",0,ValoareImpozitProprietate)</f>
        <v>375</v>
      </c>
      <c r="H301" s="6">
        <f ca="1">IF(Amortizare[[#This Row],[plată
dată]]="",0,Amortizare[[#This Row],[dobândă]]+Amortizare[[#This Row],[principal]]+Amortizare[[#This Row],[proprietate
impozit]])</f>
        <v>1445.2006718982045</v>
      </c>
      <c r="I301" s="6">
        <f ca="1">IF(Amortizare[[#This Row],[plată
dată]]="",0,Amortizare[[#This Row],[deschidere
sold]]-Amortizare[[#This Row],[principal]])</f>
        <v>58555.891593693297</v>
      </c>
      <c r="J301" s="8">
        <f ca="1">IF(Amortizare[[#This Row],[închidere
sold]]&gt;0,UltimulRând-ROW(),0)</f>
        <v>62</v>
      </c>
    </row>
    <row r="302" spans="2:10" ht="15" customHeight="1" x14ac:dyDescent="0.25">
      <c r="B302" s="7">
        <f>ROWS($B$4:B302)</f>
        <v>299</v>
      </c>
      <c r="C302" s="5">
        <f ca="1">IF(ValoriIntroduse,IF(Amortizare[[#This Row],[Nr.]]&lt;=DuratăÎmprumut,IF(ROW()-ROW(Amortizare[[#Headers],[plată
dată]])=1,ÎnceputÎmprumut,IF(I301&gt;0,EDATE(C301,1),"")),""),"")</f>
        <v>52393</v>
      </c>
      <c r="D302" s="6">
        <f ca="1">IF(ROW()-ROW(Amortizare[[#Headers],[deschidere
sold]])=1,ValoareÎmprumut,IF(Amortizare[[#This Row],[plată
dată]]="",0,INDEX(Amortizare[], ROW()-4,8)))</f>
        <v>58555.891593693297</v>
      </c>
      <c r="E302" s="6">
        <f ca="1">IF(ValoriIntroduse,IF(ROW()-ROW(Amortizare[[#Headers],[dobândă]])=1,-IPMT(RataDobânzii/12,1,DuratăÎmprumut-ROWS($C$4:C302)+1,Amortizare[[#This Row],[deschidere
sold]]),IFERROR(-IPMT(RataDobânzii/12,1,Amortizare[[#This Row],[Nr.
luni rămase]],D303),0)),0)</f>
        <v>240.52596345545587</v>
      </c>
      <c r="F302" s="6">
        <f ca="1">IFERROR(IF(AND(ValoriIntroduse,Amortizare[[#This Row],[plată
dată]]&lt;&gt;""),-PPMT(RataDobânzii/12,1,DuratăÎmprumut-ROWS($C$4:C302)+1,Amortizare[[#This Row],[deschidere
sold]]),""),0)</f>
        <v>829.66036438388983</v>
      </c>
      <c r="G302" s="6">
        <f ca="1">IF(Amortizare[[#This Row],[plată
dată]]="",0,ValoareImpozitProprietate)</f>
        <v>375</v>
      </c>
      <c r="H302" s="6">
        <f ca="1">IF(Amortizare[[#This Row],[plată
dată]]="",0,Amortizare[[#This Row],[dobândă]]+Amortizare[[#This Row],[principal]]+Amortizare[[#This Row],[proprietate
impozit]])</f>
        <v>1445.1863278393457</v>
      </c>
      <c r="I302" s="6">
        <f ca="1">IF(Amortizare[[#This Row],[plată
dată]]="",0,Amortizare[[#This Row],[deschidere
sold]]-Amortizare[[#This Row],[principal]])</f>
        <v>57726.231229309407</v>
      </c>
      <c r="J302" s="8">
        <f ca="1">IF(Amortizare[[#This Row],[închidere
sold]]&gt;0,UltimulRând-ROW(),0)</f>
        <v>61</v>
      </c>
    </row>
    <row r="303" spans="2:10" ht="15" customHeight="1" x14ac:dyDescent="0.25">
      <c r="B303" s="7">
        <f>ROWS($B$4:B303)</f>
        <v>300</v>
      </c>
      <c r="C303" s="5">
        <f ca="1">IF(ValoriIntroduse,IF(Amortizare[[#This Row],[Nr.]]&lt;=DuratăÎmprumut,IF(ROW()-ROW(Amortizare[[#Headers],[plată
dată]])=1,ÎnceputÎmprumut,IF(I302&gt;0,EDATE(C302,1),"")),""),"")</f>
        <v>52423</v>
      </c>
      <c r="D303" s="6">
        <f ca="1">IF(ROW()-ROW(Amortizare[[#Headers],[deschidere
sold]])=1,ValoareÎmprumut,IF(Amortizare[[#This Row],[plată
dată]]="",0,INDEX(Amortizare[], ROW()-4,8)))</f>
        <v>57726.231229309407</v>
      </c>
      <c r="E303" s="6">
        <f ca="1">IF(ValoriIntroduse,IF(ROW()-ROW(Amortizare[[#Headers],[dobândă]])=1,-IPMT(RataDobânzii/12,1,DuratăÎmprumut-ROWS($C$4:C303)+1,Amortizare[[#This Row],[deschidere
sold]]),IFERROR(-IPMT(RataDobânzii/12,1,Amortizare[[#This Row],[Nr.
luni rămase]],D304),0)),0)</f>
        <v>237.05464144475241</v>
      </c>
      <c r="F303" s="6">
        <f ca="1">IFERROR(IF(AND(ValoriIntroduse,Amortizare[[#This Row],[plată
dată]]&lt;&gt;""),-PPMT(RataDobânzii/12,1,DuratăÎmprumut-ROWS($C$4:C303)+1,Amortizare[[#This Row],[deschidere
sold]]),""),0)</f>
        <v>833.11728256882282</v>
      </c>
      <c r="G303" s="6">
        <f ca="1">IF(Amortizare[[#This Row],[plată
dată]]="",0,ValoareImpozitProprietate)</f>
        <v>375</v>
      </c>
      <c r="H303" s="6">
        <f ca="1">IF(Amortizare[[#This Row],[plată
dată]]="",0,Amortizare[[#This Row],[dobândă]]+Amortizare[[#This Row],[principal]]+Amortizare[[#This Row],[proprietate
impozit]])</f>
        <v>1445.1719240135753</v>
      </c>
      <c r="I303" s="6">
        <f ca="1">IF(Amortizare[[#This Row],[plată
dată]]="",0,Amortizare[[#This Row],[deschidere
sold]]-Amortizare[[#This Row],[principal]])</f>
        <v>56893.113946740581</v>
      </c>
      <c r="J303" s="8">
        <f ca="1">IF(Amortizare[[#This Row],[închidere
sold]]&gt;0,UltimulRând-ROW(),0)</f>
        <v>60</v>
      </c>
    </row>
    <row r="304" spans="2:10" ht="15" customHeight="1" x14ac:dyDescent="0.25">
      <c r="B304" s="7">
        <f>ROWS($B$4:B304)</f>
        <v>301</v>
      </c>
      <c r="C304" s="5">
        <f ca="1">IF(ValoriIntroduse,IF(Amortizare[[#This Row],[Nr.]]&lt;=DuratăÎmprumut,IF(ROW()-ROW(Amortizare[[#Headers],[plată
dată]])=1,ÎnceputÎmprumut,IF(I303&gt;0,EDATE(C303,1),"")),""),"")</f>
        <v>52454</v>
      </c>
      <c r="D304" s="6">
        <f ca="1">IF(ROW()-ROW(Amortizare[[#Headers],[deschidere
sold]])=1,ValoareÎmprumut,IF(Amortizare[[#This Row],[plată
dată]]="",0,INDEX(Amortizare[], ROW()-4,8)))</f>
        <v>56893.113946740581</v>
      </c>
      <c r="E304" s="6">
        <f ca="1">IF(ValoriIntroduse,IF(ROW()-ROW(Amortizare[[#Headers],[dobândă]])=1,-IPMT(RataDobânzii/12,1,DuratăÎmprumut-ROWS($C$4:C304)+1,Amortizare[[#This Row],[deschidere
sold]]),IFERROR(-IPMT(RataDobânzii/12,1,Amortizare[[#This Row],[Nr.
luni rămase]],D305),0)),0)</f>
        <v>233.56885559233771</v>
      </c>
      <c r="F304" s="6">
        <f ca="1">IFERROR(IF(AND(ValoriIntroduse,Amortizare[[#This Row],[plată
dată]]&lt;&gt;""),-PPMT(RataDobânzii/12,1,DuratăÎmprumut-ROWS($C$4:C304)+1,Amortizare[[#This Row],[deschidere
sold]]),""),0)</f>
        <v>836.5886045795263</v>
      </c>
      <c r="G304" s="6">
        <f ca="1">IF(Amortizare[[#This Row],[plată
dată]]="",0,ValoareImpozitProprietate)</f>
        <v>375</v>
      </c>
      <c r="H304" s="6">
        <f ca="1">IF(Amortizare[[#This Row],[plată
dată]]="",0,Amortizare[[#This Row],[dobândă]]+Amortizare[[#This Row],[principal]]+Amortizare[[#This Row],[proprietate
impozit]])</f>
        <v>1445.1574601718639</v>
      </c>
      <c r="I304" s="6">
        <f ca="1">IF(Amortizare[[#This Row],[plată
dată]]="",0,Amortizare[[#This Row],[deschidere
sold]]-Amortizare[[#This Row],[principal]])</f>
        <v>56056.525342161054</v>
      </c>
      <c r="J304" s="8">
        <f ca="1">IF(Amortizare[[#This Row],[închidere
sold]]&gt;0,UltimulRând-ROW(),0)</f>
        <v>59</v>
      </c>
    </row>
    <row r="305" spans="2:10" ht="15" customHeight="1" x14ac:dyDescent="0.25">
      <c r="B305" s="7">
        <f>ROWS($B$4:B305)</f>
        <v>302</v>
      </c>
      <c r="C305" s="5">
        <f ca="1">IF(ValoriIntroduse,IF(Amortizare[[#This Row],[Nr.]]&lt;=DuratăÎmprumut,IF(ROW()-ROW(Amortizare[[#Headers],[plată
dată]])=1,ÎnceputÎmprumut,IF(I304&gt;0,EDATE(C304,1),"")),""),"")</f>
        <v>52485</v>
      </c>
      <c r="D305" s="6">
        <f ca="1">IF(ROW()-ROW(Amortizare[[#Headers],[deschidere
sold]])=1,ValoareÎmprumut,IF(Amortizare[[#This Row],[plată
dată]]="",0,INDEX(Amortizare[], ROW()-4,8)))</f>
        <v>56056.525342161054</v>
      </c>
      <c r="E305" s="6">
        <f ca="1">IF(ValoriIntroduse,IF(ROW()-ROW(Amortizare[[#Headers],[dobândă]])=1,-IPMT(RataDobânzii/12,1,DuratăÎmprumut-ROWS($C$4:C305)+1,Amortizare[[#This Row],[deschidere
sold]]),IFERROR(-IPMT(RataDobânzii/12,1,Amortizare[[#This Row],[Nr.
luni rămase]],D306),0)),0)</f>
        <v>230.06854563220463</v>
      </c>
      <c r="F305" s="6">
        <f ca="1">IFERROR(IF(AND(ValoriIntroduse,Amortizare[[#This Row],[plată
dată]]&lt;&gt;""),-PPMT(RataDobânzii/12,1,DuratăÎmprumut-ROWS($C$4:C305)+1,Amortizare[[#This Row],[deschidere
sold]]),""),0)</f>
        <v>840.07439043194097</v>
      </c>
      <c r="G305" s="6">
        <f ca="1">IF(Amortizare[[#This Row],[plată
dată]]="",0,ValoareImpozitProprietate)</f>
        <v>375</v>
      </c>
      <c r="H305" s="6">
        <f ca="1">IF(Amortizare[[#This Row],[plată
dată]]="",0,Amortizare[[#This Row],[dobândă]]+Amortizare[[#This Row],[principal]]+Amortizare[[#This Row],[proprietate
impozit]])</f>
        <v>1445.1429360641455</v>
      </c>
      <c r="I305" s="6">
        <f ca="1">IF(Amortizare[[#This Row],[plată
dată]]="",0,Amortizare[[#This Row],[deschidere
sold]]-Amortizare[[#This Row],[principal]])</f>
        <v>55216.450951729115</v>
      </c>
      <c r="J305" s="8">
        <f ca="1">IF(Amortizare[[#This Row],[închidere
sold]]&gt;0,UltimulRând-ROW(),0)</f>
        <v>58</v>
      </c>
    </row>
    <row r="306" spans="2:10" ht="15" customHeight="1" x14ac:dyDescent="0.25">
      <c r="B306" s="7">
        <f>ROWS($B$4:B306)</f>
        <v>303</v>
      </c>
      <c r="C306" s="5">
        <f ca="1">IF(ValoriIntroduse,IF(Amortizare[[#This Row],[Nr.]]&lt;=DuratăÎmprumut,IF(ROW()-ROW(Amortizare[[#Headers],[plată
dată]])=1,ÎnceputÎmprumut,IF(I305&gt;0,EDATE(C305,1),"")),""),"")</f>
        <v>52515</v>
      </c>
      <c r="D306" s="6">
        <f ca="1">IF(ROW()-ROW(Amortizare[[#Headers],[deschidere
sold]])=1,ValoareÎmprumut,IF(Amortizare[[#This Row],[plată
dată]]="",0,INDEX(Amortizare[], ROW()-4,8)))</f>
        <v>55216.450951729115</v>
      </c>
      <c r="E306" s="6">
        <f ca="1">IF(ValoriIntroduse,IF(ROW()-ROW(Amortizare[[#Headers],[dobândă]])=1,-IPMT(RataDobânzii/12,1,DuratăÎmprumut-ROWS($C$4:C306)+1,Amortizare[[#This Row],[deschidere
sold]]),IFERROR(-IPMT(RataDobânzii/12,1,Amortizare[[#This Row],[Nr.
luni rămase]],D307),0)),0)</f>
        <v>226.55365104723765</v>
      </c>
      <c r="F306" s="6">
        <f ca="1">IFERROR(IF(AND(ValoriIntroduse,Amortizare[[#This Row],[plată
dată]]&lt;&gt;""),-PPMT(RataDobânzii/12,1,DuratăÎmprumut-ROWS($C$4:C306)+1,Amortizare[[#This Row],[deschidere
sold]]),""),0)</f>
        <v>843.57470039207385</v>
      </c>
      <c r="G306" s="6">
        <f ca="1">IF(Amortizare[[#This Row],[plată
dată]]="",0,ValoareImpozitProprietate)</f>
        <v>375</v>
      </c>
      <c r="H306" s="6">
        <f ca="1">IF(Amortizare[[#This Row],[plată
dată]]="",0,Amortizare[[#This Row],[dobândă]]+Amortizare[[#This Row],[principal]]+Amortizare[[#This Row],[proprietate
impozit]])</f>
        <v>1445.1283514393115</v>
      </c>
      <c r="I306" s="6">
        <f ca="1">IF(Amortizare[[#This Row],[plată
dată]]="",0,Amortizare[[#This Row],[deschidere
sold]]-Amortizare[[#This Row],[principal]])</f>
        <v>54372.876251337038</v>
      </c>
      <c r="J306" s="8">
        <f ca="1">IF(Amortizare[[#This Row],[închidere
sold]]&gt;0,UltimulRând-ROW(),0)</f>
        <v>57</v>
      </c>
    </row>
    <row r="307" spans="2:10" ht="15" customHeight="1" x14ac:dyDescent="0.25">
      <c r="B307" s="7">
        <f>ROWS($B$4:B307)</f>
        <v>304</v>
      </c>
      <c r="C307" s="5">
        <f ca="1">IF(ValoriIntroduse,IF(Amortizare[[#This Row],[Nr.]]&lt;=DuratăÎmprumut,IF(ROW()-ROW(Amortizare[[#Headers],[plată
dată]])=1,ÎnceputÎmprumut,IF(I306&gt;0,EDATE(C306,1),"")),""),"")</f>
        <v>52546</v>
      </c>
      <c r="D307" s="6">
        <f ca="1">IF(ROW()-ROW(Amortizare[[#Headers],[deschidere
sold]])=1,ValoareÎmprumut,IF(Amortizare[[#This Row],[plată
dată]]="",0,INDEX(Amortizare[], ROW()-4,8)))</f>
        <v>54372.876251337038</v>
      </c>
      <c r="E307" s="6">
        <f ca="1">IF(ValoriIntroduse,IF(ROW()-ROW(Amortizare[[#Headers],[dobândă]])=1,-IPMT(RataDobânzii/12,1,DuratăÎmprumut-ROWS($C$4:C307)+1,Amortizare[[#This Row],[deschidere
sold]]),IFERROR(-IPMT(RataDobânzii/12,1,Amortizare[[#This Row],[Nr.
luni rămase]],D308),0)),0)</f>
        <v>223.02411106816666</v>
      </c>
      <c r="F307" s="6">
        <f ca="1">IFERROR(IF(AND(ValoriIntroduse,Amortizare[[#This Row],[plată
dată]]&lt;&gt;""),-PPMT(RataDobânzii/12,1,DuratăÎmprumut-ROWS($C$4:C307)+1,Amortizare[[#This Row],[deschidere
sold]]),""),0)</f>
        <v>847.08959497704097</v>
      </c>
      <c r="G307" s="6">
        <f ca="1">IF(Amortizare[[#This Row],[plată
dată]]="",0,ValoareImpozitProprietate)</f>
        <v>375</v>
      </c>
      <c r="H307" s="6">
        <f ca="1">IF(Amortizare[[#This Row],[plată
dată]]="",0,Amortizare[[#This Row],[dobândă]]+Amortizare[[#This Row],[principal]]+Amortizare[[#This Row],[proprietate
impozit]])</f>
        <v>1445.1137060452077</v>
      </c>
      <c r="I307" s="6">
        <f ca="1">IF(Amortizare[[#This Row],[plată
dată]]="",0,Amortizare[[#This Row],[deschidere
sold]]-Amortizare[[#This Row],[principal]])</f>
        <v>53525.786656359996</v>
      </c>
      <c r="J307" s="8">
        <f ca="1">IF(Amortizare[[#This Row],[închidere
sold]]&gt;0,UltimulRând-ROW(),0)</f>
        <v>56</v>
      </c>
    </row>
    <row r="308" spans="2:10" ht="15" customHeight="1" x14ac:dyDescent="0.25">
      <c r="B308" s="7">
        <f>ROWS($B$4:B308)</f>
        <v>305</v>
      </c>
      <c r="C308" s="5">
        <f ca="1">IF(ValoriIntroduse,IF(Amortizare[[#This Row],[Nr.]]&lt;=DuratăÎmprumut,IF(ROW()-ROW(Amortizare[[#Headers],[plată
dată]])=1,ÎnceputÎmprumut,IF(I307&gt;0,EDATE(C307,1),"")),""),"")</f>
        <v>52576</v>
      </c>
      <c r="D308" s="6">
        <f ca="1">IF(ROW()-ROW(Amortizare[[#Headers],[deschidere
sold]])=1,ValoareÎmprumut,IF(Amortizare[[#This Row],[plată
dată]]="",0,INDEX(Amortizare[], ROW()-4,8)))</f>
        <v>53525.786656359996</v>
      </c>
      <c r="E308" s="6">
        <f ca="1">IF(ValoriIntroduse,IF(ROW()-ROW(Amortizare[[#Headers],[dobândă]])=1,-IPMT(RataDobânzii/12,1,DuratăÎmprumut-ROWS($C$4:C308)+1,Amortizare[[#This Row],[deschidere
sold]]),IFERROR(-IPMT(RataDobânzii/12,1,Amortizare[[#This Row],[Nr.
luni rămase]],D309),0)),0)</f>
        <v>219.47986467251619</v>
      </c>
      <c r="F308" s="6">
        <f ca="1">IFERROR(IF(AND(ValoriIntroduse,Amortizare[[#This Row],[plată
dată]]&lt;&gt;""),-PPMT(RataDobânzii/12,1,DuratăÎmprumut-ROWS($C$4:C308)+1,Amortizare[[#This Row],[deschidere
sold]]),""),0)</f>
        <v>850.61913495611191</v>
      </c>
      <c r="G308" s="6">
        <f ca="1">IF(Amortizare[[#This Row],[plată
dată]]="",0,ValoareImpozitProprietate)</f>
        <v>375</v>
      </c>
      <c r="H308" s="6">
        <f ca="1">IF(Amortizare[[#This Row],[plată
dată]]="",0,Amortizare[[#This Row],[dobândă]]+Amortizare[[#This Row],[principal]]+Amortizare[[#This Row],[proprietate
impozit]])</f>
        <v>1445.098999628628</v>
      </c>
      <c r="I308" s="6">
        <f ca="1">IF(Amortizare[[#This Row],[plată
dată]]="",0,Amortizare[[#This Row],[deschidere
sold]]-Amortizare[[#This Row],[principal]])</f>
        <v>52675.167521403884</v>
      </c>
      <c r="J308" s="8">
        <f ca="1">IF(Amortizare[[#This Row],[închidere
sold]]&gt;0,UltimulRând-ROW(),0)</f>
        <v>55</v>
      </c>
    </row>
    <row r="309" spans="2:10" ht="15" customHeight="1" x14ac:dyDescent="0.25">
      <c r="B309" s="7">
        <f>ROWS($B$4:B309)</f>
        <v>306</v>
      </c>
      <c r="C309" s="5">
        <f ca="1">IF(ValoriIntroduse,IF(Amortizare[[#This Row],[Nr.]]&lt;=DuratăÎmprumut,IF(ROW()-ROW(Amortizare[[#Headers],[plată
dată]])=1,ÎnceputÎmprumut,IF(I308&gt;0,EDATE(C308,1),"")),""),"")</f>
        <v>52607</v>
      </c>
      <c r="D309" s="6">
        <f ca="1">IF(ROW()-ROW(Amortizare[[#Headers],[deschidere
sold]])=1,ValoareÎmprumut,IF(Amortizare[[#This Row],[plată
dată]]="",0,INDEX(Amortizare[], ROW()-4,8)))</f>
        <v>52675.167521403884</v>
      </c>
      <c r="E309" s="6">
        <f ca="1">IF(ValoriIntroduse,IF(ROW()-ROW(Amortizare[[#Headers],[dobândă]])=1,-IPMT(RataDobânzii/12,1,DuratăÎmprumut-ROWS($C$4:C309)+1,Amortizare[[#This Row],[deschidere
sold]]),IFERROR(-IPMT(RataDobânzii/12,1,Amortizare[[#This Row],[Nr.
luni rămase]],D310),0)),0)</f>
        <v>215.9208505835505</v>
      </c>
      <c r="F309" s="6">
        <f ca="1">IFERROR(IF(AND(ValoriIntroduse,Amortizare[[#This Row],[plată
dată]]&lt;&gt;""),-PPMT(RataDobânzii/12,1,DuratăÎmprumut-ROWS($C$4:C309)+1,Amortizare[[#This Row],[deschidere
sold]]),""),0)</f>
        <v>854.16338135176238</v>
      </c>
      <c r="G309" s="6">
        <f ca="1">IF(Amortizare[[#This Row],[plată
dată]]="",0,ValoareImpozitProprietate)</f>
        <v>375</v>
      </c>
      <c r="H309" s="6">
        <f ca="1">IF(Amortizare[[#This Row],[plată
dată]]="",0,Amortizare[[#This Row],[dobândă]]+Amortizare[[#This Row],[principal]]+Amortizare[[#This Row],[proprietate
impozit]])</f>
        <v>1445.0842319353128</v>
      </c>
      <c r="I309" s="6">
        <f ca="1">IF(Amortizare[[#This Row],[plată
dată]]="",0,Amortizare[[#This Row],[deschidere
sold]]-Amortizare[[#This Row],[principal]])</f>
        <v>51821.004140052122</v>
      </c>
      <c r="J309" s="8">
        <f ca="1">IF(Amortizare[[#This Row],[închidere
sold]]&gt;0,UltimulRând-ROW(),0)</f>
        <v>54</v>
      </c>
    </row>
    <row r="310" spans="2:10" ht="15" customHeight="1" x14ac:dyDescent="0.25">
      <c r="B310" s="7">
        <f>ROWS($B$4:B310)</f>
        <v>307</v>
      </c>
      <c r="C310" s="5">
        <f ca="1">IF(ValoriIntroduse,IF(Amortizare[[#This Row],[Nr.]]&lt;=DuratăÎmprumut,IF(ROW()-ROW(Amortizare[[#Headers],[plată
dată]])=1,ÎnceputÎmprumut,IF(I309&gt;0,EDATE(C309,1),"")),""),"")</f>
        <v>52638</v>
      </c>
      <c r="D310" s="6">
        <f ca="1">IF(ROW()-ROW(Amortizare[[#Headers],[deschidere
sold]])=1,ValoareÎmprumut,IF(Amortizare[[#This Row],[plată
dată]]="",0,INDEX(Amortizare[], ROW()-4,8)))</f>
        <v>51821.004140052122</v>
      </c>
      <c r="E310" s="6">
        <f ca="1">IF(ValoriIntroduse,IF(ROW()-ROW(Amortizare[[#Headers],[dobândă]])=1,-IPMT(RataDobânzii/12,1,DuratăÎmprumut-ROWS($C$4:C310)+1,Amortizare[[#This Row],[deschidere
sold]]),IFERROR(-IPMT(RataDobânzii/12,1,Amortizare[[#This Row],[Nr.
luni rămase]],D311),0)),0)</f>
        <v>212.34700726921412</v>
      </c>
      <c r="F310" s="6">
        <f ca="1">IFERROR(IF(AND(ValoriIntroduse,Amortizare[[#This Row],[plată
dată]]&lt;&gt;""),-PPMT(RataDobânzii/12,1,DuratăÎmprumut-ROWS($C$4:C310)+1,Amortizare[[#This Row],[deschidere
sold]]),""),0)</f>
        <v>857.72239544072806</v>
      </c>
      <c r="G310" s="6">
        <f ca="1">IF(Amortizare[[#This Row],[plată
dată]]="",0,ValoareImpozitProprietate)</f>
        <v>375</v>
      </c>
      <c r="H310" s="6">
        <f ca="1">IF(Amortizare[[#This Row],[plată
dată]]="",0,Amortizare[[#This Row],[dobândă]]+Amortizare[[#This Row],[principal]]+Amortizare[[#This Row],[proprietate
impozit]])</f>
        <v>1445.0694027099421</v>
      </c>
      <c r="I310" s="6">
        <f ca="1">IF(Amortizare[[#This Row],[plată
dată]]="",0,Amortizare[[#This Row],[deschidere
sold]]-Amortizare[[#This Row],[principal]])</f>
        <v>50963.281744611391</v>
      </c>
      <c r="J310" s="8">
        <f ca="1">IF(Amortizare[[#This Row],[închidere
sold]]&gt;0,UltimulRând-ROW(),0)</f>
        <v>53</v>
      </c>
    </row>
    <row r="311" spans="2:10" ht="15" customHeight="1" x14ac:dyDescent="0.25">
      <c r="B311" s="7">
        <f>ROWS($B$4:B311)</f>
        <v>308</v>
      </c>
      <c r="C311" s="5">
        <f ca="1">IF(ValoriIntroduse,IF(Amortizare[[#This Row],[Nr.]]&lt;=DuratăÎmprumut,IF(ROW()-ROW(Amortizare[[#Headers],[plată
dată]])=1,ÎnceputÎmprumut,IF(I310&gt;0,EDATE(C310,1),"")),""),"")</f>
        <v>52667</v>
      </c>
      <c r="D311" s="6">
        <f ca="1">IF(ROW()-ROW(Amortizare[[#Headers],[deschidere
sold]])=1,ValoareÎmprumut,IF(Amortizare[[#This Row],[plată
dată]]="",0,INDEX(Amortizare[], ROW()-4,8)))</f>
        <v>50963.281744611391</v>
      </c>
      <c r="E311" s="6">
        <f ca="1">IF(ValoriIntroduse,IF(ROW()-ROW(Amortizare[[#Headers],[dobândă]])=1,-IPMT(RataDobânzii/12,1,DuratăÎmprumut-ROWS($C$4:C311)+1,Amortizare[[#This Row],[deschidere
sold]]),IFERROR(-IPMT(RataDobânzii/12,1,Amortizare[[#This Row],[Nr.
luni rămase]],D312),0)),0)</f>
        <v>208.75827294106801</v>
      </c>
      <c r="F311" s="6">
        <f ca="1">IFERROR(IF(AND(ValoriIntroduse,Amortizare[[#This Row],[plată
dată]]&lt;&gt;""),-PPMT(RataDobânzii/12,1,DuratăÎmprumut-ROWS($C$4:C311)+1,Amortizare[[#This Row],[deschidere
sold]]),""),0)</f>
        <v>861.29623875506434</v>
      </c>
      <c r="G311" s="6">
        <f ca="1">IF(Amortizare[[#This Row],[plată
dată]]="",0,ValoareImpozitProprietate)</f>
        <v>375</v>
      </c>
      <c r="H311" s="6">
        <f ca="1">IF(Amortizare[[#This Row],[plată
dată]]="",0,Amortizare[[#This Row],[dobândă]]+Amortizare[[#This Row],[principal]]+Amortizare[[#This Row],[proprietate
impozit]])</f>
        <v>1445.0545116961323</v>
      </c>
      <c r="I311" s="6">
        <f ca="1">IF(Amortizare[[#This Row],[plată
dată]]="",0,Amortizare[[#This Row],[deschidere
sold]]-Amortizare[[#This Row],[principal]])</f>
        <v>50101.985505856326</v>
      </c>
      <c r="J311" s="8">
        <f ca="1">IF(Amortizare[[#This Row],[închidere
sold]]&gt;0,UltimulRând-ROW(),0)</f>
        <v>52</v>
      </c>
    </row>
    <row r="312" spans="2:10" ht="15" customHeight="1" x14ac:dyDescent="0.25">
      <c r="B312" s="7">
        <f>ROWS($B$4:B312)</f>
        <v>309</v>
      </c>
      <c r="C312" s="5">
        <f ca="1">IF(ValoriIntroduse,IF(Amortizare[[#This Row],[Nr.]]&lt;=DuratăÎmprumut,IF(ROW()-ROW(Amortizare[[#Headers],[plată
dată]])=1,ÎnceputÎmprumut,IF(I311&gt;0,EDATE(C311,1),"")),""),"")</f>
        <v>52698</v>
      </c>
      <c r="D312" s="6">
        <f ca="1">IF(ROW()-ROW(Amortizare[[#Headers],[deschidere
sold]])=1,ValoareÎmprumut,IF(Amortizare[[#This Row],[plată
dată]]="",0,INDEX(Amortizare[], ROW()-4,8)))</f>
        <v>50101.985505856326</v>
      </c>
      <c r="E312" s="6">
        <f ca="1">IF(ValoriIntroduse,IF(ROW()-ROW(Amortizare[[#Headers],[dobândă]])=1,-IPMT(RataDobânzii/12,1,DuratăÎmprumut-ROWS($C$4:C312)+1,Amortizare[[#This Row],[deschidere
sold]]),IFERROR(-IPMT(RataDobânzii/12,1,Amortizare[[#This Row],[Nr.
luni rămase]],D313),0)),0)</f>
        <v>205.15458555322132</v>
      </c>
      <c r="F312" s="6">
        <f ca="1">IFERROR(IF(AND(ValoriIntroduse,Amortizare[[#This Row],[plată
dată]]&lt;&gt;""),-PPMT(RataDobânzii/12,1,DuratăÎmprumut-ROWS($C$4:C312)+1,Amortizare[[#This Row],[deschidere
sold]]),""),0)</f>
        <v>864.88497308321053</v>
      </c>
      <c r="G312" s="6">
        <f ca="1">IF(Amortizare[[#This Row],[plată
dată]]="",0,ValoareImpozitProprietate)</f>
        <v>375</v>
      </c>
      <c r="H312" s="6">
        <f ca="1">IF(Amortizare[[#This Row],[plată
dată]]="",0,Amortizare[[#This Row],[dobândă]]+Amortizare[[#This Row],[principal]]+Amortizare[[#This Row],[proprietate
impozit]])</f>
        <v>1445.0395586364318</v>
      </c>
      <c r="I312" s="6">
        <f ca="1">IF(Amortizare[[#This Row],[plată
dată]]="",0,Amortizare[[#This Row],[deschidere
sold]]-Amortizare[[#This Row],[principal]])</f>
        <v>49237.100532773118</v>
      </c>
      <c r="J312" s="8">
        <f ca="1">IF(Amortizare[[#This Row],[închidere
sold]]&gt;0,UltimulRând-ROW(),0)</f>
        <v>51</v>
      </c>
    </row>
    <row r="313" spans="2:10" ht="15" customHeight="1" x14ac:dyDescent="0.25">
      <c r="B313" s="7">
        <f>ROWS($B$4:B313)</f>
        <v>310</v>
      </c>
      <c r="C313" s="5">
        <f ca="1">IF(ValoriIntroduse,IF(Amortizare[[#This Row],[Nr.]]&lt;=DuratăÎmprumut,IF(ROW()-ROW(Amortizare[[#Headers],[plată
dată]])=1,ÎnceputÎmprumut,IF(I312&gt;0,EDATE(C312,1),"")),""),"")</f>
        <v>52728</v>
      </c>
      <c r="D313" s="6">
        <f ca="1">IF(ROW()-ROW(Amortizare[[#Headers],[deschidere
sold]])=1,ValoareÎmprumut,IF(Amortizare[[#This Row],[plată
dată]]="",0,INDEX(Amortizare[], ROW()-4,8)))</f>
        <v>49237.100532773118</v>
      </c>
      <c r="E313" s="6">
        <f ca="1">IF(ValoriIntroduse,IF(ROW()-ROW(Amortizare[[#Headers],[dobândă]])=1,-IPMT(RataDobânzii/12,1,DuratăÎmprumut-ROWS($C$4:C313)+1,Amortizare[[#This Row],[deschidere
sold]]),IFERROR(-IPMT(RataDobânzii/12,1,Amortizare[[#This Row],[Nr.
luni rămase]],D314),0)),0)</f>
        <v>201.53588280125859</v>
      </c>
      <c r="F313" s="6">
        <f ca="1">IFERROR(IF(AND(ValoriIntroduse,Amortizare[[#This Row],[plată
dată]]&lt;&gt;""),-PPMT(RataDobânzii/12,1,DuratăÎmprumut-ROWS($C$4:C313)+1,Amortizare[[#This Row],[deschidere
sold]]),""),0)</f>
        <v>868.48866047105741</v>
      </c>
      <c r="G313" s="6">
        <f ca="1">IF(Amortizare[[#This Row],[plată
dată]]="",0,ValoareImpozitProprietate)</f>
        <v>375</v>
      </c>
      <c r="H313" s="6">
        <f ca="1">IF(Amortizare[[#This Row],[plată
dată]]="",0,Amortizare[[#This Row],[dobândă]]+Amortizare[[#This Row],[principal]]+Amortizare[[#This Row],[proprietate
impozit]])</f>
        <v>1445.0245432723159</v>
      </c>
      <c r="I313" s="6">
        <f ca="1">IF(Amortizare[[#This Row],[plată
dată]]="",0,Amortizare[[#This Row],[deschidere
sold]]-Amortizare[[#This Row],[principal]])</f>
        <v>48368.611872302063</v>
      </c>
      <c r="J313" s="8">
        <f ca="1">IF(Amortizare[[#This Row],[închidere
sold]]&gt;0,UltimulRând-ROW(),0)</f>
        <v>50</v>
      </c>
    </row>
    <row r="314" spans="2:10" ht="15" customHeight="1" x14ac:dyDescent="0.25">
      <c r="B314" s="7">
        <f>ROWS($B$4:B314)</f>
        <v>311</v>
      </c>
      <c r="C314" s="5">
        <f ca="1">IF(ValoriIntroduse,IF(Amortizare[[#This Row],[Nr.]]&lt;=DuratăÎmprumut,IF(ROW()-ROW(Amortizare[[#Headers],[plată
dată]])=1,ÎnceputÎmprumut,IF(I313&gt;0,EDATE(C313,1),"")),""),"")</f>
        <v>52759</v>
      </c>
      <c r="D314" s="6">
        <f ca="1">IF(ROW()-ROW(Amortizare[[#Headers],[deschidere
sold]])=1,ValoareÎmprumut,IF(Amortizare[[#This Row],[plată
dată]]="",0,INDEX(Amortizare[], ROW()-4,8)))</f>
        <v>48368.611872302063</v>
      </c>
      <c r="E314" s="6">
        <f ca="1">IF(ValoriIntroduse,IF(ROW()-ROW(Amortizare[[#Headers],[dobândă]])=1,-IPMT(RataDobânzii/12,1,DuratăÎmprumut-ROWS($C$4:C314)+1,Amortizare[[#This Row],[deschidere
sold]]),IFERROR(-IPMT(RataDobânzii/12,1,Amortizare[[#This Row],[Nr.
luni rămase]],D315),0)),0)</f>
        <v>197.90210212116267</v>
      </c>
      <c r="F314" s="6">
        <f ca="1">IFERROR(IF(AND(ValoriIntroduse,Amortizare[[#This Row],[plată
dată]]&lt;&gt;""),-PPMT(RataDobânzii/12,1,DuratăÎmprumut-ROWS($C$4:C314)+1,Amortizare[[#This Row],[deschidere
sold]]),""),0)</f>
        <v>872.10736322302</v>
      </c>
      <c r="G314" s="6">
        <f ca="1">IF(Amortizare[[#This Row],[plată
dată]]="",0,ValoareImpozitProprietate)</f>
        <v>375</v>
      </c>
      <c r="H314" s="6">
        <f ca="1">IF(Amortizare[[#This Row],[plată
dată]]="",0,Amortizare[[#This Row],[dobândă]]+Amortizare[[#This Row],[principal]]+Amortizare[[#This Row],[proprietate
impozit]])</f>
        <v>1445.0094653441827</v>
      </c>
      <c r="I314" s="6">
        <f ca="1">IF(Amortizare[[#This Row],[plată
dată]]="",0,Amortizare[[#This Row],[deschidere
sold]]-Amortizare[[#This Row],[principal]])</f>
        <v>47496.504509079045</v>
      </c>
      <c r="J314" s="8">
        <f ca="1">IF(Amortizare[[#This Row],[închidere
sold]]&gt;0,UltimulRând-ROW(),0)</f>
        <v>49</v>
      </c>
    </row>
    <row r="315" spans="2:10" ht="15" customHeight="1" x14ac:dyDescent="0.25">
      <c r="B315" s="7">
        <f>ROWS($B$4:B315)</f>
        <v>312</v>
      </c>
      <c r="C315" s="5">
        <f ca="1">IF(ValoriIntroduse,IF(Amortizare[[#This Row],[Nr.]]&lt;=DuratăÎmprumut,IF(ROW()-ROW(Amortizare[[#Headers],[plată
dată]])=1,ÎnceputÎmprumut,IF(I314&gt;0,EDATE(C314,1),"")),""),"")</f>
        <v>52789</v>
      </c>
      <c r="D315" s="6">
        <f ca="1">IF(ROW()-ROW(Amortizare[[#Headers],[deschidere
sold]])=1,ValoareÎmprumut,IF(Amortizare[[#This Row],[plată
dată]]="",0,INDEX(Amortizare[], ROW()-4,8)))</f>
        <v>47496.504509079045</v>
      </c>
      <c r="E315" s="6">
        <f ca="1">IF(ValoriIntroduse,IF(ROW()-ROW(Amortizare[[#Headers],[dobândă]])=1,-IPMT(RataDobânzii/12,1,DuratăÎmprumut-ROWS($C$4:C315)+1,Amortizare[[#This Row],[deschidere
sold]]),IFERROR(-IPMT(RataDobânzii/12,1,Amortizare[[#This Row],[Nr.
luni rămase]],D316),0)),0)</f>
        <v>194.25318068823304</v>
      </c>
      <c r="F315" s="6">
        <f ca="1">IFERROR(IF(AND(ValoriIntroduse,Amortizare[[#This Row],[plată
dată]]&lt;&gt;""),-PPMT(RataDobânzii/12,1,DuratăÎmprumut-ROWS($C$4:C315)+1,Amortizare[[#This Row],[deschidere
sold]]),""),0)</f>
        <v>875.74114390311615</v>
      </c>
      <c r="G315" s="6">
        <f ca="1">IF(Amortizare[[#This Row],[plată
dată]]="",0,ValoareImpozitProprietate)</f>
        <v>375</v>
      </c>
      <c r="H315" s="6">
        <f ca="1">IF(Amortizare[[#This Row],[plată
dată]]="",0,Amortizare[[#This Row],[dobândă]]+Amortizare[[#This Row],[principal]]+Amortizare[[#This Row],[proprietate
impozit]])</f>
        <v>1444.9943245913491</v>
      </c>
      <c r="I315" s="6">
        <f ca="1">IF(Amortizare[[#This Row],[plată
dată]]="",0,Amortizare[[#This Row],[deschidere
sold]]-Amortizare[[#This Row],[principal]])</f>
        <v>46620.763365175932</v>
      </c>
      <c r="J315" s="8">
        <f ca="1">IF(Amortizare[[#This Row],[închidere
sold]]&gt;0,UltimulRând-ROW(),0)</f>
        <v>48</v>
      </c>
    </row>
    <row r="316" spans="2:10" ht="15" customHeight="1" x14ac:dyDescent="0.25">
      <c r="B316" s="7">
        <f>ROWS($B$4:B316)</f>
        <v>313</v>
      </c>
      <c r="C316" s="5">
        <f ca="1">IF(ValoriIntroduse,IF(Amortizare[[#This Row],[Nr.]]&lt;=DuratăÎmprumut,IF(ROW()-ROW(Amortizare[[#Headers],[plată
dată]])=1,ÎnceputÎmprumut,IF(I315&gt;0,EDATE(C315,1),"")),""),"")</f>
        <v>52820</v>
      </c>
      <c r="D316" s="6">
        <f ca="1">IF(ROW()-ROW(Amortizare[[#Headers],[deschidere
sold]])=1,ValoareÎmprumut,IF(Amortizare[[#This Row],[plată
dată]]="",0,INDEX(Amortizare[], ROW()-4,8)))</f>
        <v>46620.763365175932</v>
      </c>
      <c r="E316" s="6">
        <f ca="1">IF(ValoriIntroduse,IF(ROW()-ROW(Amortizare[[#Headers],[dobândă]])=1,-IPMT(RataDobânzii/12,1,DuratăÎmprumut-ROWS($C$4:C316)+1,Amortizare[[#This Row],[deschidere
sold]]),IFERROR(-IPMT(RataDobânzii/12,1,Amortizare[[#This Row],[Nr.
luni rămase]],D317),0)),0)</f>
        <v>190.58905541599952</v>
      </c>
      <c r="F316" s="6">
        <f ca="1">IFERROR(IF(AND(ValoriIntroduse,Amortizare[[#This Row],[plată
dată]]&lt;&gt;""),-PPMT(RataDobânzii/12,1,DuratăÎmprumut-ROWS($C$4:C316)+1,Amortizare[[#This Row],[deschidere
sold]]),""),0)</f>
        <v>879.39006533604572</v>
      </c>
      <c r="G316" s="6">
        <f ca="1">IF(Amortizare[[#This Row],[plată
dată]]="",0,ValoareImpozitProprietate)</f>
        <v>375</v>
      </c>
      <c r="H316" s="6">
        <f ca="1">IF(Amortizare[[#This Row],[plată
dată]]="",0,Amortizare[[#This Row],[dobândă]]+Amortizare[[#This Row],[principal]]+Amortizare[[#This Row],[proprietate
impozit]])</f>
        <v>1444.9791207520452</v>
      </c>
      <c r="I316" s="6">
        <f ca="1">IF(Amortizare[[#This Row],[plată
dată]]="",0,Amortizare[[#This Row],[deschidere
sold]]-Amortizare[[#This Row],[principal]])</f>
        <v>45741.373299839885</v>
      </c>
      <c r="J316" s="8">
        <f ca="1">IF(Amortizare[[#This Row],[închidere
sold]]&gt;0,UltimulRând-ROW(),0)</f>
        <v>47</v>
      </c>
    </row>
    <row r="317" spans="2:10" ht="15" customHeight="1" x14ac:dyDescent="0.25">
      <c r="B317" s="7">
        <f>ROWS($B$4:B317)</f>
        <v>314</v>
      </c>
      <c r="C317" s="5">
        <f ca="1">IF(ValoriIntroduse,IF(Amortizare[[#This Row],[Nr.]]&lt;=DuratăÎmprumut,IF(ROW()-ROW(Amortizare[[#Headers],[plată
dată]])=1,ÎnceputÎmprumut,IF(I316&gt;0,EDATE(C316,1),"")),""),"")</f>
        <v>52851</v>
      </c>
      <c r="D317" s="6">
        <f ca="1">IF(ROW()-ROW(Amortizare[[#Headers],[deschidere
sold]])=1,ValoareÎmprumut,IF(Amortizare[[#This Row],[plată
dată]]="",0,INDEX(Amortizare[], ROW()-4,8)))</f>
        <v>45741.373299839885</v>
      </c>
      <c r="E317" s="6">
        <f ca="1">IF(ValoriIntroduse,IF(ROW()-ROW(Amortizare[[#Headers],[dobândă]])=1,-IPMT(RataDobânzii/12,1,DuratăÎmprumut-ROWS($C$4:C317)+1,Amortizare[[#This Row],[deschidere
sold]]),IFERROR(-IPMT(RataDobânzii/12,1,Amortizare[[#This Row],[Nr.
luni rămase]],D318),0)),0)</f>
        <v>186.90966295513169</v>
      </c>
      <c r="F317" s="6">
        <f ca="1">IFERROR(IF(AND(ValoriIntroduse,Amortizare[[#This Row],[plată
dată]]&lt;&gt;""),-PPMT(RataDobânzii/12,1,DuratăÎmprumut-ROWS($C$4:C317)+1,Amortizare[[#This Row],[deschidere
sold]]),""),0)</f>
        <v>883.0541906082791</v>
      </c>
      <c r="G317" s="6">
        <f ca="1">IF(Amortizare[[#This Row],[plată
dată]]="",0,ValoareImpozitProprietate)</f>
        <v>375</v>
      </c>
      <c r="H317" s="6">
        <f ca="1">IF(Amortizare[[#This Row],[plată
dată]]="",0,Amortizare[[#This Row],[dobândă]]+Amortizare[[#This Row],[principal]]+Amortizare[[#This Row],[proprietate
impozit]])</f>
        <v>1444.9638535634108</v>
      </c>
      <c r="I317" s="6">
        <f ca="1">IF(Amortizare[[#This Row],[plată
dată]]="",0,Amortizare[[#This Row],[deschidere
sold]]-Amortizare[[#This Row],[principal]])</f>
        <v>44858.319109231605</v>
      </c>
      <c r="J317" s="8">
        <f ca="1">IF(Amortizare[[#This Row],[închidere
sold]]&gt;0,UltimulRând-ROW(),0)</f>
        <v>46</v>
      </c>
    </row>
    <row r="318" spans="2:10" ht="15" customHeight="1" x14ac:dyDescent="0.25">
      <c r="B318" s="7">
        <f>ROWS($B$4:B318)</f>
        <v>315</v>
      </c>
      <c r="C318" s="5">
        <f ca="1">IF(ValoriIntroduse,IF(Amortizare[[#This Row],[Nr.]]&lt;=DuratăÎmprumut,IF(ROW()-ROW(Amortizare[[#Headers],[plată
dată]])=1,ÎnceputÎmprumut,IF(I317&gt;0,EDATE(C317,1),"")),""),"")</f>
        <v>52881</v>
      </c>
      <c r="D318" s="6">
        <f ca="1">IF(ROW()-ROW(Amortizare[[#Headers],[deschidere
sold]])=1,ValoareÎmprumut,IF(Amortizare[[#This Row],[plată
dată]]="",0,INDEX(Amortizare[], ROW()-4,8)))</f>
        <v>44858.319109231605</v>
      </c>
      <c r="E318" s="6">
        <f ca="1">IF(ValoriIntroduse,IF(ROW()-ROW(Amortizare[[#Headers],[dobândă]])=1,-IPMT(RataDobânzii/12,1,DuratăÎmprumut-ROWS($C$4:C318)+1,Amortizare[[#This Row],[deschidere
sold]]),IFERROR(-IPMT(RataDobânzii/12,1,Amortizare[[#This Row],[Nr.
luni rămase]],D319),0)),0)</f>
        <v>183.21493969234359</v>
      </c>
      <c r="F318" s="6">
        <f ca="1">IFERROR(IF(AND(ValoriIntroduse,Amortizare[[#This Row],[plată
dată]]&lt;&gt;""),-PPMT(RataDobânzii/12,1,DuratăÎmprumut-ROWS($C$4:C318)+1,Amortizare[[#This Row],[deschidere
sold]]),""),0)</f>
        <v>886.73358306914702</v>
      </c>
      <c r="G318" s="6">
        <f ca="1">IF(Amortizare[[#This Row],[plată
dată]]="",0,ValoareImpozitProprietate)</f>
        <v>375</v>
      </c>
      <c r="H318" s="6">
        <f ca="1">IF(Amortizare[[#This Row],[plată
dată]]="",0,Amortizare[[#This Row],[dobândă]]+Amortizare[[#This Row],[principal]]+Amortizare[[#This Row],[proprietate
impozit]])</f>
        <v>1444.9485227614905</v>
      </c>
      <c r="I318" s="6">
        <f ca="1">IF(Amortizare[[#This Row],[plată
dată]]="",0,Amortizare[[#This Row],[deschidere
sold]]-Amortizare[[#This Row],[principal]])</f>
        <v>43971.58552616246</v>
      </c>
      <c r="J318" s="8">
        <f ca="1">IF(Amortizare[[#This Row],[închidere
sold]]&gt;0,UltimulRând-ROW(),0)</f>
        <v>45</v>
      </c>
    </row>
    <row r="319" spans="2:10" ht="15" customHeight="1" x14ac:dyDescent="0.25">
      <c r="B319" s="7">
        <f>ROWS($B$4:B319)</f>
        <v>316</v>
      </c>
      <c r="C319" s="5">
        <f ca="1">IF(ValoriIntroduse,IF(Amortizare[[#This Row],[Nr.]]&lt;=DuratăÎmprumut,IF(ROW()-ROW(Amortizare[[#Headers],[plată
dată]])=1,ÎnceputÎmprumut,IF(I318&gt;0,EDATE(C318,1),"")),""),"")</f>
        <v>52912</v>
      </c>
      <c r="D319" s="6">
        <f ca="1">IF(ROW()-ROW(Amortizare[[#Headers],[deschidere
sold]])=1,ValoareÎmprumut,IF(Amortizare[[#This Row],[plată
dată]]="",0,INDEX(Amortizare[], ROW()-4,8)))</f>
        <v>43971.58552616246</v>
      </c>
      <c r="E319" s="6">
        <f ca="1">IF(ValoriIntroduse,IF(ROW()-ROW(Amortizare[[#Headers],[dobândă]])=1,-IPMT(RataDobânzii/12,1,DuratăÎmprumut-ROWS($C$4:C319)+1,Amortizare[[#This Row],[deschidere
sold]]),IFERROR(-IPMT(RataDobânzii/12,1,Amortizare[[#This Row],[Nr.
luni rămase]],D320),0)),0)</f>
        <v>179.50482174929385</v>
      </c>
      <c r="F319" s="6">
        <f ca="1">IFERROR(IF(AND(ValoriIntroduse,Amortizare[[#This Row],[plată
dată]]&lt;&gt;""),-PPMT(RataDobânzii/12,1,DuratăÎmprumut-ROWS($C$4:C319)+1,Amortizare[[#This Row],[deschidere
sold]]),""),0)</f>
        <v>890.42830633193523</v>
      </c>
      <c r="G319" s="6">
        <f ca="1">IF(Amortizare[[#This Row],[plată
dată]]="",0,ValoareImpozitProprietate)</f>
        <v>375</v>
      </c>
      <c r="H319" s="6">
        <f ca="1">IF(Amortizare[[#This Row],[plată
dată]]="",0,Amortizare[[#This Row],[dobândă]]+Amortizare[[#This Row],[principal]]+Amortizare[[#This Row],[proprietate
impozit]])</f>
        <v>1444.9331280812291</v>
      </c>
      <c r="I319" s="6">
        <f ca="1">IF(Amortizare[[#This Row],[plată
dată]]="",0,Amortizare[[#This Row],[deschidere
sold]]-Amortizare[[#This Row],[principal]])</f>
        <v>43081.157219830522</v>
      </c>
      <c r="J319" s="8">
        <f ca="1">IF(Amortizare[[#This Row],[închidere
sold]]&gt;0,UltimulRând-ROW(),0)</f>
        <v>44</v>
      </c>
    </row>
    <row r="320" spans="2:10" ht="15" customHeight="1" x14ac:dyDescent="0.25">
      <c r="B320" s="7">
        <f>ROWS($B$4:B320)</f>
        <v>317</v>
      </c>
      <c r="C320" s="5">
        <f ca="1">IF(ValoriIntroduse,IF(Amortizare[[#This Row],[Nr.]]&lt;=DuratăÎmprumut,IF(ROW()-ROW(Amortizare[[#Headers],[plată
dată]])=1,ÎnceputÎmprumut,IF(I319&gt;0,EDATE(C319,1),"")),""),"")</f>
        <v>52942</v>
      </c>
      <c r="D320" s="6">
        <f ca="1">IF(ROW()-ROW(Amortizare[[#Headers],[deschidere
sold]])=1,ValoareÎmprumut,IF(Amortizare[[#This Row],[plată
dată]]="",0,INDEX(Amortizare[], ROW()-4,8)))</f>
        <v>43081.157219830522</v>
      </c>
      <c r="E320" s="6">
        <f ca="1">IF(ValoriIntroduse,IF(ROW()-ROW(Amortizare[[#Headers],[dobândă]])=1,-IPMT(RataDobânzii/12,1,DuratăÎmprumut-ROWS($C$4:C320)+1,Amortizare[[#This Row],[deschidere
sold]]),IFERROR(-IPMT(RataDobânzii/12,1,Amortizare[[#This Row],[Nr.
luni rămase]],D321),0)),0)</f>
        <v>175.77924498148141</v>
      </c>
      <c r="F320" s="6">
        <f ca="1">IFERROR(IF(AND(ValoriIntroduse,Amortizare[[#This Row],[plată
dată]]&lt;&gt;""),-PPMT(RataDobânzii/12,1,DuratăÎmprumut-ROWS($C$4:C320)+1,Amortizare[[#This Row],[deschidere
sold]]),""),0)</f>
        <v>894.1384242749848</v>
      </c>
      <c r="G320" s="6">
        <f ca="1">IF(Amortizare[[#This Row],[plată
dată]]="",0,ValoareImpozitProprietate)</f>
        <v>375</v>
      </c>
      <c r="H320" s="6">
        <f ca="1">IF(Amortizare[[#This Row],[plată
dată]]="",0,Amortizare[[#This Row],[dobândă]]+Amortizare[[#This Row],[principal]]+Amortizare[[#This Row],[proprietate
impozit]])</f>
        <v>1444.9176692564663</v>
      </c>
      <c r="I320" s="6">
        <f ca="1">IF(Amortizare[[#This Row],[plată
dată]]="",0,Amortizare[[#This Row],[deschidere
sold]]-Amortizare[[#This Row],[principal]])</f>
        <v>42187.018795555538</v>
      </c>
      <c r="J320" s="8">
        <f ca="1">IF(Amortizare[[#This Row],[închidere
sold]]&gt;0,UltimulRând-ROW(),0)</f>
        <v>43</v>
      </c>
    </row>
    <row r="321" spans="2:10" ht="15" customHeight="1" x14ac:dyDescent="0.25">
      <c r="B321" s="7">
        <f>ROWS($B$4:B321)</f>
        <v>318</v>
      </c>
      <c r="C321" s="5">
        <f ca="1">IF(ValoriIntroduse,IF(Amortizare[[#This Row],[Nr.]]&lt;=DuratăÎmprumut,IF(ROW()-ROW(Amortizare[[#Headers],[plată
dată]])=1,ÎnceputÎmprumut,IF(I320&gt;0,EDATE(C320,1),"")),""),"")</f>
        <v>52973</v>
      </c>
      <c r="D321" s="6">
        <f ca="1">IF(ROW()-ROW(Amortizare[[#Headers],[deschidere
sold]])=1,ValoareÎmprumut,IF(Amortizare[[#This Row],[plată
dată]]="",0,INDEX(Amortizare[], ROW()-4,8)))</f>
        <v>42187.018795555538</v>
      </c>
      <c r="E321" s="6">
        <f ca="1">IF(ValoriIntroduse,IF(ROW()-ROW(Amortizare[[#Headers],[dobândă]])=1,-IPMT(RataDobânzii/12,1,DuratăÎmprumut-ROWS($C$4:C321)+1,Amortizare[[#This Row],[deschidere
sold]]),IFERROR(-IPMT(RataDobânzii/12,1,Amortizare[[#This Row],[Nr.
luni rămase]],D322),0)),0)</f>
        <v>172.0381449771364</v>
      </c>
      <c r="F321" s="6">
        <f ca="1">IFERROR(IF(AND(ValoriIntroduse,Amortizare[[#This Row],[plată
dată]]&lt;&gt;""),-PPMT(RataDobânzii/12,1,DuratăÎmprumut-ROWS($C$4:C321)+1,Amortizare[[#This Row],[deschidere
sold]]),""),0)</f>
        <v>897.86400104279721</v>
      </c>
      <c r="G321" s="6">
        <f ca="1">IF(Amortizare[[#This Row],[plată
dată]]="",0,ValoareImpozitProprietate)</f>
        <v>375</v>
      </c>
      <c r="H321" s="6">
        <f ca="1">IF(Amortizare[[#This Row],[plată
dată]]="",0,Amortizare[[#This Row],[dobândă]]+Amortizare[[#This Row],[principal]]+Amortizare[[#This Row],[proprietate
impozit]])</f>
        <v>1444.9021460199335</v>
      </c>
      <c r="I321" s="6">
        <f ca="1">IF(Amortizare[[#This Row],[plată
dată]]="",0,Amortizare[[#This Row],[deschidere
sold]]-Amortizare[[#This Row],[principal]])</f>
        <v>41289.154794512739</v>
      </c>
      <c r="J321" s="8">
        <f ca="1">IF(Amortizare[[#This Row],[închidere
sold]]&gt;0,UltimulRând-ROW(),0)</f>
        <v>42</v>
      </c>
    </row>
    <row r="322" spans="2:10" ht="15" customHeight="1" x14ac:dyDescent="0.25">
      <c r="B322" s="7">
        <f>ROWS($B$4:B322)</f>
        <v>319</v>
      </c>
      <c r="C322" s="5">
        <f ca="1">IF(ValoriIntroduse,IF(Amortizare[[#This Row],[Nr.]]&lt;=DuratăÎmprumut,IF(ROW()-ROW(Amortizare[[#Headers],[plată
dată]])=1,ÎnceputÎmprumut,IF(I321&gt;0,EDATE(C321,1),"")),""),"")</f>
        <v>53004</v>
      </c>
      <c r="D322" s="6">
        <f ca="1">IF(ROW()-ROW(Amortizare[[#Headers],[deschidere
sold]])=1,ValoareÎmprumut,IF(Amortizare[[#This Row],[plată
dată]]="",0,INDEX(Amortizare[], ROW()-4,8)))</f>
        <v>41289.154794512739</v>
      </c>
      <c r="E322" s="6">
        <f ca="1">IF(ValoriIntroduse,IF(ROW()-ROW(Amortizare[[#Headers],[dobândă]])=1,-IPMT(RataDobânzii/12,1,DuratăÎmprumut-ROWS($C$4:C322)+1,Amortizare[[#This Row],[deschidere
sold]]),IFERROR(-IPMT(RataDobânzii/12,1,Amortizare[[#This Row],[Nr.
luni rămase]],D323),0)),0)</f>
        <v>168.28145705610666</v>
      </c>
      <c r="F322" s="6">
        <f ca="1">IFERROR(IF(AND(ValoriIntroduse,Amortizare[[#This Row],[plată
dată]]&lt;&gt;""),-PPMT(RataDobânzii/12,1,DuratăÎmprumut-ROWS($C$4:C322)+1,Amortizare[[#This Row],[deschidere
sold]]),""),0)</f>
        <v>901.60510104714217</v>
      </c>
      <c r="G322" s="6">
        <f ca="1">IF(Amortizare[[#This Row],[plată
dată]]="",0,ValoareImpozitProprietate)</f>
        <v>375</v>
      </c>
      <c r="H322" s="6">
        <f ca="1">IF(Amortizare[[#This Row],[plată
dată]]="",0,Amortizare[[#This Row],[dobândă]]+Amortizare[[#This Row],[principal]]+Amortizare[[#This Row],[proprietate
impozit]])</f>
        <v>1444.8865581032487</v>
      </c>
      <c r="I322" s="6">
        <f ca="1">IF(Amortizare[[#This Row],[plată
dată]]="",0,Amortizare[[#This Row],[deschidere
sold]]-Amortizare[[#This Row],[principal]])</f>
        <v>40387.549693465597</v>
      </c>
      <c r="J322" s="8">
        <f ca="1">IF(Amortizare[[#This Row],[închidere
sold]]&gt;0,UltimulRând-ROW(),0)</f>
        <v>41</v>
      </c>
    </row>
    <row r="323" spans="2:10" ht="15" customHeight="1" x14ac:dyDescent="0.25">
      <c r="B323" s="7">
        <f>ROWS($B$4:B323)</f>
        <v>320</v>
      </c>
      <c r="C323" s="5">
        <f ca="1">IF(ValoriIntroduse,IF(Amortizare[[#This Row],[Nr.]]&lt;=DuratăÎmprumut,IF(ROW()-ROW(Amortizare[[#Headers],[plată
dată]])=1,ÎnceputÎmprumut,IF(I322&gt;0,EDATE(C322,1),"")),""),"")</f>
        <v>53032</v>
      </c>
      <c r="D323" s="6">
        <f ca="1">IF(ROW()-ROW(Amortizare[[#Headers],[deschidere
sold]])=1,ValoareÎmprumut,IF(Amortizare[[#This Row],[plată
dată]]="",0,INDEX(Amortizare[], ROW()-4,8)))</f>
        <v>40387.549693465597</v>
      </c>
      <c r="E323" s="6">
        <f ca="1">IF(ValoriIntroduse,IF(ROW()-ROW(Amortizare[[#Headers],[dobândă]])=1,-IPMT(RataDobânzii/12,1,DuratăÎmprumut-ROWS($C$4:C323)+1,Amortizare[[#This Row],[deschidere
sold]]),IFERROR(-IPMT(RataDobânzii/12,1,Amortizare[[#This Row],[Nr.
luni rămase]],D324),0)),0)</f>
        <v>164.50911626873926</v>
      </c>
      <c r="F323" s="6">
        <f ca="1">IFERROR(IF(AND(ValoriIntroduse,Amortizare[[#This Row],[plată
dată]]&lt;&gt;""),-PPMT(RataDobânzii/12,1,DuratăÎmprumut-ROWS($C$4:C323)+1,Amortizare[[#This Row],[deschidere
sold]]),""),0)</f>
        <v>905.36178896817182</v>
      </c>
      <c r="G323" s="6">
        <f ca="1">IF(Amortizare[[#This Row],[plată
dată]]="",0,ValoareImpozitProprietate)</f>
        <v>375</v>
      </c>
      <c r="H323" s="6">
        <f ca="1">IF(Amortizare[[#This Row],[plată
dată]]="",0,Amortizare[[#This Row],[dobândă]]+Amortizare[[#This Row],[principal]]+Amortizare[[#This Row],[proprietate
impozit]])</f>
        <v>1444.8709052369111</v>
      </c>
      <c r="I323" s="6">
        <f ca="1">IF(Amortizare[[#This Row],[plată
dată]]="",0,Amortizare[[#This Row],[deschidere
sold]]-Amortizare[[#This Row],[principal]])</f>
        <v>39482.187904497427</v>
      </c>
      <c r="J323" s="8">
        <f ca="1">IF(Amortizare[[#This Row],[închidere
sold]]&gt;0,UltimulRând-ROW(),0)</f>
        <v>40</v>
      </c>
    </row>
    <row r="324" spans="2:10" ht="15" customHeight="1" x14ac:dyDescent="0.25">
      <c r="B324" s="7">
        <f>ROWS($B$4:B324)</f>
        <v>321</v>
      </c>
      <c r="C324" s="5">
        <f ca="1">IF(ValoriIntroduse,IF(Amortizare[[#This Row],[Nr.]]&lt;=DuratăÎmprumut,IF(ROW()-ROW(Amortizare[[#Headers],[plată
dată]])=1,ÎnceputÎmprumut,IF(I323&gt;0,EDATE(C323,1),"")),""),"")</f>
        <v>53063</v>
      </c>
      <c r="D324" s="6">
        <f ca="1">IF(ROW()-ROW(Amortizare[[#Headers],[deschidere
sold]])=1,ValoareÎmprumut,IF(Amortizare[[#This Row],[plată
dată]]="",0,INDEX(Amortizare[], ROW()-4,8)))</f>
        <v>39482.187904497427</v>
      </c>
      <c r="E324" s="6">
        <f ca="1">IF(ValoriIntroduse,IF(ROW()-ROW(Amortizare[[#Headers],[dobândă]])=1,-IPMT(RataDobânzii/12,1,DuratăÎmprumut-ROWS($C$4:C324)+1,Amortizare[[#This Row],[deschidere
sold]]),IFERROR(-IPMT(RataDobânzii/12,1,Amortizare[[#This Row],[Nr.
luni rămase]],D325),0)),0)</f>
        <v>160.72105739475785</v>
      </c>
      <c r="F324" s="6">
        <f ca="1">IFERROR(IF(AND(ValoriIntroduse,Amortizare[[#This Row],[plată
dată]]&lt;&gt;""),-PPMT(RataDobânzii/12,1,DuratăÎmprumut-ROWS($C$4:C324)+1,Amortizare[[#This Row],[deschidere
sold]]),""),0)</f>
        <v>909.13412975553945</v>
      </c>
      <c r="G324" s="6">
        <f ca="1">IF(Amortizare[[#This Row],[plată
dată]]="",0,ValoareImpozitProprietate)</f>
        <v>375</v>
      </c>
      <c r="H324" s="6">
        <f ca="1">IF(Amortizare[[#This Row],[plată
dată]]="",0,Amortizare[[#This Row],[dobândă]]+Amortizare[[#This Row],[principal]]+Amortizare[[#This Row],[proprietate
impozit]])</f>
        <v>1444.8551871502973</v>
      </c>
      <c r="I324" s="6">
        <f ca="1">IF(Amortizare[[#This Row],[plată
dată]]="",0,Amortizare[[#This Row],[deschidere
sold]]-Amortizare[[#This Row],[principal]])</f>
        <v>38573.053774741886</v>
      </c>
      <c r="J324" s="8">
        <f ca="1">IF(Amortizare[[#This Row],[închidere
sold]]&gt;0,UltimulRând-ROW(),0)</f>
        <v>39</v>
      </c>
    </row>
    <row r="325" spans="2:10" ht="15" customHeight="1" x14ac:dyDescent="0.25">
      <c r="B325" s="7">
        <f>ROWS($B$4:B325)</f>
        <v>322</v>
      </c>
      <c r="C325" s="5">
        <f ca="1">IF(ValoriIntroduse,IF(Amortizare[[#This Row],[Nr.]]&lt;=DuratăÎmprumut,IF(ROW()-ROW(Amortizare[[#Headers],[plată
dată]])=1,ÎnceputÎmprumut,IF(I324&gt;0,EDATE(C324,1),"")),""),"")</f>
        <v>53093</v>
      </c>
      <c r="D325" s="6">
        <f ca="1">IF(ROW()-ROW(Amortizare[[#Headers],[deschidere
sold]])=1,ValoareÎmprumut,IF(Amortizare[[#This Row],[plată
dată]]="",0,INDEX(Amortizare[], ROW()-4,8)))</f>
        <v>38573.053774741886</v>
      </c>
      <c r="E325" s="6">
        <f ca="1">IF(ValoriIntroduse,IF(ROW()-ROW(Amortizare[[#Headers],[dobândă]])=1,-IPMT(RataDobânzii/12,1,DuratăÎmprumut-ROWS($C$4:C325)+1,Amortizare[[#This Row],[deschidere
sold]]),IFERROR(-IPMT(RataDobânzii/12,1,Amortizare[[#This Row],[Nr.
luni rămase]],D326),0)),0)</f>
        <v>156.91721494213485</v>
      </c>
      <c r="F325" s="6">
        <f ca="1">IFERROR(IF(AND(ValoriIntroduse,Amortizare[[#This Row],[plată
dată]]&lt;&gt;""),-PPMT(RataDobânzii/12,1,DuratăÎmprumut-ROWS($C$4:C325)+1,Amortizare[[#This Row],[deschidere
sold]]),""),0)</f>
        <v>912.92218862952063</v>
      </c>
      <c r="G325" s="6">
        <f ca="1">IF(Amortizare[[#This Row],[plată
dată]]="",0,ValoareImpozitProprietate)</f>
        <v>375</v>
      </c>
      <c r="H325" s="6">
        <f ca="1">IF(Amortizare[[#This Row],[plată
dată]]="",0,Amortizare[[#This Row],[dobândă]]+Amortizare[[#This Row],[principal]]+Amortizare[[#This Row],[proprietate
impozit]])</f>
        <v>1444.8394035716556</v>
      </c>
      <c r="I325" s="6">
        <f ca="1">IF(Amortizare[[#This Row],[plată
dată]]="",0,Amortizare[[#This Row],[deschidere
sold]]-Amortizare[[#This Row],[principal]])</f>
        <v>37660.131586112366</v>
      </c>
      <c r="J325" s="8">
        <f ca="1">IF(Amortizare[[#This Row],[închidere
sold]]&gt;0,UltimulRând-ROW(),0)</f>
        <v>38</v>
      </c>
    </row>
    <row r="326" spans="2:10" ht="15" customHeight="1" x14ac:dyDescent="0.25">
      <c r="B326" s="7">
        <f>ROWS($B$4:B326)</f>
        <v>323</v>
      </c>
      <c r="C326" s="5">
        <f ca="1">IF(ValoriIntroduse,IF(Amortizare[[#This Row],[Nr.]]&lt;=DuratăÎmprumut,IF(ROW()-ROW(Amortizare[[#Headers],[plată
dată]])=1,ÎnceputÎmprumut,IF(I325&gt;0,EDATE(C325,1),"")),""),"")</f>
        <v>53124</v>
      </c>
      <c r="D326" s="6">
        <f ca="1">IF(ROW()-ROW(Amortizare[[#Headers],[deschidere
sold]])=1,ValoareÎmprumut,IF(Amortizare[[#This Row],[plată
dată]]="",0,INDEX(Amortizare[], ROW()-4,8)))</f>
        <v>37660.131586112366</v>
      </c>
      <c r="E326" s="6">
        <f ca="1">IF(ValoriIntroduse,IF(ROW()-ROW(Amortizare[[#Headers],[dobândă]])=1,-IPMT(RataDobânzii/12,1,DuratăÎmprumut-ROWS($C$4:C326)+1,Amortizare[[#This Row],[deschidere
sold]]),IFERROR(-IPMT(RataDobânzii/12,1,Amortizare[[#This Row],[Nr.
luni rămase]],D327),0)),0)</f>
        <v>153.09752314595926</v>
      </c>
      <c r="F326" s="6">
        <f ca="1">IFERROR(IF(AND(ValoriIntroduse,Amortizare[[#This Row],[plată
dată]]&lt;&gt;""),-PPMT(RataDobânzii/12,1,DuratăÎmprumut-ROWS($C$4:C326)+1,Amortizare[[#This Row],[deschidere
sold]]),""),0)</f>
        <v>916.72603108214378</v>
      </c>
      <c r="G326" s="6">
        <f ca="1">IF(Amortizare[[#This Row],[plată
dată]]="",0,ValoareImpozitProprietate)</f>
        <v>375</v>
      </c>
      <c r="H326" s="6">
        <f ca="1">IF(Amortizare[[#This Row],[plată
dată]]="",0,Amortizare[[#This Row],[dobândă]]+Amortizare[[#This Row],[principal]]+Amortizare[[#This Row],[proprietate
impozit]])</f>
        <v>1444.8235542281031</v>
      </c>
      <c r="I326" s="6">
        <f ca="1">IF(Amortizare[[#This Row],[plată
dată]]="",0,Amortizare[[#This Row],[deschidere
sold]]-Amortizare[[#This Row],[principal]])</f>
        <v>36743.405555030222</v>
      </c>
      <c r="J326" s="8">
        <f ca="1">IF(Amortizare[[#This Row],[închidere
sold]]&gt;0,UltimulRând-ROW(),0)</f>
        <v>37</v>
      </c>
    </row>
    <row r="327" spans="2:10" ht="15" customHeight="1" x14ac:dyDescent="0.25">
      <c r="B327" s="7">
        <f>ROWS($B$4:B327)</f>
        <v>324</v>
      </c>
      <c r="C327" s="5">
        <f ca="1">IF(ValoriIntroduse,IF(Amortizare[[#This Row],[Nr.]]&lt;=DuratăÎmprumut,IF(ROW()-ROW(Amortizare[[#Headers],[plată
dată]])=1,ÎnceputÎmprumut,IF(I326&gt;0,EDATE(C326,1),"")),""),"")</f>
        <v>53154</v>
      </c>
      <c r="D327" s="6">
        <f ca="1">IF(ROW()-ROW(Amortizare[[#Headers],[deschidere
sold]])=1,ValoareÎmprumut,IF(Amortizare[[#This Row],[plată
dată]]="",0,INDEX(Amortizare[], ROW()-4,8)))</f>
        <v>36743.405555030222</v>
      </c>
      <c r="E327" s="6">
        <f ca="1">IF(ValoriIntroduse,IF(ROW()-ROW(Amortizare[[#Headers],[dobândă]])=1,-IPMT(RataDobânzii/12,1,DuratăÎmprumut-ROWS($C$4:C327)+1,Amortizare[[#This Row],[deschidere
sold]]),IFERROR(-IPMT(RataDobânzii/12,1,Amortizare[[#This Row],[Nr.
luni rămase]],D328),0)),0)</f>
        <v>149.26191596729959</v>
      </c>
      <c r="F327" s="6">
        <f ca="1">IFERROR(IF(AND(ValoriIntroduse,Amortizare[[#This Row],[plată
dată]]&lt;&gt;""),-PPMT(RataDobânzii/12,1,DuratăÎmprumut-ROWS($C$4:C327)+1,Amortizare[[#This Row],[deschidere
sold]]),""),0)</f>
        <v>920.54572287831922</v>
      </c>
      <c r="G327" s="6">
        <f ca="1">IF(Amortizare[[#This Row],[plată
dată]]="",0,ValoareImpozitProprietate)</f>
        <v>375</v>
      </c>
      <c r="H327" s="6">
        <f ca="1">IF(Amortizare[[#This Row],[plată
dată]]="",0,Amortizare[[#This Row],[dobândă]]+Amortizare[[#This Row],[principal]]+Amortizare[[#This Row],[proprietate
impozit]])</f>
        <v>1444.8076388456188</v>
      </c>
      <c r="I327" s="6">
        <f ca="1">IF(Amortizare[[#This Row],[plată
dată]]="",0,Amortizare[[#This Row],[deschidere
sold]]-Amortizare[[#This Row],[principal]])</f>
        <v>35822.859832151902</v>
      </c>
      <c r="J327" s="8">
        <f ca="1">IF(Amortizare[[#This Row],[închidere
sold]]&gt;0,UltimulRând-ROW(),0)</f>
        <v>36</v>
      </c>
    </row>
    <row r="328" spans="2:10" ht="15" customHeight="1" x14ac:dyDescent="0.25">
      <c r="B328" s="7">
        <f>ROWS($B$4:B328)</f>
        <v>325</v>
      </c>
      <c r="C328" s="5">
        <f ca="1">IF(ValoriIntroduse,IF(Amortizare[[#This Row],[Nr.]]&lt;=DuratăÎmprumut,IF(ROW()-ROW(Amortizare[[#Headers],[plată
dată]])=1,ÎnceputÎmprumut,IF(I327&gt;0,EDATE(C327,1),"")),""),"")</f>
        <v>53185</v>
      </c>
      <c r="D328" s="6">
        <f ca="1">IF(ROW()-ROW(Amortizare[[#Headers],[deschidere
sold]])=1,ValoareÎmprumut,IF(Amortizare[[#This Row],[plată
dată]]="",0,INDEX(Amortizare[], ROW()-4,8)))</f>
        <v>35822.859832151902</v>
      </c>
      <c r="E328" s="6">
        <f ca="1">IF(ValoriIntroduse,IF(ROW()-ROW(Amortizare[[#Headers],[dobândă]])=1,-IPMT(RataDobânzii/12,1,DuratăÎmprumut-ROWS($C$4:C328)+1,Amortizare[[#This Row],[deschidere
sold]]),IFERROR(-IPMT(RataDobânzii/12,1,Amortizare[[#This Row],[Nr.
luni rămase]],D329),0)),0)</f>
        <v>145.41032709206218</v>
      </c>
      <c r="F328" s="6">
        <f ca="1">IFERROR(IF(AND(ValoriIntroduse,Amortizare[[#This Row],[plată
dată]]&lt;&gt;""),-PPMT(RataDobânzii/12,1,DuratăÎmprumut-ROWS($C$4:C328)+1,Amortizare[[#This Row],[deschidere
sold]]),""),0)</f>
        <v>924.38133005697898</v>
      </c>
      <c r="G328" s="6">
        <f ca="1">IF(Amortizare[[#This Row],[plată
dată]]="",0,ValoareImpozitProprietate)</f>
        <v>375</v>
      </c>
      <c r="H328" s="6">
        <f ca="1">IF(Amortizare[[#This Row],[plată
dată]]="",0,Amortizare[[#This Row],[dobândă]]+Amortizare[[#This Row],[principal]]+Amortizare[[#This Row],[proprietate
impozit]])</f>
        <v>1444.7916571490412</v>
      </c>
      <c r="I328" s="6">
        <f ca="1">IF(Amortizare[[#This Row],[plată
dată]]="",0,Amortizare[[#This Row],[deschidere
sold]]-Amortizare[[#This Row],[principal]])</f>
        <v>34898.47850209492</v>
      </c>
      <c r="J328" s="8">
        <f ca="1">IF(Amortizare[[#This Row],[închidere
sold]]&gt;0,UltimulRând-ROW(),0)</f>
        <v>35</v>
      </c>
    </row>
    <row r="329" spans="2:10" ht="15" customHeight="1" x14ac:dyDescent="0.25">
      <c r="B329" s="7">
        <f>ROWS($B$4:B329)</f>
        <v>326</v>
      </c>
      <c r="C329" s="5">
        <f ca="1">IF(ValoriIntroduse,IF(Amortizare[[#This Row],[Nr.]]&lt;=DuratăÎmprumut,IF(ROW()-ROW(Amortizare[[#Headers],[plată
dată]])=1,ÎnceputÎmprumut,IF(I328&gt;0,EDATE(C328,1),"")),""),"")</f>
        <v>53216</v>
      </c>
      <c r="D329" s="6">
        <f ca="1">IF(ROW()-ROW(Amortizare[[#Headers],[deschidere
sold]])=1,ValoareÎmprumut,IF(Amortizare[[#This Row],[plată
dată]]="",0,INDEX(Amortizare[], ROW()-4,8)))</f>
        <v>34898.47850209492</v>
      </c>
      <c r="E329" s="6">
        <f ca="1">IF(ValoriIntroduse,IF(ROW()-ROW(Amortizare[[#Headers],[dobândă]])=1,-IPMT(RataDobânzii/12,1,DuratăÎmprumut-ROWS($C$4:C329)+1,Amortizare[[#This Row],[deschidere
sold]]),IFERROR(-IPMT(RataDobânzii/12,1,Amortizare[[#This Row],[Nr.
luni rămase]],D330),0)),0)</f>
        <v>141.54268992984458</v>
      </c>
      <c r="F329" s="6">
        <f ca="1">IFERROR(IF(AND(ValoriIntroduse,Amortizare[[#This Row],[plată
dată]]&lt;&gt;""),-PPMT(RataDobânzii/12,1,DuratăÎmprumut-ROWS($C$4:C329)+1,Amortizare[[#This Row],[deschidere
sold]]),""),0)</f>
        <v>928.23291893221631</v>
      </c>
      <c r="G329" s="6">
        <f ca="1">IF(Amortizare[[#This Row],[plată
dată]]="",0,ValoareImpozitProprietate)</f>
        <v>375</v>
      </c>
      <c r="H329" s="6">
        <f ca="1">IF(Amortizare[[#This Row],[plată
dată]]="",0,Amortizare[[#This Row],[dobândă]]+Amortizare[[#This Row],[principal]]+Amortizare[[#This Row],[proprietate
impozit]])</f>
        <v>1444.7756088620608</v>
      </c>
      <c r="I329" s="6">
        <f ca="1">IF(Amortizare[[#This Row],[plată
dată]]="",0,Amortizare[[#This Row],[deschidere
sold]]-Amortizare[[#This Row],[principal]])</f>
        <v>33970.245583162701</v>
      </c>
      <c r="J329" s="8">
        <f ca="1">IF(Amortizare[[#This Row],[închidere
sold]]&gt;0,UltimulRând-ROW(),0)</f>
        <v>34</v>
      </c>
    </row>
    <row r="330" spans="2:10" ht="15" customHeight="1" x14ac:dyDescent="0.25">
      <c r="B330" s="7">
        <f>ROWS($B$4:B330)</f>
        <v>327</v>
      </c>
      <c r="C330" s="5">
        <f ca="1">IF(ValoriIntroduse,IF(Amortizare[[#This Row],[Nr.]]&lt;=DuratăÎmprumut,IF(ROW()-ROW(Amortizare[[#Headers],[plată
dată]])=1,ÎnceputÎmprumut,IF(I329&gt;0,EDATE(C329,1),"")),""),"")</f>
        <v>53246</v>
      </c>
      <c r="D330" s="6">
        <f ca="1">IF(ROW()-ROW(Amortizare[[#Headers],[deschidere
sold]])=1,ValoareÎmprumut,IF(Amortizare[[#This Row],[plată
dată]]="",0,INDEX(Amortizare[], ROW()-4,8)))</f>
        <v>33970.245583162701</v>
      </c>
      <c r="E330" s="6">
        <f ca="1">IF(ValoriIntroduse,IF(ROW()-ROW(Amortizare[[#Headers],[dobândă]])=1,-IPMT(RataDobânzii/12,1,DuratăÎmprumut-ROWS($C$4:C330)+1,Amortizare[[#This Row],[deschidere
sold]]),IFERROR(-IPMT(RataDobânzii/12,1,Amortizare[[#This Row],[Nr.
luni rămase]],D331),0)),0)</f>
        <v>137.65893761278446</v>
      </c>
      <c r="F330" s="6">
        <f ca="1">IFERROR(IF(AND(ValoriIntroduse,Amortizare[[#This Row],[plată
dată]]&lt;&gt;""),-PPMT(RataDobânzii/12,1,DuratăÎmprumut-ROWS($C$4:C330)+1,Amortizare[[#This Row],[deschidere
sold]]),""),0)</f>
        <v>932.10055609443373</v>
      </c>
      <c r="G330" s="6">
        <f ca="1">IF(Amortizare[[#This Row],[plată
dată]]="",0,ValoareImpozitProprietate)</f>
        <v>375</v>
      </c>
      <c r="H330" s="6">
        <f ca="1">IF(Amortizare[[#This Row],[plată
dată]]="",0,Amortizare[[#This Row],[dobândă]]+Amortizare[[#This Row],[principal]]+Amortizare[[#This Row],[proprietate
impozit]])</f>
        <v>1444.7594937072181</v>
      </c>
      <c r="I330" s="6">
        <f ca="1">IF(Amortizare[[#This Row],[plată
dată]]="",0,Amortizare[[#This Row],[deschidere
sold]]-Amortizare[[#This Row],[principal]])</f>
        <v>33038.145027068269</v>
      </c>
      <c r="J330" s="8">
        <f ca="1">IF(Amortizare[[#This Row],[închidere
sold]]&gt;0,UltimulRând-ROW(),0)</f>
        <v>33</v>
      </c>
    </row>
    <row r="331" spans="2:10" ht="15" customHeight="1" x14ac:dyDescent="0.25">
      <c r="B331" s="7">
        <f>ROWS($B$4:B331)</f>
        <v>328</v>
      </c>
      <c r="C331" s="5">
        <f ca="1">IF(ValoriIntroduse,IF(Amortizare[[#This Row],[Nr.]]&lt;=DuratăÎmprumut,IF(ROW()-ROW(Amortizare[[#Headers],[plată
dată]])=1,ÎnceputÎmprumut,IF(I330&gt;0,EDATE(C330,1),"")),""),"")</f>
        <v>53277</v>
      </c>
      <c r="D331" s="6">
        <f ca="1">IF(ROW()-ROW(Amortizare[[#Headers],[deschidere
sold]])=1,ValoareÎmprumut,IF(Amortizare[[#This Row],[plată
dată]]="",0,INDEX(Amortizare[], ROW()-4,8)))</f>
        <v>33038.145027068269</v>
      </c>
      <c r="E331" s="6">
        <f ca="1">IF(ValoriIntroduse,IF(ROW()-ROW(Amortizare[[#Headers],[dobândă]])=1,-IPMT(RataDobânzii/12,1,DuratăÎmprumut-ROWS($C$4:C331)+1,Amortizare[[#This Row],[deschidere
sold]]),IFERROR(-IPMT(RataDobânzii/12,1,Amortizare[[#This Row],[Nr.
luni rămase]],D332),0)),0)</f>
        <v>133.75900299440323</v>
      </c>
      <c r="F331" s="6">
        <f ca="1">IFERROR(IF(AND(ValoriIntroduse,Amortizare[[#This Row],[plată
dată]]&lt;&gt;""),-PPMT(RataDobânzii/12,1,DuratăÎmprumut-ROWS($C$4:C331)+1,Amortizare[[#This Row],[deschidere
sold]]),""),0)</f>
        <v>935.98430841149423</v>
      </c>
      <c r="G331" s="6">
        <f ca="1">IF(Amortizare[[#This Row],[plată
dată]]="",0,ValoareImpozitProprietate)</f>
        <v>375</v>
      </c>
      <c r="H331" s="6">
        <f ca="1">IF(Amortizare[[#This Row],[plată
dată]]="",0,Amortizare[[#This Row],[dobândă]]+Amortizare[[#This Row],[principal]]+Amortizare[[#This Row],[proprietate
impozit]])</f>
        <v>1444.7433114058974</v>
      </c>
      <c r="I331" s="6">
        <f ca="1">IF(Amortizare[[#This Row],[plată
dată]]="",0,Amortizare[[#This Row],[deschidere
sold]]-Amortizare[[#This Row],[principal]])</f>
        <v>32102.160718656774</v>
      </c>
      <c r="J331" s="8">
        <f ca="1">IF(Amortizare[[#This Row],[închidere
sold]]&gt;0,UltimulRând-ROW(),0)</f>
        <v>32</v>
      </c>
    </row>
    <row r="332" spans="2:10" ht="15" customHeight="1" x14ac:dyDescent="0.25">
      <c r="B332" s="7">
        <f>ROWS($B$4:B332)</f>
        <v>329</v>
      </c>
      <c r="C332" s="5">
        <f ca="1">IF(ValoriIntroduse,IF(Amortizare[[#This Row],[Nr.]]&lt;=DuratăÎmprumut,IF(ROW()-ROW(Amortizare[[#Headers],[plată
dată]])=1,ÎnceputÎmprumut,IF(I331&gt;0,EDATE(C331,1),"")),""),"")</f>
        <v>53307</v>
      </c>
      <c r="D332" s="6">
        <f ca="1">IF(ROW()-ROW(Amortizare[[#Headers],[deschidere
sold]])=1,ValoareÎmprumut,IF(Amortizare[[#This Row],[plată
dată]]="",0,INDEX(Amortizare[], ROW()-4,8)))</f>
        <v>32102.160718656774</v>
      </c>
      <c r="E332" s="6">
        <f ca="1">IF(ValoriIntroduse,IF(ROW()-ROW(Amortizare[[#Headers],[dobândă]])=1,-IPMT(RataDobânzii/12,1,DuratăÎmprumut-ROWS($C$4:C332)+1,Amortizare[[#This Row],[deschidere
sold]]),IFERROR(-IPMT(RataDobânzii/12,1,Amortizare[[#This Row],[Nr.
luni rămase]],D333),0)),0)</f>
        <v>129.84281864844542</v>
      </c>
      <c r="F332" s="6">
        <f ca="1">IFERROR(IF(AND(ValoriIntroduse,Amortizare[[#This Row],[plată
dată]]&lt;&gt;""),-PPMT(RataDobânzii/12,1,DuratăÎmprumut-ROWS($C$4:C332)+1,Amortizare[[#This Row],[deschidere
sold]]),""),0)</f>
        <v>939.88424302987539</v>
      </c>
      <c r="G332" s="6">
        <f ca="1">IF(Amortizare[[#This Row],[plată
dată]]="",0,ValoareImpozitProprietate)</f>
        <v>375</v>
      </c>
      <c r="H332" s="6">
        <f ca="1">IF(Amortizare[[#This Row],[plată
dată]]="",0,Amortizare[[#This Row],[dobândă]]+Amortizare[[#This Row],[principal]]+Amortizare[[#This Row],[proprietate
impozit]])</f>
        <v>1444.7270616783208</v>
      </c>
      <c r="I332" s="6">
        <f ca="1">IF(Amortizare[[#This Row],[plată
dată]]="",0,Amortizare[[#This Row],[deschidere
sold]]-Amortizare[[#This Row],[principal]])</f>
        <v>31162.276475626899</v>
      </c>
      <c r="J332" s="8">
        <f ca="1">IF(Amortizare[[#This Row],[închidere
sold]]&gt;0,UltimulRând-ROW(),0)</f>
        <v>31</v>
      </c>
    </row>
    <row r="333" spans="2:10" ht="15" customHeight="1" x14ac:dyDescent="0.25">
      <c r="B333" s="7">
        <f>ROWS($B$4:B333)</f>
        <v>330</v>
      </c>
      <c r="C333" s="5">
        <f ca="1">IF(ValoriIntroduse,IF(Amortizare[[#This Row],[Nr.]]&lt;=DuratăÎmprumut,IF(ROW()-ROW(Amortizare[[#Headers],[plată
dată]])=1,ÎnceputÎmprumut,IF(I332&gt;0,EDATE(C332,1),"")),""),"")</f>
        <v>53338</v>
      </c>
      <c r="D333" s="6">
        <f ca="1">IF(ROW()-ROW(Amortizare[[#Headers],[deschidere
sold]])=1,ValoareÎmprumut,IF(Amortizare[[#This Row],[plată
dată]]="",0,INDEX(Amortizare[], ROW()-4,8)))</f>
        <v>31162.276475626899</v>
      </c>
      <c r="E333" s="6">
        <f ca="1">IF(ValoriIntroduse,IF(ROW()-ROW(Amortizare[[#Headers],[dobândă]])=1,-IPMT(RataDobânzii/12,1,DuratăÎmprumut-ROWS($C$4:C333)+1,Amortizare[[#This Row],[deschidere
sold]]),IFERROR(-IPMT(RataDobânzii/12,1,Amortizare[[#This Row],[Nr.
luni rămase]],D334),0)),0)</f>
        <v>125.91031686771277</v>
      </c>
      <c r="F333" s="6">
        <f ca="1">IFERROR(IF(AND(ValoriIntroduse,Amortizare[[#This Row],[plată
dată]]&lt;&gt;""),-PPMT(RataDobânzii/12,1,DuratăÎmprumut-ROWS($C$4:C333)+1,Amortizare[[#This Row],[deschidere
sold]]),""),0)</f>
        <v>943.8004273758329</v>
      </c>
      <c r="G333" s="6">
        <f ca="1">IF(Amortizare[[#This Row],[plată
dată]]="",0,ValoareImpozitProprietate)</f>
        <v>375</v>
      </c>
      <c r="H333" s="6">
        <f ca="1">IF(Amortizare[[#This Row],[plată
dată]]="",0,Amortizare[[#This Row],[dobândă]]+Amortizare[[#This Row],[principal]]+Amortizare[[#This Row],[proprietate
impozit]])</f>
        <v>1444.7107442435456</v>
      </c>
      <c r="I333" s="6">
        <f ca="1">IF(Amortizare[[#This Row],[plată
dată]]="",0,Amortizare[[#This Row],[deschidere
sold]]-Amortizare[[#This Row],[principal]])</f>
        <v>30218.476048251065</v>
      </c>
      <c r="J333" s="8">
        <f ca="1">IF(Amortizare[[#This Row],[închidere
sold]]&gt;0,UltimulRând-ROW(),0)</f>
        <v>30</v>
      </c>
    </row>
    <row r="334" spans="2:10" ht="15" customHeight="1" x14ac:dyDescent="0.25">
      <c r="B334" s="7">
        <f>ROWS($B$4:B334)</f>
        <v>331</v>
      </c>
      <c r="C334" s="5">
        <f ca="1">IF(ValoriIntroduse,IF(Amortizare[[#This Row],[Nr.]]&lt;=DuratăÎmprumut,IF(ROW()-ROW(Amortizare[[#Headers],[plată
dată]])=1,ÎnceputÎmprumut,IF(I333&gt;0,EDATE(C333,1),"")),""),"")</f>
        <v>53369</v>
      </c>
      <c r="D334" s="6">
        <f ca="1">IF(ROW()-ROW(Amortizare[[#Headers],[deschidere
sold]])=1,ValoareÎmprumut,IF(Amortizare[[#This Row],[plată
dată]]="",0,INDEX(Amortizare[], ROW()-4,8)))</f>
        <v>30218.476048251065</v>
      </c>
      <c r="E334" s="6">
        <f ca="1">IF(ValoriIntroduse,IF(ROW()-ROW(Amortizare[[#Headers],[dobândă]])=1,-IPMT(RataDobânzii/12,1,DuratăÎmprumut-ROWS($C$4:C334)+1,Amortizare[[#This Row],[deschidere
sold]]),IFERROR(-IPMT(RataDobânzii/12,1,Amortizare[[#This Row],[Nr.
luni rămase]],D335),0)),0)</f>
        <v>121.96142966289375</v>
      </c>
      <c r="F334" s="6">
        <f ca="1">IFERROR(IF(AND(ValoriIntroduse,Amortizare[[#This Row],[plată
dată]]&lt;&gt;""),-PPMT(RataDobânzii/12,1,DuratăÎmprumut-ROWS($C$4:C334)+1,Amortizare[[#This Row],[deschidere
sold]]),""),0)</f>
        <v>947.73292915656555</v>
      </c>
      <c r="G334" s="6">
        <f ca="1">IF(Amortizare[[#This Row],[plată
dată]]="",0,ValoareImpozitProprietate)</f>
        <v>375</v>
      </c>
      <c r="H334" s="6">
        <f ca="1">IF(Amortizare[[#This Row],[plată
dată]]="",0,Amortizare[[#This Row],[dobândă]]+Amortizare[[#This Row],[principal]]+Amortizare[[#This Row],[proprietate
impozit]])</f>
        <v>1444.6943588194592</v>
      </c>
      <c r="I334" s="6">
        <f ca="1">IF(Amortizare[[#This Row],[plată
dată]]="",0,Amortizare[[#This Row],[deschidere
sold]]-Amortizare[[#This Row],[principal]])</f>
        <v>29270.743119094499</v>
      </c>
      <c r="J334" s="8">
        <f ca="1">IF(Amortizare[[#This Row],[închidere
sold]]&gt;0,UltimulRând-ROW(),0)</f>
        <v>29</v>
      </c>
    </row>
    <row r="335" spans="2:10" ht="15" customHeight="1" x14ac:dyDescent="0.25">
      <c r="B335" s="7">
        <f>ROWS($B$4:B335)</f>
        <v>332</v>
      </c>
      <c r="C335" s="5">
        <f ca="1">IF(ValoriIntroduse,IF(Amortizare[[#This Row],[Nr.]]&lt;=DuratăÎmprumut,IF(ROW()-ROW(Amortizare[[#Headers],[plată
dată]])=1,ÎnceputÎmprumut,IF(I334&gt;0,EDATE(C334,1),"")),""),"")</f>
        <v>53397</v>
      </c>
      <c r="D335" s="6">
        <f ca="1">IF(ROW()-ROW(Amortizare[[#Headers],[deschidere
sold]])=1,ValoareÎmprumut,IF(Amortizare[[#This Row],[plată
dată]]="",0,INDEX(Amortizare[], ROW()-4,8)))</f>
        <v>29270.743119094499</v>
      </c>
      <c r="E335" s="6">
        <f ca="1">IF(ValoriIntroduse,IF(ROW()-ROW(Amortizare[[#Headers],[dobândă]])=1,-IPMT(RataDobânzii/12,1,DuratăÎmprumut-ROWS($C$4:C335)+1,Amortizare[[#This Row],[deschidere
sold]]),IFERROR(-IPMT(RataDobânzii/12,1,Amortizare[[#This Row],[Nr.
luni rămase]],D336),0)),0)</f>
        <v>117.99608876138797</v>
      </c>
      <c r="F335" s="6">
        <f ca="1">IFERROR(IF(AND(ValoriIntroduse,Amortizare[[#This Row],[plată
dată]]&lt;&gt;""),-PPMT(RataDobânzii/12,1,DuratăÎmprumut-ROWS($C$4:C335)+1,Amortizare[[#This Row],[deschidere
sold]]),""),0)</f>
        <v>951.68181636138456</v>
      </c>
      <c r="G335" s="6">
        <f ca="1">IF(Amortizare[[#This Row],[plată
dată]]="",0,ValoareImpozitProprietate)</f>
        <v>375</v>
      </c>
      <c r="H335" s="6">
        <f ca="1">IF(Amortizare[[#This Row],[plată
dată]]="",0,Amortizare[[#This Row],[dobândă]]+Amortizare[[#This Row],[principal]]+Amortizare[[#This Row],[proprietate
impozit]])</f>
        <v>1444.6779051227725</v>
      </c>
      <c r="I335" s="6">
        <f ca="1">IF(Amortizare[[#This Row],[plată
dată]]="",0,Amortizare[[#This Row],[deschidere
sold]]-Amortizare[[#This Row],[principal]])</f>
        <v>28319.061302733113</v>
      </c>
      <c r="J335" s="8">
        <f ca="1">IF(Amortizare[[#This Row],[închidere
sold]]&gt;0,UltimulRând-ROW(),0)</f>
        <v>28</v>
      </c>
    </row>
    <row r="336" spans="2:10" ht="15" customHeight="1" x14ac:dyDescent="0.25">
      <c r="B336" s="7">
        <f>ROWS($B$4:B336)</f>
        <v>333</v>
      </c>
      <c r="C336" s="5">
        <f ca="1">IF(ValoriIntroduse,IF(Amortizare[[#This Row],[Nr.]]&lt;=DuratăÎmprumut,IF(ROW()-ROW(Amortizare[[#Headers],[plată
dată]])=1,ÎnceputÎmprumut,IF(I335&gt;0,EDATE(C335,1),"")),""),"")</f>
        <v>53428</v>
      </c>
      <c r="D336" s="6">
        <f ca="1">IF(ROW()-ROW(Amortizare[[#Headers],[deschidere
sold]])=1,ValoareÎmprumut,IF(Amortizare[[#This Row],[plată
dată]]="",0,INDEX(Amortizare[], ROW()-4,8)))</f>
        <v>28319.061302733113</v>
      </c>
      <c r="E336" s="6">
        <f ca="1">IF(ValoriIntroduse,IF(ROW()-ROW(Amortizare[[#Headers],[dobândă]])=1,-IPMT(RataDobânzii/12,1,DuratăÎmprumut-ROWS($C$4:C336)+1,Amortizare[[#This Row],[deschidere
sold]]),IFERROR(-IPMT(RataDobânzii/12,1,Amortizare[[#This Row],[Nr.
luni rămase]],D337),0)),0)</f>
        <v>114.01422560612592</v>
      </c>
      <c r="F336" s="6">
        <f ca="1">IFERROR(IF(AND(ValoriIntroduse,Amortizare[[#This Row],[plată
dată]]&lt;&gt;""),-PPMT(RataDobânzii/12,1,DuratăÎmprumut-ROWS($C$4:C336)+1,Amortizare[[#This Row],[deschidere
sold]]),""),0)</f>
        <v>955.64715726289023</v>
      </c>
      <c r="G336" s="6">
        <f ca="1">IF(Amortizare[[#This Row],[plată
dată]]="",0,ValoareImpozitProprietate)</f>
        <v>375</v>
      </c>
      <c r="H336" s="6">
        <f ca="1">IF(Amortizare[[#This Row],[plată
dată]]="",0,Amortizare[[#This Row],[dobândă]]+Amortizare[[#This Row],[principal]]+Amortizare[[#This Row],[proprietate
impozit]])</f>
        <v>1444.6613828690161</v>
      </c>
      <c r="I336" s="6">
        <f ca="1">IF(Amortizare[[#This Row],[plată
dată]]="",0,Amortizare[[#This Row],[deschidere
sold]]-Amortizare[[#This Row],[principal]])</f>
        <v>27363.414145470222</v>
      </c>
      <c r="J336" s="8">
        <f ca="1">IF(Amortizare[[#This Row],[închidere
sold]]&gt;0,UltimulRând-ROW(),0)</f>
        <v>27</v>
      </c>
    </row>
    <row r="337" spans="2:10" ht="15" customHeight="1" x14ac:dyDescent="0.25">
      <c r="B337" s="7">
        <f>ROWS($B$4:B337)</f>
        <v>334</v>
      </c>
      <c r="C337" s="5">
        <f ca="1">IF(ValoriIntroduse,IF(Amortizare[[#This Row],[Nr.]]&lt;=DuratăÎmprumut,IF(ROW()-ROW(Amortizare[[#Headers],[plată
dată]])=1,ÎnceputÎmprumut,IF(I336&gt;0,EDATE(C336,1),"")),""),"")</f>
        <v>53458</v>
      </c>
      <c r="D337" s="6">
        <f ca="1">IF(ROW()-ROW(Amortizare[[#Headers],[deschidere
sold]])=1,ValoareÎmprumut,IF(Amortizare[[#This Row],[plată
dată]]="",0,INDEX(Amortizare[], ROW()-4,8)))</f>
        <v>27363.414145470222</v>
      </c>
      <c r="E337" s="6">
        <f ca="1">IF(ValoriIntroduse,IF(ROW()-ROW(Amortizare[[#Headers],[dobândă]])=1,-IPMT(RataDobânzii/12,1,DuratăÎmprumut-ROWS($C$4:C337)+1,Amortizare[[#This Row],[deschidere
sold]]),IFERROR(-IPMT(RataDobânzii/12,1,Amortizare[[#This Row],[Nr.
luni rămase]],D338),0)),0)</f>
        <v>110.01577135438362</v>
      </c>
      <c r="F337" s="6">
        <f ca="1">IFERROR(IF(AND(ValoriIntroduse,Amortizare[[#This Row],[plată
dată]]&lt;&gt;""),-PPMT(RataDobânzii/12,1,DuratăÎmprumut-ROWS($C$4:C337)+1,Amortizare[[#This Row],[deschidere
sold]]),""),0)</f>
        <v>959.62902041815221</v>
      </c>
      <c r="G337" s="6">
        <f ca="1">IF(Amortizare[[#This Row],[plată
dată]]="",0,ValoareImpozitProprietate)</f>
        <v>375</v>
      </c>
      <c r="H337" s="6">
        <f ca="1">IF(Amortizare[[#This Row],[plată
dată]]="",0,Amortizare[[#This Row],[dobândă]]+Amortizare[[#This Row],[principal]]+Amortizare[[#This Row],[proprietate
impozit]])</f>
        <v>1444.6447917725359</v>
      </c>
      <c r="I337" s="6">
        <f ca="1">IF(Amortizare[[#This Row],[plată
dată]]="",0,Amortizare[[#This Row],[deschidere
sold]]-Amortizare[[#This Row],[principal]])</f>
        <v>26403.785125052069</v>
      </c>
      <c r="J337" s="8">
        <f ca="1">IF(Amortizare[[#This Row],[închidere
sold]]&gt;0,UltimulRând-ROW(),0)</f>
        <v>26</v>
      </c>
    </row>
    <row r="338" spans="2:10" ht="15" customHeight="1" x14ac:dyDescent="0.25">
      <c r="B338" s="7">
        <f>ROWS($B$4:B338)</f>
        <v>335</v>
      </c>
      <c r="C338" s="5">
        <f ca="1">IF(ValoriIntroduse,IF(Amortizare[[#This Row],[Nr.]]&lt;=DuratăÎmprumut,IF(ROW()-ROW(Amortizare[[#Headers],[plată
dată]])=1,ÎnceputÎmprumut,IF(I337&gt;0,EDATE(C337,1),"")),""),"")</f>
        <v>53489</v>
      </c>
      <c r="D338" s="6">
        <f ca="1">IF(ROW()-ROW(Amortizare[[#Headers],[deschidere
sold]])=1,ValoareÎmprumut,IF(Amortizare[[#This Row],[plată
dată]]="",0,INDEX(Amortizare[], ROW()-4,8)))</f>
        <v>26403.785125052069</v>
      </c>
      <c r="E338" s="6">
        <f ca="1">IF(ValoriIntroduse,IF(ROW()-ROW(Amortizare[[#Headers],[dobândă]])=1,-IPMT(RataDobânzii/12,1,DuratăÎmprumut-ROWS($C$4:C338)+1,Amortizare[[#This Row],[deschidere
sold]]),IFERROR(-IPMT(RataDobânzii/12,1,Amortizare[[#This Row],[Nr.
luni rămase]],D339),0)),0)</f>
        <v>106.00065687659239</v>
      </c>
      <c r="F338" s="6">
        <f ca="1">IFERROR(IF(AND(ValoriIntroduse,Amortizare[[#This Row],[plată
dată]]&lt;&gt;""),-PPMT(RataDobânzii/12,1,DuratăÎmprumut-ROWS($C$4:C338)+1,Amortizare[[#This Row],[deschidere
sold]]),""),0)</f>
        <v>963.6274746698947</v>
      </c>
      <c r="G338" s="6">
        <f ca="1">IF(Amortizare[[#This Row],[plată
dată]]="",0,ValoareImpozitProprietate)</f>
        <v>375</v>
      </c>
      <c r="H338" s="6">
        <f ca="1">IF(Amortizare[[#This Row],[plată
dată]]="",0,Amortizare[[#This Row],[dobândă]]+Amortizare[[#This Row],[principal]]+Amortizare[[#This Row],[proprietate
impozit]])</f>
        <v>1444.6281315464871</v>
      </c>
      <c r="I338" s="6">
        <f ca="1">IF(Amortizare[[#This Row],[plată
dată]]="",0,Amortizare[[#This Row],[deschidere
sold]]-Amortizare[[#This Row],[principal]])</f>
        <v>25440.157650382174</v>
      </c>
      <c r="J338" s="8">
        <f ca="1">IF(Amortizare[[#This Row],[închidere
sold]]&gt;0,UltimulRând-ROW(),0)</f>
        <v>25</v>
      </c>
    </row>
    <row r="339" spans="2:10" ht="15" customHeight="1" x14ac:dyDescent="0.25">
      <c r="B339" s="7">
        <f>ROWS($B$4:B339)</f>
        <v>336</v>
      </c>
      <c r="C339" s="5">
        <f ca="1">IF(ValoriIntroduse,IF(Amortizare[[#This Row],[Nr.]]&lt;=DuratăÎmprumut,IF(ROW()-ROW(Amortizare[[#Headers],[plată
dată]])=1,ÎnceputÎmprumut,IF(I338&gt;0,EDATE(C338,1),"")),""),"")</f>
        <v>53519</v>
      </c>
      <c r="D339" s="6">
        <f ca="1">IF(ROW()-ROW(Amortizare[[#Headers],[deschidere
sold]])=1,ValoareÎmprumut,IF(Amortizare[[#This Row],[plată
dată]]="",0,INDEX(Amortizare[], ROW()-4,8)))</f>
        <v>25440.157650382174</v>
      </c>
      <c r="E339" s="6">
        <f ca="1">IF(ValoriIntroduse,IF(ROW()-ROW(Amortizare[[#Headers],[dobândă]])=1,-IPMT(RataDobânzii/12,1,DuratăÎmprumut-ROWS($C$4:C339)+1,Amortizare[[#This Row],[deschidere
sold]]),IFERROR(-IPMT(RataDobânzii/12,1,Amortizare[[#This Row],[Nr.
luni rămase]],D340),0)),0)</f>
        <v>101.9688127551437</v>
      </c>
      <c r="F339" s="6">
        <f ca="1">IFERROR(IF(AND(ValoriIntroduse,Amortizare[[#This Row],[plată
dată]]&lt;&gt;""),-PPMT(RataDobânzii/12,1,DuratăÎmprumut-ROWS($C$4:C339)+1,Amortizare[[#This Row],[deschidere
sold]]),""),0)</f>
        <v>967.64258914768561</v>
      </c>
      <c r="G339" s="6">
        <f ca="1">IF(Amortizare[[#This Row],[plată
dată]]="",0,ValoareImpozitProprietate)</f>
        <v>375</v>
      </c>
      <c r="H339" s="6">
        <f ca="1">IF(Amortizare[[#This Row],[plată
dată]]="",0,Amortizare[[#This Row],[dobândă]]+Amortizare[[#This Row],[principal]]+Amortizare[[#This Row],[proprietate
impozit]])</f>
        <v>1444.6114019028294</v>
      </c>
      <c r="I339" s="6">
        <f ca="1">IF(Amortizare[[#This Row],[plată
dată]]="",0,Amortizare[[#This Row],[deschidere
sold]]-Amortizare[[#This Row],[principal]])</f>
        <v>24472.515061234488</v>
      </c>
      <c r="J339" s="8">
        <f ca="1">IF(Amortizare[[#This Row],[închidere
sold]]&gt;0,UltimulRând-ROW(),0)</f>
        <v>24</v>
      </c>
    </row>
    <row r="340" spans="2:10" ht="15" customHeight="1" x14ac:dyDescent="0.25">
      <c r="B340" s="7">
        <f>ROWS($B$4:B340)</f>
        <v>337</v>
      </c>
      <c r="C340" s="5">
        <f ca="1">IF(ValoriIntroduse,IF(Amortizare[[#This Row],[Nr.]]&lt;=DuratăÎmprumut,IF(ROW()-ROW(Amortizare[[#Headers],[plată
dată]])=1,ÎnceputÎmprumut,IF(I339&gt;0,EDATE(C339,1),"")),""),"")</f>
        <v>53550</v>
      </c>
      <c r="D340" s="6">
        <f ca="1">IF(ROW()-ROW(Amortizare[[#Headers],[deschidere
sold]])=1,ValoareÎmprumut,IF(Amortizare[[#This Row],[plată
dată]]="",0,INDEX(Amortizare[], ROW()-4,8)))</f>
        <v>24472.515061234488</v>
      </c>
      <c r="E340" s="6">
        <f ca="1">IF(ValoriIntroduse,IF(ROW()-ROW(Amortizare[[#Headers],[dobândă]])=1,-IPMT(RataDobânzii/12,1,DuratăÎmprumut-ROWS($C$4:C340)+1,Amortizare[[#This Row],[deschidere
sold]]),IFERROR(-IPMT(RataDobânzii/12,1,Amortizare[[#This Row],[Nr.
luni rămase]],D341),0)),0)</f>
        <v>97.920169283188969</v>
      </c>
      <c r="F340" s="6">
        <f ca="1">IFERROR(IF(AND(ValoriIntroduse,Amortizare[[#This Row],[plată
dată]]&lt;&gt;""),-PPMT(RataDobânzii/12,1,DuratăÎmprumut-ROWS($C$4:C340)+1,Amortizare[[#This Row],[deschidere
sold]]),""),0)</f>
        <v>971.67443326913451</v>
      </c>
      <c r="G340" s="6">
        <f ca="1">IF(Amortizare[[#This Row],[plată
dată]]="",0,ValoareImpozitProprietate)</f>
        <v>375</v>
      </c>
      <c r="H340" s="6">
        <f ca="1">IF(Amortizare[[#This Row],[plată
dată]]="",0,Amortizare[[#This Row],[dobândă]]+Amortizare[[#This Row],[principal]]+Amortizare[[#This Row],[proprietate
impozit]])</f>
        <v>1444.5946025523235</v>
      </c>
      <c r="I340" s="6">
        <f ca="1">IF(Amortizare[[#This Row],[plată
dată]]="",0,Amortizare[[#This Row],[deschidere
sold]]-Amortizare[[#This Row],[principal]])</f>
        <v>23500.840627965354</v>
      </c>
      <c r="J340" s="8">
        <f ca="1">IF(Amortizare[[#This Row],[închidere
sold]]&gt;0,UltimulRând-ROW(),0)</f>
        <v>23</v>
      </c>
    </row>
    <row r="341" spans="2:10" ht="15" customHeight="1" x14ac:dyDescent="0.25">
      <c r="B341" s="7">
        <f>ROWS($B$4:B341)</f>
        <v>338</v>
      </c>
      <c r="C341" s="5">
        <f ca="1">IF(ValoriIntroduse,IF(Amortizare[[#This Row],[Nr.]]&lt;=DuratăÎmprumut,IF(ROW()-ROW(Amortizare[[#Headers],[plată
dată]])=1,ÎnceputÎmprumut,IF(I340&gt;0,EDATE(C340,1),"")),""),"")</f>
        <v>53581</v>
      </c>
      <c r="D341" s="6">
        <f ca="1">IF(ROW()-ROW(Amortizare[[#Headers],[deschidere
sold]])=1,ValoareÎmprumut,IF(Amortizare[[#This Row],[plată
dată]]="",0,INDEX(Amortizare[], ROW()-4,8)))</f>
        <v>23500.840627965354</v>
      </c>
      <c r="E341" s="6">
        <f ca="1">IF(ValoriIntroduse,IF(ROW()-ROW(Amortizare[[#Headers],[dobândă]])=1,-IPMT(RataDobânzii/12,1,DuratăÎmprumut-ROWS($C$4:C341)+1,Amortizare[[#This Row],[deschidere
sold]]),IFERROR(-IPMT(RataDobânzii/12,1,Amortizare[[#This Row],[Nr.
luni rămase]],D342),0)),0)</f>
        <v>93.854656463434438</v>
      </c>
      <c r="F341" s="6">
        <f ca="1">IFERROR(IF(AND(ValoriIntroduse,Amortizare[[#This Row],[plată
dată]]&lt;&gt;""),-PPMT(RataDobânzii/12,1,DuratăÎmprumut-ROWS($C$4:C341)+1,Amortizare[[#This Row],[deschidere
sold]]),""),0)</f>
        <v>975.72307674108913</v>
      </c>
      <c r="G341" s="6">
        <f ca="1">IF(Amortizare[[#This Row],[plată
dată]]="",0,ValoareImpozitProprietate)</f>
        <v>375</v>
      </c>
      <c r="H341" s="6">
        <f ca="1">IF(Amortizare[[#This Row],[plată
dată]]="",0,Amortizare[[#This Row],[dobândă]]+Amortizare[[#This Row],[principal]]+Amortizare[[#This Row],[proprietate
impozit]])</f>
        <v>1444.5777332045236</v>
      </c>
      <c r="I341" s="6">
        <f ca="1">IF(Amortizare[[#This Row],[plată
dată]]="",0,Amortizare[[#This Row],[deschidere
sold]]-Amortizare[[#This Row],[principal]])</f>
        <v>22525.117551224266</v>
      </c>
      <c r="J341" s="8">
        <f ca="1">IF(Amortizare[[#This Row],[închidere
sold]]&gt;0,UltimulRând-ROW(),0)</f>
        <v>22</v>
      </c>
    </row>
    <row r="342" spans="2:10" ht="15" customHeight="1" x14ac:dyDescent="0.25">
      <c r="B342" s="7">
        <f>ROWS($B$4:B342)</f>
        <v>339</v>
      </c>
      <c r="C342" s="5">
        <f ca="1">IF(ValoriIntroduse,IF(Amortizare[[#This Row],[Nr.]]&lt;=DuratăÎmprumut,IF(ROW()-ROW(Amortizare[[#Headers],[plată
dată]])=1,ÎnceputÎmprumut,IF(I341&gt;0,EDATE(C341,1),"")),""),"")</f>
        <v>53611</v>
      </c>
      <c r="D342" s="6">
        <f ca="1">IF(ROW()-ROW(Amortizare[[#Headers],[deschidere
sold]])=1,ValoareÎmprumut,IF(Amortizare[[#This Row],[plată
dată]]="",0,INDEX(Amortizare[], ROW()-4,8)))</f>
        <v>22525.117551224266</v>
      </c>
      <c r="E342" s="6">
        <f ca="1">IF(ValoriIntroduse,IF(ROW()-ROW(Amortizare[[#Headers],[dobândă]])=1,-IPMT(RataDobânzii/12,1,DuratăÎmprumut-ROWS($C$4:C342)+1,Amortizare[[#This Row],[deschidere
sold]]),IFERROR(-IPMT(RataDobânzii/12,1,Amortizare[[#This Row],[Nr.
luni rămase]],D343),0)),0)</f>
        <v>89.77220400693092</v>
      </c>
      <c r="F342" s="6">
        <f ca="1">IFERROR(IF(AND(ValoriIntroduse,Amortizare[[#This Row],[plată
dată]]&lt;&gt;""),-PPMT(RataDobânzii/12,1,DuratăÎmprumut-ROWS($C$4:C342)+1,Amortizare[[#This Row],[deschidere
sold]]),""),0)</f>
        <v>979.78858956084377</v>
      </c>
      <c r="G342" s="6">
        <f ca="1">IF(Amortizare[[#This Row],[plată
dată]]="",0,ValoareImpozitProprietate)</f>
        <v>375</v>
      </c>
      <c r="H342" s="6">
        <f ca="1">IF(Amortizare[[#This Row],[plată
dată]]="",0,Amortizare[[#This Row],[dobândă]]+Amortizare[[#This Row],[principal]]+Amortizare[[#This Row],[proprietate
impozit]])</f>
        <v>1444.5607935677747</v>
      </c>
      <c r="I342" s="6">
        <f ca="1">IF(Amortizare[[#This Row],[plată
dată]]="",0,Amortizare[[#This Row],[deschidere
sold]]-Amortizare[[#This Row],[principal]])</f>
        <v>21545.328961663421</v>
      </c>
      <c r="J342" s="8">
        <f ca="1">IF(Amortizare[[#This Row],[închidere
sold]]&gt;0,UltimulRând-ROW(),0)</f>
        <v>21</v>
      </c>
    </row>
    <row r="343" spans="2:10" ht="15" customHeight="1" x14ac:dyDescent="0.25">
      <c r="B343" s="7">
        <f>ROWS($B$4:B343)</f>
        <v>340</v>
      </c>
      <c r="C343" s="5">
        <f ca="1">IF(ValoriIntroduse,IF(Amortizare[[#This Row],[Nr.]]&lt;=DuratăÎmprumut,IF(ROW()-ROW(Amortizare[[#Headers],[plată
dată]])=1,ÎnceputÎmprumut,IF(I342&gt;0,EDATE(C342,1),"")),""),"")</f>
        <v>53642</v>
      </c>
      <c r="D343" s="6">
        <f ca="1">IF(ROW()-ROW(Amortizare[[#Headers],[deschidere
sold]])=1,ValoareÎmprumut,IF(Amortizare[[#This Row],[plată
dată]]="",0,INDEX(Amortizare[], ROW()-4,8)))</f>
        <v>21545.328961663421</v>
      </c>
      <c r="E343" s="6">
        <f ca="1">IF(ValoriIntroduse,IF(ROW()-ROW(Amortizare[[#Headers],[dobândă]])=1,-IPMT(RataDobânzii/12,1,DuratăÎmprumut-ROWS($C$4:C343)+1,Amortizare[[#This Row],[deschidere
sold]]),IFERROR(-IPMT(RataDobânzii/12,1,Amortizare[[#This Row],[Nr.
luni rămase]],D344),0)),0)</f>
        <v>85.672741331858631</v>
      </c>
      <c r="F343" s="6">
        <f ca="1">IFERROR(IF(AND(ValoriIntroduse,Amortizare[[#This Row],[plată
dată]]&lt;&gt;""),-PPMT(RataDobânzii/12,1,DuratăÎmprumut-ROWS($C$4:C343)+1,Amortizare[[#This Row],[deschidere
sold]]),""),0)</f>
        <v>983.87104201734724</v>
      </c>
      <c r="G343" s="6">
        <f ca="1">IF(Amortizare[[#This Row],[plată
dată]]="",0,ValoareImpozitProprietate)</f>
        <v>375</v>
      </c>
      <c r="H343" s="6">
        <f ca="1">IF(Amortizare[[#This Row],[plată
dată]]="",0,Amortizare[[#This Row],[dobândă]]+Amortizare[[#This Row],[principal]]+Amortizare[[#This Row],[proprietate
impozit]])</f>
        <v>1444.5437833492058</v>
      </c>
      <c r="I343" s="6">
        <f ca="1">IF(Amortizare[[#This Row],[plată
dată]]="",0,Amortizare[[#This Row],[deschidere
sold]]-Amortizare[[#This Row],[principal]])</f>
        <v>20561.457919646073</v>
      </c>
      <c r="J343" s="8">
        <f ca="1">IF(Amortizare[[#This Row],[închidere
sold]]&gt;0,UltimulRând-ROW(),0)</f>
        <v>20</v>
      </c>
    </row>
    <row r="344" spans="2:10" ht="15" customHeight="1" x14ac:dyDescent="0.25">
      <c r="B344" s="7">
        <f>ROWS($B$4:B344)</f>
        <v>341</v>
      </c>
      <c r="C344" s="5">
        <f ca="1">IF(ValoriIntroduse,IF(Amortizare[[#This Row],[Nr.]]&lt;=DuratăÎmprumut,IF(ROW()-ROW(Amortizare[[#Headers],[plată
dată]])=1,ÎnceputÎmprumut,IF(I343&gt;0,EDATE(C343,1),"")),""),"")</f>
        <v>53672</v>
      </c>
      <c r="D344" s="6">
        <f ca="1">IF(ROW()-ROW(Amortizare[[#Headers],[deschidere
sold]])=1,ValoareÎmprumut,IF(Amortizare[[#This Row],[plată
dată]]="",0,INDEX(Amortizare[], ROW()-4,8)))</f>
        <v>20561.457919646073</v>
      </c>
      <c r="E344" s="6">
        <f ca="1">IF(ValoriIntroduse,IF(ROW()-ROW(Amortizare[[#Headers],[dobândă]])=1,-IPMT(RataDobânzii/12,1,DuratăÎmprumut-ROWS($C$4:C344)+1,Amortizare[[#This Row],[deschidere
sold]]),IFERROR(-IPMT(RataDobânzii/12,1,Amortizare[[#This Row],[Nr.
luni rămase]],D345),0)),0)</f>
        <v>81.556197562306878</v>
      </c>
      <c r="F344" s="6">
        <f ca="1">IFERROR(IF(AND(ValoriIntroduse,Amortizare[[#This Row],[plată
dată]]&lt;&gt;""),-PPMT(RataDobânzii/12,1,DuratăÎmprumut-ROWS($C$4:C344)+1,Amortizare[[#This Row],[deschidere
sold]]),""),0)</f>
        <v>987.97050469241947</v>
      </c>
      <c r="G344" s="6">
        <f ca="1">IF(Amortizare[[#This Row],[plată
dată]]="",0,ValoareImpozitProprietate)</f>
        <v>375</v>
      </c>
      <c r="H344" s="6">
        <f ca="1">IF(Amortizare[[#This Row],[plată
dată]]="",0,Amortizare[[#This Row],[dobândă]]+Amortizare[[#This Row],[principal]]+Amortizare[[#This Row],[proprietate
impozit]])</f>
        <v>1444.5267022547264</v>
      </c>
      <c r="I344" s="6">
        <f ca="1">IF(Amortizare[[#This Row],[plată
dată]]="",0,Amortizare[[#This Row],[deschidere
sold]]-Amortizare[[#This Row],[principal]])</f>
        <v>19573.487414953652</v>
      </c>
      <c r="J344" s="8">
        <f ca="1">IF(Amortizare[[#This Row],[închidere
sold]]&gt;0,UltimulRând-ROW(),0)</f>
        <v>19</v>
      </c>
    </row>
    <row r="345" spans="2:10" ht="15" customHeight="1" x14ac:dyDescent="0.25">
      <c r="B345" s="7">
        <f>ROWS($B$4:B345)</f>
        <v>342</v>
      </c>
      <c r="C345" s="5">
        <f ca="1">IF(ValoriIntroduse,IF(Amortizare[[#This Row],[Nr.]]&lt;=DuratăÎmprumut,IF(ROW()-ROW(Amortizare[[#Headers],[plată
dată]])=1,ÎnceputÎmprumut,IF(I344&gt;0,EDATE(C344,1),"")),""),"")</f>
        <v>53703</v>
      </c>
      <c r="D345" s="6">
        <f ca="1">IF(ROW()-ROW(Amortizare[[#Headers],[deschidere
sold]])=1,ValoareÎmprumut,IF(Amortizare[[#This Row],[plată
dată]]="",0,INDEX(Amortizare[], ROW()-4,8)))</f>
        <v>19573.487414953652</v>
      </c>
      <c r="E345" s="6">
        <f ca="1">IF(ValoriIntroduse,IF(ROW()-ROW(Amortizare[[#Headers],[dobândă]])=1,-IPMT(RataDobânzii/12,1,DuratăÎmprumut-ROWS($C$4:C345)+1,Amortizare[[#This Row],[deschidere
sold]]),IFERROR(-IPMT(RataDobânzii/12,1,Amortizare[[#This Row],[Nr.
luni rămase]],D346),0)),0)</f>
        <v>77.422501527048667</v>
      </c>
      <c r="F345" s="6">
        <f ca="1">IFERROR(IF(AND(ValoriIntroduse,Amortizare[[#This Row],[plată
dată]]&lt;&gt;""),-PPMT(RataDobânzii/12,1,DuratăÎmprumut-ROWS($C$4:C345)+1,Amortizare[[#This Row],[deschidere
sold]]),""),0)</f>
        <v>992.08704846197099</v>
      </c>
      <c r="G345" s="6">
        <f ca="1">IF(Amortizare[[#This Row],[plată
dată]]="",0,ValoareImpozitProprietate)</f>
        <v>375</v>
      </c>
      <c r="H345" s="6">
        <f ca="1">IF(Amortizare[[#This Row],[plată
dată]]="",0,Amortizare[[#This Row],[dobândă]]+Amortizare[[#This Row],[principal]]+Amortizare[[#This Row],[proprietate
impozit]])</f>
        <v>1444.5095499890197</v>
      </c>
      <c r="I345" s="6">
        <f ca="1">IF(Amortizare[[#This Row],[plată
dată]]="",0,Amortizare[[#This Row],[deschidere
sold]]-Amortizare[[#This Row],[principal]])</f>
        <v>18581.400366491682</v>
      </c>
      <c r="J345" s="8">
        <f ca="1">IF(Amortizare[[#This Row],[închidere
sold]]&gt;0,UltimulRând-ROW(),0)</f>
        <v>18</v>
      </c>
    </row>
    <row r="346" spans="2:10" ht="15" customHeight="1" x14ac:dyDescent="0.25">
      <c r="B346" s="7">
        <f>ROWS($B$4:B346)</f>
        <v>343</v>
      </c>
      <c r="C346" s="5">
        <f ca="1">IF(ValoriIntroduse,IF(Amortizare[[#This Row],[Nr.]]&lt;=DuratăÎmprumut,IF(ROW()-ROW(Amortizare[[#Headers],[plată
dată]])=1,ÎnceputÎmprumut,IF(I345&gt;0,EDATE(C345,1),"")),""),"")</f>
        <v>53734</v>
      </c>
      <c r="D346" s="6">
        <f ca="1">IF(ROW()-ROW(Amortizare[[#Headers],[deschidere
sold]])=1,ValoareÎmprumut,IF(Amortizare[[#This Row],[plată
dată]]="",0,INDEX(Amortizare[], ROW()-4,8)))</f>
        <v>18581.400366491682</v>
      </c>
      <c r="E346" s="6">
        <f ca="1">IF(ValoriIntroduse,IF(ROW()-ROW(Amortizare[[#Headers],[dobândă]])=1,-IPMT(RataDobânzii/12,1,DuratăÎmprumut-ROWS($C$4:C346)+1,Amortizare[[#This Row],[deschidere
sold]]),IFERROR(-IPMT(RataDobânzii/12,1,Amortizare[[#This Row],[Nr.
luni rămase]],D347),0)),0)</f>
        <v>73.271581758310219</v>
      </c>
      <c r="F346" s="6">
        <f ca="1">IFERROR(IF(AND(ValoriIntroduse,Amortizare[[#This Row],[plată
dată]]&lt;&gt;""),-PPMT(RataDobânzii/12,1,DuratăÎmprumut-ROWS($C$4:C346)+1,Amortizare[[#This Row],[deschidere
sold]]),""),0)</f>
        <v>996.22074449722959</v>
      </c>
      <c r="G346" s="6">
        <f ca="1">IF(Amortizare[[#This Row],[plată
dată]]="",0,ValoareImpozitProprietate)</f>
        <v>375</v>
      </c>
      <c r="H346" s="6">
        <f ca="1">IF(Amortizare[[#This Row],[plată
dată]]="",0,Amortizare[[#This Row],[dobândă]]+Amortizare[[#This Row],[principal]]+Amortizare[[#This Row],[proprietate
impozit]])</f>
        <v>1444.4923262555399</v>
      </c>
      <c r="I346" s="6">
        <f ca="1">IF(Amortizare[[#This Row],[plată
dată]]="",0,Amortizare[[#This Row],[deschidere
sold]]-Amortizare[[#This Row],[principal]])</f>
        <v>17585.179621994452</v>
      </c>
      <c r="J346" s="8">
        <f ca="1">IF(Amortizare[[#This Row],[închidere
sold]]&gt;0,UltimulRând-ROW(),0)</f>
        <v>17</v>
      </c>
    </row>
    <row r="347" spans="2:10" ht="15" customHeight="1" x14ac:dyDescent="0.25">
      <c r="B347" s="7">
        <f>ROWS($B$4:B347)</f>
        <v>344</v>
      </c>
      <c r="C347" s="5">
        <f ca="1">IF(ValoriIntroduse,IF(Amortizare[[#This Row],[Nr.]]&lt;=DuratăÎmprumut,IF(ROW()-ROW(Amortizare[[#Headers],[plată
dată]])=1,ÎnceputÎmprumut,IF(I346&gt;0,EDATE(C346,1),"")),""),"")</f>
        <v>53762</v>
      </c>
      <c r="D347" s="6">
        <f ca="1">IF(ROW()-ROW(Amortizare[[#Headers],[deschidere
sold]])=1,ValoareÎmprumut,IF(Amortizare[[#This Row],[plată
dată]]="",0,INDEX(Amortizare[], ROW()-4,8)))</f>
        <v>17585.179621994452</v>
      </c>
      <c r="E347" s="6">
        <f ca="1">IF(ValoriIntroduse,IF(ROW()-ROW(Amortizare[[#Headers],[dobândă]])=1,-IPMT(RataDobânzii/12,1,DuratăÎmprumut-ROWS($C$4:C347)+1,Amortizare[[#This Row],[deschidere
sold]]),IFERROR(-IPMT(RataDobânzii/12,1,Amortizare[[#This Row],[Nr.
luni rămase]],D348),0)),0)</f>
        <v>69.10336649053535</v>
      </c>
      <c r="F347" s="6">
        <f ca="1">IFERROR(IF(AND(ValoriIntroduse,Amortizare[[#This Row],[plată
dată]]&lt;&gt;""),-PPMT(RataDobânzii/12,1,DuratăÎmprumut-ROWS($C$4:C347)+1,Amortizare[[#This Row],[deschidere
sold]]),""),0)</f>
        <v>1000.3716642659678</v>
      </c>
      <c r="G347" s="6">
        <f ca="1">IF(Amortizare[[#This Row],[plată
dată]]="",0,ValoareImpozitProprietate)</f>
        <v>375</v>
      </c>
      <c r="H347" s="6">
        <f ca="1">IF(Amortizare[[#This Row],[plată
dată]]="",0,Amortizare[[#This Row],[dobândă]]+Amortizare[[#This Row],[principal]]+Amortizare[[#This Row],[proprietate
impozit]])</f>
        <v>1444.4750307565032</v>
      </c>
      <c r="I347" s="6">
        <f ca="1">IF(Amortizare[[#This Row],[plată
dată]]="",0,Amortizare[[#This Row],[deschidere
sold]]-Amortizare[[#This Row],[principal]])</f>
        <v>16584.807957728484</v>
      </c>
      <c r="J347" s="8">
        <f ca="1">IF(Amortizare[[#This Row],[închidere
sold]]&gt;0,UltimulRând-ROW(),0)</f>
        <v>16</v>
      </c>
    </row>
    <row r="348" spans="2:10" ht="15" customHeight="1" x14ac:dyDescent="0.25">
      <c r="B348" s="7">
        <f>ROWS($B$4:B348)</f>
        <v>345</v>
      </c>
      <c r="C348" s="5">
        <f ca="1">IF(ValoriIntroduse,IF(Amortizare[[#This Row],[Nr.]]&lt;=DuratăÎmprumut,IF(ROW()-ROW(Amortizare[[#Headers],[plată
dată]])=1,ÎnceputÎmprumut,IF(I347&gt;0,EDATE(C347,1),"")),""),"")</f>
        <v>53793</v>
      </c>
      <c r="D348" s="6">
        <f ca="1">IF(ROW()-ROW(Amortizare[[#Headers],[deschidere
sold]])=1,ValoareÎmprumut,IF(Amortizare[[#This Row],[plată
dată]]="",0,INDEX(Amortizare[], ROW()-4,8)))</f>
        <v>16584.807957728484</v>
      </c>
      <c r="E348" s="6">
        <f ca="1">IF(ValoriIntroduse,IF(ROW()-ROW(Amortizare[[#Headers],[dobândă]])=1,-IPMT(RataDobânzii/12,1,DuratăÎmprumut-ROWS($C$4:C348)+1,Amortizare[[#This Row],[deschidere
sold]]),IFERROR(-IPMT(RataDobânzii/12,1,Amortizare[[#This Row],[Nr.
luni rămase]],D349),0)),0)</f>
        <v>64.91778365914476</v>
      </c>
      <c r="F348" s="6">
        <f ca="1">IFERROR(IF(AND(ValoriIntroduse,Amortizare[[#This Row],[plată
dată]]&lt;&gt;""),-PPMT(RataDobânzii/12,1,DuratăÎmprumut-ROWS($C$4:C348)+1,Amortizare[[#This Row],[deschidere
sold]]),""),0)</f>
        <v>1004.5398795337426</v>
      </c>
      <c r="G348" s="6">
        <f ca="1">IF(Amortizare[[#This Row],[plată
dată]]="",0,ValoareImpozitProprietate)</f>
        <v>375</v>
      </c>
      <c r="H348" s="6">
        <f ca="1">IF(Amortizare[[#This Row],[plată
dată]]="",0,Amortizare[[#This Row],[dobândă]]+Amortizare[[#This Row],[principal]]+Amortizare[[#This Row],[proprietate
impozit]])</f>
        <v>1444.4576631928874</v>
      </c>
      <c r="I348" s="6">
        <f ca="1">IF(Amortizare[[#This Row],[plată
dată]]="",0,Amortizare[[#This Row],[deschidere
sold]]-Amortizare[[#This Row],[principal]])</f>
        <v>15580.268078194742</v>
      </c>
      <c r="J348" s="8">
        <f ca="1">IF(Amortizare[[#This Row],[închidere
sold]]&gt;0,UltimulRând-ROW(),0)</f>
        <v>15</v>
      </c>
    </row>
    <row r="349" spans="2:10" ht="15" customHeight="1" x14ac:dyDescent="0.25">
      <c r="B349" s="7">
        <f>ROWS($B$4:B349)</f>
        <v>346</v>
      </c>
      <c r="C349" s="5">
        <f ca="1">IF(ValoriIntroduse,IF(Amortizare[[#This Row],[Nr.]]&lt;=DuratăÎmprumut,IF(ROW()-ROW(Amortizare[[#Headers],[plată
dată]])=1,ÎnceputÎmprumut,IF(I348&gt;0,EDATE(C348,1),"")),""),"")</f>
        <v>53823</v>
      </c>
      <c r="D349" s="6">
        <f ca="1">IF(ROW()-ROW(Amortizare[[#Headers],[deschidere
sold]])=1,ValoareÎmprumut,IF(Amortizare[[#This Row],[plată
dată]]="",0,INDEX(Amortizare[], ROW()-4,8)))</f>
        <v>15580.268078194742</v>
      </c>
      <c r="E349" s="6">
        <f ca="1">IF(ValoriIntroduse,IF(ROW()-ROW(Amortizare[[#Headers],[dobândă]])=1,-IPMT(RataDobânzii/12,1,DuratăÎmprumut-ROWS($C$4:C349)+1,Amortizare[[#This Row],[deschidere
sold]]),IFERROR(-IPMT(RataDobânzii/12,1,Amortizare[[#This Row],[Nr.
luni rămase]],D350),0)),0)</f>
        <v>60.714760899290035</v>
      </c>
      <c r="F349" s="6">
        <f ca="1">IFERROR(IF(AND(ValoriIntroduse,Amortizare[[#This Row],[plată
dată]]&lt;&gt;""),-PPMT(RataDobânzii/12,1,DuratăÎmprumut-ROWS($C$4:C349)+1,Amortizare[[#This Row],[deschidere
sold]]),""),0)</f>
        <v>1008.7254623651334</v>
      </c>
      <c r="G349" s="6">
        <f ca="1">IF(Amortizare[[#This Row],[plată
dată]]="",0,ValoareImpozitProprietate)</f>
        <v>375</v>
      </c>
      <c r="H349" s="6">
        <f ca="1">IF(Amortizare[[#This Row],[plată
dată]]="",0,Amortizare[[#This Row],[dobândă]]+Amortizare[[#This Row],[principal]]+Amortizare[[#This Row],[proprietate
impozit]])</f>
        <v>1444.4402232644234</v>
      </c>
      <c r="I349" s="6">
        <f ca="1">IF(Amortizare[[#This Row],[plată
dată]]="",0,Amortizare[[#This Row],[deschidere
sold]]-Amortizare[[#This Row],[principal]])</f>
        <v>14571.542615829609</v>
      </c>
      <c r="J349" s="8">
        <f ca="1">IF(Amortizare[[#This Row],[închidere
sold]]&gt;0,UltimulRând-ROW(),0)</f>
        <v>14</v>
      </c>
    </row>
    <row r="350" spans="2:10" ht="15" customHeight="1" x14ac:dyDescent="0.25">
      <c r="B350" s="7">
        <f>ROWS($B$4:B350)</f>
        <v>347</v>
      </c>
      <c r="C350" s="5">
        <f ca="1">IF(ValoriIntroduse,IF(Amortizare[[#This Row],[Nr.]]&lt;=DuratăÎmprumut,IF(ROW()-ROW(Amortizare[[#Headers],[plată
dată]])=1,ÎnceputÎmprumut,IF(I349&gt;0,EDATE(C349,1),"")),""),"")</f>
        <v>53854</v>
      </c>
      <c r="D350" s="6">
        <f ca="1">IF(ROW()-ROW(Amortizare[[#Headers],[deschidere
sold]])=1,ValoareÎmprumut,IF(Amortizare[[#This Row],[plată
dată]]="",0,INDEX(Amortizare[], ROW()-4,8)))</f>
        <v>14571.542615829609</v>
      </c>
      <c r="E350" s="6">
        <f ca="1">IF(ValoriIntroduse,IF(ROW()-ROW(Amortizare[[#Headers],[dobândă]])=1,-IPMT(RataDobânzii/12,1,DuratăÎmprumut-ROWS($C$4:C350)+1,Amortizare[[#This Row],[deschidere
sold]]),IFERROR(-IPMT(RataDobânzii/12,1,Amortizare[[#This Row],[Nr.
luni rămase]],D351),0)),0)</f>
        <v>56.494225544602585</v>
      </c>
      <c r="F350" s="6">
        <f ca="1">IFERROR(IF(AND(ValoriIntroduse,Amortizare[[#This Row],[plată
dată]]&lt;&gt;""),-PPMT(RataDobânzii/12,1,DuratăÎmprumut-ROWS($C$4:C350)+1,Amortizare[[#This Row],[deschidere
sold]]),""),0)</f>
        <v>1012.9284851249878</v>
      </c>
      <c r="G350" s="6">
        <f ca="1">IF(Amortizare[[#This Row],[plată
dată]]="",0,ValoareImpozitProprietate)</f>
        <v>375</v>
      </c>
      <c r="H350" s="6">
        <f ca="1">IF(Amortizare[[#This Row],[plată
dată]]="",0,Amortizare[[#This Row],[dobândă]]+Amortizare[[#This Row],[principal]]+Amortizare[[#This Row],[proprietate
impozit]])</f>
        <v>1444.4227106695903</v>
      </c>
      <c r="I350" s="6">
        <f ca="1">IF(Amortizare[[#This Row],[plată
dată]]="",0,Amortizare[[#This Row],[deschidere
sold]]-Amortizare[[#This Row],[principal]])</f>
        <v>13558.61413070462</v>
      </c>
      <c r="J350" s="8">
        <f ca="1">IF(Amortizare[[#This Row],[închidere
sold]]&gt;0,UltimulRând-ROW(),0)</f>
        <v>13</v>
      </c>
    </row>
    <row r="351" spans="2:10" ht="15" customHeight="1" x14ac:dyDescent="0.25">
      <c r="B351" s="7">
        <f>ROWS($B$4:B351)</f>
        <v>348</v>
      </c>
      <c r="C351" s="5">
        <f ca="1">IF(ValoriIntroduse,IF(Amortizare[[#This Row],[Nr.]]&lt;=DuratăÎmprumut,IF(ROW()-ROW(Amortizare[[#Headers],[plată
dată]])=1,ÎnceputÎmprumut,IF(I350&gt;0,EDATE(C350,1),"")),""),"")</f>
        <v>53884</v>
      </c>
      <c r="D351" s="6">
        <f ca="1">IF(ROW()-ROW(Amortizare[[#Headers],[deschidere
sold]])=1,ValoareÎmprumut,IF(Amortizare[[#This Row],[plată
dată]]="",0,INDEX(Amortizare[], ROW()-4,8)))</f>
        <v>13558.61413070462</v>
      </c>
      <c r="E351" s="6">
        <f ca="1">IF(ValoriIntroduse,IF(ROW()-ROW(Amortizare[[#Headers],[dobândă]])=1,-IPMT(RataDobânzii/12,1,DuratăÎmprumut-ROWS($C$4:C351)+1,Amortizare[[#This Row],[deschidere
sold]]),IFERROR(-IPMT(RataDobânzii/12,1,Amortizare[[#This Row],[Nr.
luni rămase]],D352),0)),0)</f>
        <v>52.256104625937269</v>
      </c>
      <c r="F351" s="6">
        <f ca="1">IFERROR(IF(AND(ValoriIntroduse,Amortizare[[#This Row],[plată
dată]]&lt;&gt;""),-PPMT(RataDobânzii/12,1,DuratăÎmprumut-ROWS($C$4:C351)+1,Amortizare[[#This Row],[deschidere
sold]]),""),0)</f>
        <v>1017.1490204796754</v>
      </c>
      <c r="G351" s="6">
        <f ca="1">IF(Amortizare[[#This Row],[plată
dată]]="",0,ValoareImpozitProprietate)</f>
        <v>375</v>
      </c>
      <c r="H351" s="6">
        <f ca="1">IF(Amortizare[[#This Row],[plată
dată]]="",0,Amortizare[[#This Row],[dobândă]]+Amortizare[[#This Row],[principal]]+Amortizare[[#This Row],[proprietate
impozit]])</f>
        <v>1444.4051251056126</v>
      </c>
      <c r="I351" s="6">
        <f ca="1">IF(Amortizare[[#This Row],[plată
dată]]="",0,Amortizare[[#This Row],[deschidere
sold]]-Amortizare[[#This Row],[principal]])</f>
        <v>12541.465110224945</v>
      </c>
      <c r="J351" s="8">
        <f ca="1">IF(Amortizare[[#This Row],[închidere
sold]]&gt;0,UltimulRând-ROW(),0)</f>
        <v>12</v>
      </c>
    </row>
    <row r="352" spans="2:10" ht="15" customHeight="1" x14ac:dyDescent="0.25">
      <c r="B352" s="7">
        <f>ROWS($B$4:B352)</f>
        <v>349</v>
      </c>
      <c r="C352" s="5">
        <f ca="1">IF(ValoriIntroduse,IF(Amortizare[[#This Row],[Nr.]]&lt;=DuratăÎmprumut,IF(ROW()-ROW(Amortizare[[#Headers],[plată
dată]])=1,ÎnceputÎmprumut,IF(I351&gt;0,EDATE(C351,1),"")),""),"")</f>
        <v>53915</v>
      </c>
      <c r="D352" s="6">
        <f ca="1">IF(ROW()-ROW(Amortizare[[#Headers],[deschidere
sold]])=1,ValoareÎmprumut,IF(Amortizare[[#This Row],[plată
dată]]="",0,INDEX(Amortizare[], ROW()-4,8)))</f>
        <v>12541.465110224945</v>
      </c>
      <c r="E352" s="6">
        <f ca="1">IF(ValoriIntroduse,IF(ROW()-ROW(Amortizare[[#Headers],[dobândă]])=1,-IPMT(RataDobânzii/12,1,DuratăÎmprumut-ROWS($C$4:C352)+1,Amortizare[[#This Row],[deschidere
sold]]),IFERROR(-IPMT(RataDobânzii/12,1,Amortizare[[#This Row],[Nr.
luni rămase]],D353),0)),0)</f>
        <v>48.000324870110852</v>
      </c>
      <c r="F352" s="6">
        <f ca="1">IFERROR(IF(AND(ValoriIntroduse,Amortizare[[#This Row],[plată
dată]]&lt;&gt;""),-PPMT(RataDobânzii/12,1,DuratăÎmprumut-ROWS($C$4:C352)+1,Amortizare[[#This Row],[deschidere
sold]]),""),0)</f>
        <v>1021.3871413983405</v>
      </c>
      <c r="G352" s="6">
        <f ca="1">IF(Amortizare[[#This Row],[plată
dată]]="",0,ValoareImpozitProprietate)</f>
        <v>375</v>
      </c>
      <c r="H352" s="6">
        <f ca="1">IF(Amortizare[[#This Row],[plată
dată]]="",0,Amortizare[[#This Row],[dobândă]]+Amortizare[[#This Row],[principal]]+Amortizare[[#This Row],[proprietate
impozit]])</f>
        <v>1444.3874662684514</v>
      </c>
      <c r="I352" s="6">
        <f ca="1">IF(Amortizare[[#This Row],[plată
dată]]="",0,Amortizare[[#This Row],[deschidere
sold]]-Amortizare[[#This Row],[principal]])</f>
        <v>11520.077968826605</v>
      </c>
      <c r="J352" s="8">
        <f ca="1">IF(Amortizare[[#This Row],[închidere
sold]]&gt;0,UltimulRând-ROW(),0)</f>
        <v>11</v>
      </c>
    </row>
    <row r="353" spans="2:10" ht="15" customHeight="1" x14ac:dyDescent="0.25">
      <c r="B353" s="7">
        <f>ROWS($B$4:B353)</f>
        <v>350</v>
      </c>
      <c r="C353" s="5">
        <f ca="1">IF(ValoriIntroduse,IF(Amortizare[[#This Row],[Nr.]]&lt;=DuratăÎmprumut,IF(ROW()-ROW(Amortizare[[#Headers],[plată
dată]])=1,ÎnceputÎmprumut,IF(I352&gt;0,EDATE(C352,1),"")),""),"")</f>
        <v>53946</v>
      </c>
      <c r="D353" s="6">
        <f ca="1">IF(ROW()-ROW(Amortizare[[#Headers],[deschidere
sold]])=1,ValoareÎmprumut,IF(Amortizare[[#This Row],[plată
dată]]="",0,INDEX(Amortizare[], ROW()-4,8)))</f>
        <v>11520.077968826605</v>
      </c>
      <c r="E353" s="6">
        <f ca="1">IF(ValoriIntroduse,IF(ROW()-ROW(Amortizare[[#Headers],[dobândă]])=1,-IPMT(RataDobânzii/12,1,DuratăÎmprumut-ROWS($C$4:C353)+1,Amortizare[[#This Row],[deschidere
sold]]),IFERROR(-IPMT(RataDobânzii/12,1,Amortizare[[#This Row],[Nr.
luni rămase]],D354),0)),0)</f>
        <v>43.726812698635158</v>
      </c>
      <c r="F353" s="6">
        <f ca="1">IFERROR(IF(AND(ValoriIntroduse,Amortizare[[#This Row],[plată
dată]]&lt;&gt;""),-PPMT(RataDobânzii/12,1,DuratăÎmprumut-ROWS($C$4:C353)+1,Amortizare[[#This Row],[deschidere
sold]]),""),0)</f>
        <v>1025.642921154167</v>
      </c>
      <c r="G353" s="6">
        <f ca="1">IF(Amortizare[[#This Row],[plată
dată]]="",0,ValoareImpozitProprietate)</f>
        <v>375</v>
      </c>
      <c r="H353" s="6">
        <f ca="1">IF(Amortizare[[#This Row],[plată
dată]]="",0,Amortizare[[#This Row],[dobândă]]+Amortizare[[#This Row],[principal]]+Amortizare[[#This Row],[proprietate
impozit]])</f>
        <v>1444.369733852802</v>
      </c>
      <c r="I353" s="6">
        <f ca="1">IF(Amortizare[[#This Row],[plată
dată]]="",0,Amortizare[[#This Row],[deschidere
sold]]-Amortizare[[#This Row],[principal]])</f>
        <v>10494.435047672438</v>
      </c>
      <c r="J353" s="8">
        <f ca="1">IF(Amortizare[[#This Row],[închidere
sold]]&gt;0,UltimulRând-ROW(),0)</f>
        <v>10</v>
      </c>
    </row>
    <row r="354" spans="2:10" ht="15" customHeight="1" x14ac:dyDescent="0.25">
      <c r="B354" s="7">
        <f>ROWS($B$4:B354)</f>
        <v>351</v>
      </c>
      <c r="C354" s="5">
        <f ca="1">IF(ValoriIntroduse,IF(Amortizare[[#This Row],[Nr.]]&lt;=DuratăÎmprumut,IF(ROW()-ROW(Amortizare[[#Headers],[plată
dată]])=1,ÎnceputÎmprumut,IF(I353&gt;0,EDATE(C353,1),"")),""),"")</f>
        <v>53976</v>
      </c>
      <c r="D354" s="6">
        <f ca="1">IF(ROW()-ROW(Amortizare[[#Headers],[deschidere
sold]])=1,ValoareÎmprumut,IF(Amortizare[[#This Row],[plată
dată]]="",0,INDEX(Amortizare[], ROW()-4,8)))</f>
        <v>10494.435047672438</v>
      </c>
      <c r="E354" s="6">
        <f ca="1">IF(ValoriIntroduse,IF(ROW()-ROW(Amortizare[[#Headers],[dobândă]])=1,-IPMT(RataDobânzii/12,1,DuratăÎmprumut-ROWS($C$4:C354)+1,Amortizare[[#This Row],[deschidere
sold]]),IFERROR(-IPMT(RataDobânzii/12,1,Amortizare[[#This Row],[Nr.
luni rămase]],D355),0)),0)</f>
        <v>39.435494226444973</v>
      </c>
      <c r="F354" s="6">
        <f ca="1">IFERROR(IF(AND(ValoriIntroduse,Amortizare[[#This Row],[plată
dată]]&lt;&gt;""),-PPMT(RataDobânzii/12,1,DuratăÎmprumut-ROWS($C$4:C354)+1,Amortizare[[#This Row],[deschidere
sold]]),""),0)</f>
        <v>1029.9164333256426</v>
      </c>
      <c r="G354" s="6">
        <f ca="1">IF(Amortizare[[#This Row],[plată
dată]]="",0,ValoareImpozitProprietate)</f>
        <v>375</v>
      </c>
      <c r="H354" s="6">
        <f ca="1">IF(Amortizare[[#This Row],[plată
dată]]="",0,Amortizare[[#This Row],[dobândă]]+Amortizare[[#This Row],[principal]]+Amortizare[[#This Row],[proprietate
impozit]])</f>
        <v>1444.3519275520875</v>
      </c>
      <c r="I354" s="6">
        <f ca="1">IF(Amortizare[[#This Row],[plată
dată]]="",0,Amortizare[[#This Row],[deschidere
sold]]-Amortizare[[#This Row],[principal]])</f>
        <v>9464.5186143467945</v>
      </c>
      <c r="J354" s="8">
        <f ca="1">IF(Amortizare[[#This Row],[închidere
sold]]&gt;0,UltimulRând-ROW(),0)</f>
        <v>9</v>
      </c>
    </row>
    <row r="355" spans="2:10" ht="15" customHeight="1" x14ac:dyDescent="0.25">
      <c r="B355" s="7">
        <f>ROWS($B$4:B355)</f>
        <v>352</v>
      </c>
      <c r="C355" s="5">
        <f ca="1">IF(ValoriIntroduse,IF(Amortizare[[#This Row],[Nr.]]&lt;=DuratăÎmprumut,IF(ROW()-ROW(Amortizare[[#Headers],[plată
dată]])=1,ÎnceputÎmprumut,IF(I354&gt;0,EDATE(C354,1),"")),""),"")</f>
        <v>54007</v>
      </c>
      <c r="D355" s="6">
        <f ca="1">IF(ROW()-ROW(Amortizare[[#Headers],[deschidere
sold]])=1,ValoareÎmprumut,IF(Amortizare[[#This Row],[plată
dată]]="",0,INDEX(Amortizare[], ROW()-4,8)))</f>
        <v>9464.5186143467945</v>
      </c>
      <c r="E355" s="6">
        <f ca="1">IF(ValoriIntroduse,IF(ROW()-ROW(Amortizare[[#Headers],[dobândă]])=1,-IPMT(RataDobânzii/12,1,DuratăÎmprumut-ROWS($C$4:C355)+1,Amortizare[[#This Row],[deschidere
sold]]),IFERROR(-IPMT(RataDobânzii/12,1,Amortizare[[#This Row],[Nr.
luni rămase]],D356),0)),0)</f>
        <v>35.126295260620672</v>
      </c>
      <c r="F355" s="6">
        <f ca="1">IFERROR(IF(AND(ValoriIntroduse,Amortizare[[#This Row],[plată
dată]]&lt;&gt;""),-PPMT(RataDobânzii/12,1,DuratăÎmprumut-ROWS($C$4:C355)+1,Amortizare[[#This Row],[deschidere
sold]]),""),0)</f>
        <v>1034.207751797833</v>
      </c>
      <c r="G355" s="6">
        <f ca="1">IF(Amortizare[[#This Row],[plată
dată]]="",0,ValoareImpozitProprietate)</f>
        <v>375</v>
      </c>
      <c r="H355" s="6">
        <f ca="1">IF(Amortizare[[#This Row],[plată
dată]]="",0,Amortizare[[#This Row],[dobândă]]+Amortizare[[#This Row],[principal]]+Amortizare[[#This Row],[proprietate
impozit]])</f>
        <v>1444.3340470584537</v>
      </c>
      <c r="I355" s="6">
        <f ca="1">IF(Amortizare[[#This Row],[plată
dată]]="",0,Amortizare[[#This Row],[deschidere
sold]]-Amortizare[[#This Row],[principal]])</f>
        <v>8430.3108625489622</v>
      </c>
      <c r="J355" s="8">
        <f ca="1">IF(Amortizare[[#This Row],[închidere
sold]]&gt;0,UltimulRând-ROW(),0)</f>
        <v>8</v>
      </c>
    </row>
    <row r="356" spans="2:10" ht="15" customHeight="1" x14ac:dyDescent="0.25">
      <c r="B356" s="7">
        <f>ROWS($B$4:B356)</f>
        <v>353</v>
      </c>
      <c r="C356" s="5">
        <f ca="1">IF(ValoriIntroduse,IF(Amortizare[[#This Row],[Nr.]]&lt;=DuratăÎmprumut,IF(ROW()-ROW(Amortizare[[#Headers],[plată
dată]])=1,ÎnceputÎmprumut,IF(I355&gt;0,EDATE(C355,1),"")),""),"")</f>
        <v>54037</v>
      </c>
      <c r="D356" s="6">
        <f ca="1">IF(ROW()-ROW(Amortizare[[#Headers],[deschidere
sold]])=1,ValoareÎmprumut,IF(Amortizare[[#This Row],[plată
dată]]="",0,INDEX(Amortizare[], ROW()-4,8)))</f>
        <v>8430.3108625489622</v>
      </c>
      <c r="E356" s="6">
        <f ca="1">IF(ValoriIntroduse,IF(ROW()-ROW(Amortizare[[#Headers],[dobândă]])=1,-IPMT(RataDobânzii/12,1,DuratăÎmprumut-ROWS($C$4:C356)+1,Amortizare[[#This Row],[deschidere
sold]]),IFERROR(-IPMT(RataDobânzii/12,1,Amortizare[[#This Row],[Nr.
luni rămase]],D357),0)),0)</f>
        <v>30.799141299105436</v>
      </c>
      <c r="F356" s="6">
        <f ca="1">IFERROR(IF(AND(ValoriIntroduse,Amortizare[[#This Row],[plată
dată]]&lt;&gt;""),-PPMT(RataDobânzii/12,1,DuratăÎmprumut-ROWS($C$4:C356)+1,Amortizare[[#This Row],[deschidere
sold]]),""),0)</f>
        <v>1038.5169507636572</v>
      </c>
      <c r="G356" s="6">
        <f ca="1">IF(Amortizare[[#This Row],[plată
dată]]="",0,ValoareImpozitProprietate)</f>
        <v>375</v>
      </c>
      <c r="H356" s="6">
        <f ca="1">IF(Amortizare[[#This Row],[plată
dată]]="",0,Amortizare[[#This Row],[dobândă]]+Amortizare[[#This Row],[principal]]+Amortizare[[#This Row],[proprietate
impozit]])</f>
        <v>1444.3160920627627</v>
      </c>
      <c r="I356" s="6">
        <f ca="1">IF(Amortizare[[#This Row],[plată
dată]]="",0,Amortizare[[#This Row],[deschidere
sold]]-Amortizare[[#This Row],[principal]])</f>
        <v>7391.7939117853048</v>
      </c>
      <c r="J356" s="8">
        <f ca="1">IF(Amortizare[[#This Row],[închidere
sold]]&gt;0,UltimulRând-ROW(),0)</f>
        <v>7</v>
      </c>
    </row>
    <row r="357" spans="2:10" ht="15" customHeight="1" x14ac:dyDescent="0.25">
      <c r="B357" s="7">
        <f>ROWS($B$4:B357)</f>
        <v>354</v>
      </c>
      <c r="C357" s="5">
        <f ca="1">IF(ValoriIntroduse,IF(Amortizare[[#This Row],[Nr.]]&lt;=DuratăÎmprumut,IF(ROW()-ROW(Amortizare[[#Headers],[plată
dată]])=1,ÎnceputÎmprumut,IF(I356&gt;0,EDATE(C356,1),"")),""),"")</f>
        <v>54068</v>
      </c>
      <c r="D357" s="6">
        <f ca="1">IF(ROW()-ROW(Amortizare[[#Headers],[deschidere
sold]])=1,ValoareÎmprumut,IF(Amortizare[[#This Row],[plată
dată]]="",0,INDEX(Amortizare[], ROW()-4,8)))</f>
        <v>7391.7939117853048</v>
      </c>
      <c r="E357" s="6">
        <f ca="1">IF(ValoriIntroduse,IF(ROW()-ROW(Amortizare[[#Headers],[dobândă]])=1,-IPMT(RataDobânzii/12,1,DuratăÎmprumut-ROWS($C$4:C357)+1,Amortizare[[#This Row],[deschidere
sold]]),IFERROR(-IPMT(RataDobânzii/12,1,Amortizare[[#This Row],[Nr.
luni rămase]],D358),0)),0)</f>
        <v>26.45395752941722</v>
      </c>
      <c r="F357" s="6">
        <f ca="1">IFERROR(IF(AND(ValoriIntroduse,Amortizare[[#This Row],[plată
dată]]&lt;&gt;""),-PPMT(RataDobânzii/12,1,DuratăÎmprumut-ROWS($C$4:C357)+1,Amortizare[[#This Row],[deschidere
sold]]),""),0)</f>
        <v>1042.8441047251722</v>
      </c>
      <c r="G357" s="6">
        <f ca="1">IF(Amortizare[[#This Row],[plată
dată]]="",0,ValoareImpozitProprietate)</f>
        <v>375</v>
      </c>
      <c r="H357" s="6">
        <f ca="1">IF(Amortizare[[#This Row],[plată
dată]]="",0,Amortizare[[#This Row],[dobândă]]+Amortizare[[#This Row],[principal]]+Amortizare[[#This Row],[proprietate
impozit]])</f>
        <v>1444.2980622545895</v>
      </c>
      <c r="I357" s="6">
        <f ca="1">IF(Amortizare[[#This Row],[plată
dată]]="",0,Amortizare[[#This Row],[deschidere
sold]]-Amortizare[[#This Row],[principal]])</f>
        <v>6348.949807060133</v>
      </c>
      <c r="J357" s="8">
        <f ca="1">IF(Amortizare[[#This Row],[închidere
sold]]&gt;0,UltimulRând-ROW(),0)</f>
        <v>6</v>
      </c>
    </row>
    <row r="358" spans="2:10" ht="15" customHeight="1" x14ac:dyDescent="0.25">
      <c r="B358" s="7">
        <f>ROWS($B$4:B358)</f>
        <v>355</v>
      </c>
      <c r="C358" s="5">
        <f ca="1">IF(ValoriIntroduse,IF(Amortizare[[#This Row],[Nr.]]&lt;=DuratăÎmprumut,IF(ROW()-ROW(Amortizare[[#Headers],[plată
dată]])=1,ÎnceputÎmprumut,IF(I357&gt;0,EDATE(C357,1),"")),""),"")</f>
        <v>54099</v>
      </c>
      <c r="D358" s="6">
        <f ca="1">IF(ROW()-ROW(Amortizare[[#Headers],[deschidere
sold]])=1,ValoareÎmprumut,IF(Amortizare[[#This Row],[plată
dată]]="",0,INDEX(Amortizare[], ROW()-4,8)))</f>
        <v>6348.949807060133</v>
      </c>
      <c r="E358" s="6">
        <f ca="1">IF(ValoriIntroduse,IF(ROW()-ROW(Amortizare[[#Headers],[dobândă]])=1,-IPMT(RataDobânzii/12,1,DuratăÎmprumut-ROWS($C$4:C358)+1,Amortizare[[#This Row],[deschidere
sold]]),IFERROR(-IPMT(RataDobânzii/12,1,Amortizare[[#This Row],[Nr.
luni rămase]],D359),0)),0)</f>
        <v>22.090668827355298</v>
      </c>
      <c r="F358" s="6">
        <f ca="1">IFERROR(IF(AND(ValoriIntroduse,Amortizare[[#This Row],[plată
dată]]&lt;&gt;""),-PPMT(RataDobânzii/12,1,DuratăÎmprumut-ROWS($C$4:C358)+1,Amortizare[[#This Row],[deschidere
sold]]),""),0)</f>
        <v>1047.1892884948606</v>
      </c>
      <c r="G358" s="6">
        <f ca="1">IF(Amortizare[[#This Row],[plată
dată]]="",0,ValoareImpozitProprietate)</f>
        <v>375</v>
      </c>
      <c r="H358" s="6">
        <f ca="1">IF(Amortizare[[#This Row],[plată
dată]]="",0,Amortizare[[#This Row],[dobândă]]+Amortizare[[#This Row],[principal]]+Amortizare[[#This Row],[proprietate
impozit]])</f>
        <v>1444.279957322216</v>
      </c>
      <c r="I358" s="6">
        <f ca="1">IF(Amortizare[[#This Row],[plată
dată]]="",0,Amortizare[[#This Row],[deschidere
sold]]-Amortizare[[#This Row],[principal]])</f>
        <v>5301.7605185652719</v>
      </c>
      <c r="J358" s="8">
        <f ca="1">IF(Amortizare[[#This Row],[închidere
sold]]&gt;0,UltimulRând-ROW(),0)</f>
        <v>5</v>
      </c>
    </row>
    <row r="359" spans="2:10" ht="15" customHeight="1" x14ac:dyDescent="0.25">
      <c r="B359" s="7">
        <f>ROWS($B$4:B359)</f>
        <v>356</v>
      </c>
      <c r="C359" s="5">
        <f ca="1">IF(ValoriIntroduse,IF(Amortizare[[#This Row],[Nr.]]&lt;=DuratăÎmprumut,IF(ROW()-ROW(Amortizare[[#Headers],[plată
dată]])=1,ÎnceputÎmprumut,IF(I358&gt;0,EDATE(C358,1),"")),""),"")</f>
        <v>54128</v>
      </c>
      <c r="D359" s="6">
        <f ca="1">IF(ROW()-ROW(Amortizare[[#Headers],[deschidere
sold]])=1,ValoareÎmprumut,IF(Amortizare[[#This Row],[plată
dată]]="",0,INDEX(Amortizare[], ROW()-4,8)))</f>
        <v>5301.7605185652719</v>
      </c>
      <c r="E359" s="6">
        <f ca="1">IF(ValoriIntroduse,IF(ROW()-ROW(Amortizare[[#Headers],[dobândă]])=1,-IPMT(RataDobânzii/12,1,DuratăÎmprumut-ROWS($C$4:C359)+1,Amortizare[[#This Row],[deschidere
sold]]),IFERROR(-IPMT(RataDobânzii/12,1,Amortizare[[#This Row],[Nr.
luni rămase]],D360),0)),0)</f>
        <v>17.709199755701455</v>
      </c>
      <c r="F359" s="6">
        <f ca="1">IFERROR(IF(AND(ValoriIntroduse,Amortizare[[#This Row],[plată
dată]]&lt;&gt;""),-PPMT(RataDobânzii/12,1,DuratăÎmprumut-ROWS($C$4:C359)+1,Amortizare[[#This Row],[deschidere
sold]]),""),0)</f>
        <v>1051.5525771969224</v>
      </c>
      <c r="G359" s="6">
        <f ca="1">IF(Amortizare[[#This Row],[plată
dată]]="",0,ValoareImpozitProprietate)</f>
        <v>375</v>
      </c>
      <c r="H359" s="6">
        <f ca="1">IF(Amortizare[[#This Row],[plată
dată]]="",0,Amortizare[[#This Row],[dobândă]]+Amortizare[[#This Row],[principal]]+Amortizare[[#This Row],[proprietate
impozit]])</f>
        <v>1444.2617769526239</v>
      </c>
      <c r="I359" s="6">
        <f ca="1">IF(Amortizare[[#This Row],[plată
dată]]="",0,Amortizare[[#This Row],[deschidere
sold]]-Amortizare[[#This Row],[principal]])</f>
        <v>4250.2079413683496</v>
      </c>
      <c r="J359" s="8">
        <f ca="1">IF(Amortizare[[#This Row],[închidere
sold]]&gt;0,UltimulRând-ROW(),0)</f>
        <v>4</v>
      </c>
    </row>
    <row r="360" spans="2:10" ht="15" customHeight="1" x14ac:dyDescent="0.25">
      <c r="B360" s="7">
        <f>ROWS($B$4:B360)</f>
        <v>357</v>
      </c>
      <c r="C360" s="5">
        <f ca="1">IF(ValoriIntroduse,IF(Amortizare[[#This Row],[Nr.]]&lt;=DuratăÎmprumut,IF(ROW()-ROW(Amortizare[[#Headers],[plată
dată]])=1,ÎnceputÎmprumut,IF(I359&gt;0,EDATE(C359,1),"")),""),"")</f>
        <v>54159</v>
      </c>
      <c r="D360" s="6">
        <f ca="1">IF(ROW()-ROW(Amortizare[[#Headers],[deschidere
sold]])=1,ValoareÎmprumut,IF(Amortizare[[#This Row],[plată
dată]]="",0,INDEX(Amortizare[], ROW()-4,8)))</f>
        <v>4250.2079413683496</v>
      </c>
      <c r="E360" s="6">
        <f ca="1">IF(ValoriIntroduse,IF(ROW()-ROW(Amortizare[[#Headers],[dobândă]])=1,-IPMT(RataDobânzii/12,1,DuratăÎmprumut-ROWS($C$4:C360)+1,Amortizare[[#This Row],[deschidere
sold]]),IFERROR(-IPMT(RataDobânzii/12,1,Amortizare[[#This Row],[Nr.
luni rămase]],D361),0)),0)</f>
        <v>13.309474562915721</v>
      </c>
      <c r="F360" s="6">
        <f ca="1">IFERROR(IF(AND(ValoriIntroduse,Amortizare[[#This Row],[plată
dată]]&lt;&gt;""),-PPMT(RataDobânzii/12,1,DuratăÎmprumut-ROWS($C$4:C360)+1,Amortizare[[#This Row],[deschidere
sold]]),""),0)</f>
        <v>1055.9340462685764</v>
      </c>
      <c r="G360" s="6">
        <f ca="1">IF(Amortizare[[#This Row],[plată
dată]]="",0,ValoareImpozitProprietate)</f>
        <v>375</v>
      </c>
      <c r="H360" s="6">
        <f ca="1">IF(Amortizare[[#This Row],[plată
dată]]="",0,Amortizare[[#This Row],[dobândă]]+Amortizare[[#This Row],[principal]]+Amortizare[[#This Row],[proprietate
impozit]])</f>
        <v>1444.2435208314921</v>
      </c>
      <c r="I360" s="6">
        <f ca="1">IF(Amortizare[[#This Row],[plată
dată]]="",0,Amortizare[[#This Row],[deschidere
sold]]-Amortizare[[#This Row],[principal]])</f>
        <v>3194.2738950997732</v>
      </c>
      <c r="J360" s="8">
        <f ca="1">IF(Amortizare[[#This Row],[închidere
sold]]&gt;0,UltimulRând-ROW(),0)</f>
        <v>3</v>
      </c>
    </row>
    <row r="361" spans="2:10" ht="15" customHeight="1" x14ac:dyDescent="0.25">
      <c r="B361" s="7">
        <f>ROWS($B$4:B361)</f>
        <v>358</v>
      </c>
      <c r="C361" s="5">
        <f ca="1">IF(ValoriIntroduse,IF(Amortizare[[#This Row],[Nr.]]&lt;=DuratăÎmprumut,IF(ROW()-ROW(Amortizare[[#Headers],[plată
dată]])=1,ÎnceputÎmprumut,IF(I360&gt;0,EDATE(C360,1),"")),""),"")</f>
        <v>54189</v>
      </c>
      <c r="D361" s="6">
        <f ca="1">IF(ROW()-ROW(Amortizare[[#Headers],[deschidere
sold]])=1,ValoareÎmprumut,IF(Amortizare[[#This Row],[plată
dată]]="",0,INDEX(Amortizare[], ROW()-4,8)))</f>
        <v>3194.2738950997732</v>
      </c>
      <c r="E361" s="6">
        <f ca="1">IF(ValoriIntroduse,IF(ROW()-ROW(Amortizare[[#Headers],[dobândă]])=1,-IPMT(RataDobânzii/12,1,DuratăÎmprumut-ROWS($C$4:C361)+1,Amortizare[[#This Row],[deschidere
sold]]),IFERROR(-IPMT(RataDobânzii/12,1,Amortizare[[#This Row],[Nr.
luni rămase]],D362),0)),0)</f>
        <v>8.8914171818267125</v>
      </c>
      <c r="F361" s="6">
        <f ca="1">IFERROR(IF(AND(ValoriIntroduse,Amortizare[[#This Row],[plată
dată]]&lt;&gt;""),-PPMT(RataDobânzii/12,1,DuratăÎmprumut-ROWS($C$4:C361)+1,Amortizare[[#This Row],[deschidere
sold]]),""),0)</f>
        <v>1060.3337714613619</v>
      </c>
      <c r="G361" s="6">
        <f ca="1">IF(Amortizare[[#This Row],[plată
dată]]="",0,ValoareImpozitProprietate)</f>
        <v>375</v>
      </c>
      <c r="H361" s="6">
        <f ca="1">IF(Amortizare[[#This Row],[plată
dată]]="",0,Amortizare[[#This Row],[dobândă]]+Amortizare[[#This Row],[principal]]+Amortizare[[#This Row],[proprietate
impozit]])</f>
        <v>1444.2251886431886</v>
      </c>
      <c r="I361" s="6">
        <f ca="1">IF(Amortizare[[#This Row],[plată
dată]]="",0,Amortizare[[#This Row],[deschidere
sold]]-Amortizare[[#This Row],[principal]])</f>
        <v>2133.940123638411</v>
      </c>
      <c r="J361" s="8">
        <f ca="1">IF(Amortizare[[#This Row],[închidere
sold]]&gt;0,UltimulRând-ROW(),0)</f>
        <v>2</v>
      </c>
    </row>
    <row r="362" spans="2:10" ht="15" customHeight="1" x14ac:dyDescent="0.25">
      <c r="B362" s="7">
        <f>ROWS($B$4:B362)</f>
        <v>359</v>
      </c>
      <c r="C362" s="5">
        <f ca="1">IF(ValoriIntroduse,IF(Amortizare[[#This Row],[Nr.]]&lt;=DuratăÎmprumut,IF(ROW()-ROW(Amortizare[[#Headers],[plată
dată]])=1,ÎnceputÎmprumut,IF(I361&gt;0,EDATE(C361,1),"")),""),"")</f>
        <v>54220</v>
      </c>
      <c r="D362" s="6">
        <f ca="1">IF(ROW()-ROW(Amortizare[[#Headers],[deschidere
sold]])=1,ValoareÎmprumut,IF(Amortizare[[#This Row],[plată
dată]]="",0,INDEX(Amortizare[], ROW()-4,8)))</f>
        <v>2133.940123638411</v>
      </c>
      <c r="E362" s="6">
        <f ca="1">IF(ValoriIntroduse,IF(ROW()-ROW(Amortizare[[#Headers],[dobândă]])=1,-IPMT(RataDobânzii/12,1,DuratăÎmprumut-ROWS($C$4:C362)+1,Amortizare[[#This Row],[deschidere
sold]]),IFERROR(-IPMT(RataDobânzii/12,1,Amortizare[[#This Row],[Nr.
luni rămase]],D363),0)),0)</f>
        <v>4.454951228316502</v>
      </c>
      <c r="F362" s="6">
        <f ca="1">IFERROR(IF(AND(ValoriIntroduse,Amortizare[[#This Row],[plată
dată]]&lt;&gt;""),-PPMT(RataDobânzii/12,1,DuratăÎmprumut-ROWS($C$4:C362)+1,Amortizare[[#This Row],[deschidere
sold]]),""),0)</f>
        <v>1064.7518288424505</v>
      </c>
      <c r="G362" s="6">
        <f ca="1">IF(Amortizare[[#This Row],[plată
dată]]="",0,ValoareImpozitProprietate)</f>
        <v>375</v>
      </c>
      <c r="H362" s="6">
        <f ca="1">IF(Amortizare[[#This Row],[plată
dată]]="",0,Amortizare[[#This Row],[dobândă]]+Amortizare[[#This Row],[principal]]+Amortizare[[#This Row],[proprietate
impozit]])</f>
        <v>1444.2067800707671</v>
      </c>
      <c r="I362" s="6">
        <f ca="1">IF(Amortizare[[#This Row],[plată
dată]]="",0,Amortizare[[#This Row],[deschidere
sold]]-Amortizare[[#This Row],[principal]])</f>
        <v>1069.1882947959605</v>
      </c>
      <c r="J362" s="8">
        <f ca="1">IF(Amortizare[[#This Row],[închidere
sold]]&gt;0,UltimulRând-ROW(),0)</f>
        <v>1</v>
      </c>
    </row>
    <row r="363" spans="2:10" ht="15" customHeight="1" x14ac:dyDescent="0.25">
      <c r="B363" s="7">
        <f>ROWS($B$4:B363)</f>
        <v>360</v>
      </c>
      <c r="C363" s="5">
        <f ca="1">IF(ValoriIntroduse,IF(Amortizare[[#This Row],[Nr.]]&lt;=DuratăÎmprumut,IF(ROW()-ROW(Amortizare[[#Headers],[plată
dată]])=1,ÎnceputÎmprumut,IF(I362&gt;0,EDATE(C362,1),"")),""),"")</f>
        <v>54250</v>
      </c>
      <c r="D363" s="6">
        <f ca="1">IF(ROW()-ROW(Amortizare[[#Headers],[deschidere
sold]])=1,ValoareÎmprumut,IF(Amortizare[[#This Row],[plată
dată]]="",0,INDEX(Amortizare[], ROW()-4,8)))</f>
        <v>1069.1882947959605</v>
      </c>
      <c r="E363" s="6">
        <f ca="1">IF(ValoriIntroduse,IF(ROW()-ROW(Amortizare[[#Headers],[dobândă]])=1,-IPMT(RataDobânzii/12,1,DuratăÎmprumut-ROWS($C$4:C363)+1,Amortizare[[#This Row],[deschidere
sold]]),IFERROR(-IPMT(RataDobânzii/12,1,Amortizare[[#This Row],[Nr.
luni rămase]],D364),0)),0)</f>
        <v>0</v>
      </c>
      <c r="F363" s="6">
        <f ca="1">IFERROR(IF(AND(ValoriIntroduse,Amortizare[[#This Row],[plată
dată]]&lt;&gt;""),-PPMT(RataDobânzii/12,1,DuratăÎmprumut-ROWS($C$4:C363)+1,Amortizare[[#This Row],[deschidere
sold]]),""),0)</f>
        <v>1069.1882947959607</v>
      </c>
      <c r="G363" s="6">
        <f ca="1">IF(Amortizare[[#This Row],[plată
dată]]="",0,ValoareImpozitProprietate)</f>
        <v>375</v>
      </c>
      <c r="H363" s="6">
        <f ca="1">IF(Amortizare[[#This Row],[plată
dată]]="",0,Amortizare[[#This Row],[dobândă]]+Amortizare[[#This Row],[principal]]+Amortizare[[#This Row],[proprietate
impozit]])</f>
        <v>1444.1882947959607</v>
      </c>
      <c r="I363" s="6">
        <f ca="1">IF(Amortizare[[#This Row],[plată
dată]]="",0,Amortizare[[#This Row],[deschidere
sold]]-Amortizare[[#This Row],[principal]])</f>
        <v>-2.2737367544323206E-13</v>
      </c>
      <c r="J363" s="8">
        <f ca="1">IF(Amortizare[[#This Row],[închidere
sold]]&gt;0,UltimulRând-ROW(),0)</f>
        <v>0</v>
      </c>
    </row>
  </sheetData>
  <sheetProtection selectLockedCells="1"/>
  <mergeCells count="2">
    <mergeCell ref="B1:J1"/>
    <mergeCell ref="B2:J2"/>
  </mergeCells>
  <conditionalFormatting sqref="B4:J363">
    <cfRule type="expression" dxfId="18" priority="1">
      <formula>$C4=""</formula>
    </cfRule>
  </conditionalFormatting>
  <dataValidations count="11">
    <dataValidation allowBlank="1" showInputMessage="1" showErrorMessage="1" prompt="Tabel de amortizare calculat din foaia de lucru Calculator de ipotecă. Adăugați plățile suplimentare inserând rânduri noi în acest tabel. Introduceți data de plată și coloanele se vor actualiza automat." sqref="A1" xr:uid="{00000000-0002-0000-0100-000000000000}"/>
    <dataValidation allowBlank="1" showInputMessage="1" showErrorMessage="1" prompt="Numărul plății se află în această coloană Adăugați plăți suplimentare adăugând un rând nou și introducând data de plată. Coloanele se vor actualiza automat" sqref="B3" xr:uid="{00000000-0002-0000-0100-000001000000}"/>
    <dataValidation allowBlank="1" showInputMessage="1" showErrorMessage="1" prompt="Data de plată se actualizează automat în această coloană" sqref="C3" xr:uid="{00000000-0002-0000-0100-000002000000}"/>
    <dataValidation allowBlank="1" showInputMessage="1" showErrorMessage="1" prompt="Soldul inițial și cel ajustat pe măsură ce sunt aplicate plăți se actualizează automat în această coloană" sqref="D3" xr:uid="{00000000-0002-0000-0100-000003000000}"/>
    <dataValidation allowBlank="1" showInputMessage="1" showErrorMessage="1" prompt="Desfășurătorul dobânzii se actualizează automat în această coloană" sqref="E3" xr:uid="{00000000-0002-0000-0100-000004000000}"/>
    <dataValidation allowBlank="1" showInputMessage="1" showErrorMessage="1" prompt="Suma de plată aplicată la plata principală este actualizată automat în această coloană" sqref="F3" xr:uid="{00000000-0002-0000-0100-000005000000}"/>
    <dataValidation allowBlank="1" showInputMessage="1" showErrorMessage="1" prompt="Plată impozitului pe proprietate introdusă în celula E8 din foaia de lucru Calculator ipotecă se actualizează automat în această coloană " sqref="G3" xr:uid="{00000000-0002-0000-0100-000006000000}"/>
    <dataValidation allowBlank="1" showInputMessage="1" showErrorMessage="1" prompt="Totalul de plată se ajustează automat în această coloană pe baza dobânzii, a sumelor de impozit principale și de proprietate din coloanele E, F și G" sqref="H3" xr:uid="{00000000-0002-0000-0100-000007000000}"/>
    <dataValidation allowBlank="1" showInputMessage="1" showErrorMessage="1" prompt="Soldul de închidere ajustat pentru plata totală se actualizează automat în această coloană" sqref="I3" xr:uid="{00000000-0002-0000-0100-000008000000}"/>
    <dataValidation allowBlank="1" showInputMessage="1" showErrorMessage="1" prompt="Numărul de plăți rămase se actualizează automat în această coloană sub acest titlu, în funcție de Durata Împrumutului din foaia de lucru Calculator de ipotecă și numărul de plăți aplicat la un împrumut      " sqref="J3" xr:uid="{00000000-0002-0000-0100-000009000000}"/>
    <dataValidation allowBlank="1" showInputMessage="1" showErrorMessage="1" prompt="Titlul acestei foi de lucru se află în celula aceasta și în cea de mai jos" sqref="B1:J1" xr:uid="{00000000-0002-0000-0100-00000A000000}"/>
  </dataValidations>
  <printOptions horizontalCentered="1"/>
  <pageMargins left="0.25" right="0.25" top="0.75" bottom="0.75" header="0.3" footer="0.3"/>
  <pageSetup paperSize="9" scale="7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13</vt:i4>
      </vt:variant>
    </vt:vector>
  </HeadingPairs>
  <TitlesOfParts>
    <vt:vector size="15" baseType="lpstr">
      <vt:lpstr>Calculator ipotecă</vt:lpstr>
      <vt:lpstr>Tabel amortizare</vt:lpstr>
      <vt:lpstr>dobândă</vt:lpstr>
      <vt:lpstr>DuratăÎmprumut</vt:lpstr>
      <vt:lpstr>'Tabel amortizare'!Imprimare_titluri</vt:lpstr>
      <vt:lpstr>ÎnceputÎmprumut</vt:lpstr>
      <vt:lpstr>NicioPlatăRămasă</vt:lpstr>
      <vt:lpstr>PlatăLunarăÎmprumut</vt:lpstr>
      <vt:lpstr>RataDobânzii</vt:lpstr>
      <vt:lpstr>total_dobândă_plătită</vt:lpstr>
      <vt:lpstr>Total_plată_împrumut</vt:lpstr>
      <vt:lpstr>total_plăți</vt:lpstr>
      <vt:lpstr>ValoareCasă</vt:lpstr>
      <vt:lpstr>ValoareImpozitProprietate</vt:lpstr>
      <vt:lpstr>ValoareÎmprumut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2017-09-21T04:13:40Z</dcterms:created>
  <dcterms:modified xsi:type="dcterms:W3CDTF">2018-04-13T09:40:01Z</dcterms:modified>
  <cp:version/>
</cp:coreProperties>
</file>