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eli\projects\Office_Online\technicians\ZivYang\20190902\Bug 3600095\es-ES\target\"/>
    </mc:Choice>
  </mc:AlternateContent>
  <xr:revisionPtr revIDLastSave="0" documentId="13_ncr:1_{EC7BCEA2-5514-4EA5-80D4-E2881EC0C8D6}" xr6:coauthVersionLast="44" xr6:coauthVersionMax="44" xr10:uidLastSave="{00000000-0000-0000-0000-000000000000}"/>
  <bookViews>
    <workbookView xWindow="-120" yWindow="-120" windowWidth="29040" windowHeight="17640" tabRatio="686" xr2:uid="{00000000-000D-0000-FFFF-FFFF00000000}"/>
  </bookViews>
  <sheets>
    <sheet name="Enero" sheetId="4" r:id="rId1"/>
    <sheet name="Febrero" sheetId="5" r:id="rId2"/>
    <sheet name="Marzo" sheetId="17" r:id="rId3"/>
    <sheet name="Abril" sheetId="18" r:id="rId4"/>
    <sheet name="Mayo" sheetId="19" r:id="rId5"/>
    <sheet name="Junio" sheetId="20" r:id="rId6"/>
    <sheet name="Julio" sheetId="21" r:id="rId7"/>
    <sheet name="Agosto" sheetId="22" r:id="rId8"/>
    <sheet name="Septiembre" sheetId="23" r:id="rId9"/>
    <sheet name="Octubre" sheetId="24" r:id="rId10"/>
    <sheet name="Noviembre" sheetId="25" r:id="rId11"/>
    <sheet name="Diciembre" sheetId="15" r:id="rId12"/>
    <sheet name="Nombres de los empleados" sheetId="16" r:id="rId13"/>
  </sheets>
  <definedNames>
    <definedName name="CalendarioAño">Enero!$AH$4</definedName>
    <definedName name="ColumnTitle13">EmployeeName[[#Headers],[Nombres de los empleados]]</definedName>
    <definedName name="Employee_Absence_Title">Enero!$B$1</definedName>
    <definedName name="Key_name">Enero!$B$2</definedName>
    <definedName name="KeyCustom1">Enero!$O$2</definedName>
    <definedName name="KeyCustom1Label">Enero!$P$2</definedName>
    <definedName name="KeyCustom2">Enero!$T$2</definedName>
    <definedName name="KeyCustom2Label">Enero!$U$2</definedName>
    <definedName name="KeyPersonal">Enero!$G$2</definedName>
    <definedName name="KeyPersonalLabel">Enero!$H$2</definedName>
    <definedName name="KeySick">Enero!$K$2</definedName>
    <definedName name="KeySickLabel">Enero!$L$2</definedName>
    <definedName name="KeyVacation">Enero!$C$2</definedName>
    <definedName name="KeyVacationLabel">Enero!$D$2</definedName>
    <definedName name="MonthName" localSheetId="3">Abril!$B$4</definedName>
    <definedName name="MonthName" localSheetId="7">Agosto!$B$4</definedName>
    <definedName name="MonthName" localSheetId="11">Diciembre!$B$4</definedName>
    <definedName name="MonthName" localSheetId="0">Enero!$B$4</definedName>
    <definedName name="MonthName" localSheetId="1">Febrero!$B$4</definedName>
    <definedName name="MonthName" localSheetId="6">Julio!$B$4</definedName>
    <definedName name="MonthName" localSheetId="5">Junio!$B$4</definedName>
    <definedName name="MonthName" localSheetId="2">Marzo!$B$4</definedName>
    <definedName name="MonthName" localSheetId="4">Mayo!$B$4</definedName>
    <definedName name="MonthName" localSheetId="10">Noviembre!$B$4</definedName>
    <definedName name="MonthName" localSheetId="9">Octubre!$B$4</definedName>
    <definedName name="MonthName" localSheetId="8">Septiembre!$B$4</definedName>
    <definedName name="_xlnm.Print_Titles" localSheetId="3">Abril!$4:$6</definedName>
    <definedName name="_xlnm.Print_Titles" localSheetId="7">Agosto!$4:$6</definedName>
    <definedName name="_xlnm.Print_Titles" localSheetId="11">Diciembre!$4:$6</definedName>
    <definedName name="_xlnm.Print_Titles" localSheetId="0">Enero!$4:$6</definedName>
    <definedName name="_xlnm.Print_Titles" localSheetId="1">Febrero!$4:$6</definedName>
    <definedName name="_xlnm.Print_Titles" localSheetId="6">Julio!$4:$6</definedName>
    <definedName name="_xlnm.Print_Titles" localSheetId="5">Junio!$4:$6</definedName>
    <definedName name="_xlnm.Print_Titles" localSheetId="2">Marzo!$4:$6</definedName>
    <definedName name="_xlnm.Print_Titles" localSheetId="4">Mayo!$4:$6</definedName>
    <definedName name="_xlnm.Print_Titles" localSheetId="10">Noviembre!$4:$6</definedName>
    <definedName name="_xlnm.Print_Titles" localSheetId="9">Octubre!$4:$6</definedName>
    <definedName name="_xlnm.Print_Titles" localSheetId="8">Septiembre!$4:$6</definedName>
    <definedName name="Titulo1">Enero[[#Headers],[Nombre del empleado]]</definedName>
    <definedName name="Titulo10">Octubre[[#Headers],[Nombre del empleado]]</definedName>
    <definedName name="Titulo11">Noviembre[[#Headers],[Nombre del empleado]]</definedName>
    <definedName name="Titulo12">Diciembre[[#Headers],[Nombre del empleado]]</definedName>
    <definedName name="Titulo2">Febrero[[#Headers],[Nombre del empleado]]</definedName>
    <definedName name="Titulo3">Marzo[[#Headers],[Nombre del empleado]]</definedName>
    <definedName name="Titulo4">Abril[[#Headers],[Nombre del empleado]]</definedName>
    <definedName name="Titulo5">Mayo[[#Headers],[Nombre del empleado]]</definedName>
    <definedName name="Titulo6">Junio[[#Headers],[Nombre del empleado]]</definedName>
    <definedName name="Titulo7">Julio[[#Headers],[Nombre del empleado]]</definedName>
    <definedName name="Titulo8">Agosto[[#Headers],[Nombre del empleado]]</definedName>
    <definedName name="Titulo9">Septiembre[[#Headers],[Nombre del empleado]]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E5" i="5"/>
  <c r="AD5" i="5"/>
  <c r="AC5" i="5"/>
  <c r="AB5" i="5"/>
  <c r="AA5" i="5"/>
  <c r="Z5" i="5"/>
  <c r="Y5" i="5"/>
  <c r="X5" i="5"/>
  <c r="W5" i="5"/>
  <c r="V5" i="5"/>
  <c r="U5" i="5"/>
  <c r="T5" i="5"/>
  <c r="S5" i="5"/>
  <c r="R5" i="5"/>
  <c r="Q5" i="5"/>
  <c r="P5" i="5"/>
  <c r="O5" i="5"/>
  <c r="N5" i="5"/>
  <c r="M5" i="5"/>
  <c r="L5" i="5"/>
  <c r="K5" i="5"/>
  <c r="J5" i="5"/>
  <c r="I5" i="5"/>
  <c r="H5" i="5"/>
  <c r="G5" i="5"/>
  <c r="F5" i="5"/>
  <c r="E5" i="5"/>
  <c r="D5" i="5"/>
  <c r="C5" i="5"/>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AH7" i="25" l="1"/>
  <c r="AH8" i="25"/>
  <c r="AH9" i="25"/>
  <c r="AH10" i="25"/>
  <c r="AH11" i="25"/>
  <c r="AH7" i="23"/>
  <c r="AH8" i="23"/>
  <c r="AH9" i="23"/>
  <c r="AH10" i="23"/>
  <c r="AH11" i="23"/>
  <c r="AH7" i="20"/>
  <c r="AH8" i="20"/>
  <c r="AH9" i="20"/>
  <c r="AH10" i="20"/>
  <c r="AH11" i="20"/>
  <c r="AH7" i="18"/>
  <c r="AH8" i="18"/>
  <c r="AH9" i="18"/>
  <c r="AH10" i="18"/>
  <c r="AH11" i="18"/>
  <c r="AD12" i="15"/>
  <c r="AE12" i="15"/>
  <c r="AF12" i="15"/>
  <c r="AG12" i="15"/>
  <c r="AE12" i="25"/>
  <c r="AF12" i="25"/>
  <c r="AG12" i="25"/>
  <c r="AE12" i="24"/>
  <c r="AF12" i="24"/>
  <c r="AG12" i="24"/>
  <c r="AE12" i="23"/>
  <c r="AF12" i="23"/>
  <c r="AG12" i="23"/>
  <c r="AF12" i="22"/>
  <c r="AG12" i="22"/>
  <c r="AF12" i="21"/>
  <c r="AG12" i="21"/>
  <c r="AF12" i="20"/>
  <c r="AG12" i="20"/>
  <c r="AF12" i="19"/>
  <c r="AG12" i="19"/>
  <c r="AG12" i="18"/>
  <c r="AF12" i="18"/>
  <c r="AF12" i="17"/>
  <c r="AG12" i="17"/>
  <c r="AH9" i="4" l="1"/>
  <c r="AH10" i="4"/>
  <c r="B12" i="23" l="1"/>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4" i="25"/>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2" i="23"/>
  <c r="AH4" i="23"/>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4" i="21"/>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4" i="20"/>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2" i="18"/>
  <c r="AH4" i="18"/>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4" i="17"/>
  <c r="AH12" i="17" l="1"/>
  <c r="AH12" i="21"/>
  <c r="AH12" i="22"/>
  <c r="AH12" i="25"/>
  <c r="AH12" i="20"/>
  <c r="AH12" i="19"/>
  <c r="AH12" i="24"/>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7" i="15" l="1"/>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B12" i="15" l="1"/>
  <c r="B12" i="5"/>
  <c r="B12" i="4"/>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H12" i="5" l="1"/>
  <c r="AH7" i="4"/>
  <c r="AH8" i="4"/>
  <c r="AH12" i="4" l="1"/>
</calcChain>
</file>

<file path=xl/sharedStrings.xml><?xml version="1.0" encoding="utf-8"?>
<sst xmlns="http://schemas.openxmlformats.org/spreadsheetml/2006/main" count="654" uniqueCount="66">
  <si>
    <t>Claves de los tipos de ausencia</t>
  </si>
  <si>
    <t>Enero</t>
  </si>
  <si>
    <t>Nombre del empleado</t>
  </si>
  <si>
    <t>Empleado 1</t>
  </si>
  <si>
    <t>Empleado 2</t>
  </si>
  <si>
    <t>Empleado 3</t>
  </si>
  <si>
    <t>Empleado 4</t>
  </si>
  <si>
    <t>Empleado 5</t>
  </si>
  <si>
    <t>V</t>
  </si>
  <si>
    <t>Fechas de ausencia</t>
  </si>
  <si>
    <t>1</t>
  </si>
  <si>
    <t>Vacaciones</t>
  </si>
  <si>
    <t>2</t>
  </si>
  <si>
    <t>3</t>
  </si>
  <si>
    <t>P</t>
  </si>
  <si>
    <t>4</t>
  </si>
  <si>
    <t>E</t>
  </si>
  <si>
    <t>5</t>
  </si>
  <si>
    <t>Personal</t>
  </si>
  <si>
    <t>6</t>
  </si>
  <si>
    <t>7</t>
  </si>
  <si>
    <t>8</t>
  </si>
  <si>
    <t>9</t>
  </si>
  <si>
    <t>Enfermedad</t>
  </si>
  <si>
    <t>10</t>
  </si>
  <si>
    <t>11</t>
  </si>
  <si>
    <t>12</t>
  </si>
  <si>
    <t>Personalizado 1</t>
  </si>
  <si>
    <t>13</t>
  </si>
  <si>
    <t>14</t>
  </si>
  <si>
    <t>15</t>
  </si>
  <si>
    <t>16</t>
  </si>
  <si>
    <t>Personalizado 2</t>
  </si>
  <si>
    <t>17</t>
  </si>
  <si>
    <t>18</t>
  </si>
  <si>
    <t>19</t>
  </si>
  <si>
    <t>20</t>
  </si>
  <si>
    <t>21</t>
  </si>
  <si>
    <t>22</t>
  </si>
  <si>
    <t>23</t>
  </si>
  <si>
    <t>24</t>
  </si>
  <si>
    <t>25</t>
  </si>
  <si>
    <t>26</t>
  </si>
  <si>
    <t>27</t>
  </si>
  <si>
    <t>28</t>
  </si>
  <si>
    <t>29</t>
  </si>
  <si>
    <t>30</t>
  </si>
  <si>
    <t>31</t>
  </si>
  <si>
    <t>Escriba el año:</t>
  </si>
  <si>
    <t>Número total de días</t>
  </si>
  <si>
    <t>Febrero</t>
  </si>
  <si>
    <t xml:space="preserve"> </t>
  </si>
  <si>
    <t xml:space="preserve">  </t>
  </si>
  <si>
    <t>Marzo</t>
  </si>
  <si>
    <t>Abril</t>
  </si>
  <si>
    <t>Total de días</t>
  </si>
  <si>
    <t>Mayo</t>
  </si>
  <si>
    <t>Junio</t>
  </si>
  <si>
    <t>Julio</t>
  </si>
  <si>
    <t>Agosto</t>
  </si>
  <si>
    <t>Septiembre</t>
  </si>
  <si>
    <t>Octubre</t>
  </si>
  <si>
    <t>Noviembre</t>
  </si>
  <si>
    <t>Diciembre</t>
  </si>
  <si>
    <t>Nombres de los empleados</t>
  </si>
  <si>
    <t>Programación De Ausencias Del Empleado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</si>
</sst>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3">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79998168889431442"/>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vertical="center"/>
    </xf>
    <xf numFmtId="0" fontId="6" fillId="0" borderId="0" applyNumberFormat="0" applyFill="0" applyBorder="0" applyProtection="0">
      <alignment vertical="top"/>
    </xf>
    <xf numFmtId="0" fontId="4" fillId="0" borderId="0" applyNumberFormat="0" applyFill="0" applyBorder="0" applyProtection="0">
      <alignment vertical="top"/>
    </xf>
    <xf numFmtId="0" fontId="5" fillId="2" borderId="0" applyNumberFormat="0" applyBorder="0" applyProtection="0">
      <alignment horizontal="center" vertical="center"/>
    </xf>
    <xf numFmtId="0" fontId="2" fillId="20" borderId="0" applyNumberFormat="0" applyProtection="0">
      <alignment horizontal="right" vertical="center" indent="1"/>
    </xf>
    <xf numFmtId="0" fontId="1" fillId="0" borderId="0" applyNumberFormat="0" applyFill="0" applyBorder="0" applyProtection="0">
      <alignment horizontal="left" vertical="center" indent="2"/>
    </xf>
    <xf numFmtId="0" fontId="3"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3"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3"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7" fillId="0" borderId="0">
      <alignment horizont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9" fillId="21" borderId="0" applyNumberFormat="0" applyBorder="0" applyAlignment="0" applyProtection="0"/>
    <xf numFmtId="0" fontId="10" fillId="22" borderId="0" applyNumberFormat="0" applyBorder="0" applyAlignment="0" applyProtection="0"/>
    <xf numFmtId="0" fontId="11" fillId="23" borderId="0" applyNumberFormat="0" applyBorder="0" applyAlignment="0" applyProtection="0"/>
    <xf numFmtId="0" fontId="12" fillId="24" borderId="1" applyNumberFormat="0" applyAlignment="0" applyProtection="0"/>
    <xf numFmtId="0" fontId="13" fillId="25" borderId="2" applyNumberFormat="0" applyAlignment="0" applyProtection="0"/>
    <xf numFmtId="0" fontId="14" fillId="25" borderId="1" applyNumberFormat="0" applyAlignment="0" applyProtection="0"/>
    <xf numFmtId="0" fontId="15" fillId="0" borderId="3" applyNumberFormat="0" applyFill="0" applyAlignment="0" applyProtection="0"/>
    <xf numFmtId="0" fontId="16" fillId="26" borderId="4" applyNumberFormat="0" applyAlignment="0" applyProtection="0"/>
    <xf numFmtId="0" fontId="17" fillId="0" borderId="0" applyNumberFormat="0" applyFill="0" applyBorder="0" applyAlignment="0" applyProtection="0"/>
    <xf numFmtId="0" fontId="1" fillId="27" borderId="5" applyNumberFormat="0" applyFont="0" applyAlignment="0" applyProtection="0"/>
    <xf numFmtId="0" fontId="18" fillId="0" borderId="0" applyNumberFormat="0" applyFill="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alignment horizontal="left" vertical="center"/>
    </xf>
    <xf numFmtId="0" fontId="1" fillId="0" borderId="0" xfId="26">
      <alignment horizontal="left" vertical="center" wrapText="1" indent="2"/>
    </xf>
    <xf numFmtId="0" fontId="0" fillId="0" borderId="0" xfId="0" applyAlignment="1">
      <alignment horizontal="center" vertical="center"/>
    </xf>
    <xf numFmtId="0" fontId="2" fillId="15" borderId="0" xfId="12" applyAlignment="1">
      <alignment horizontal="center" vertical="center"/>
    </xf>
    <xf numFmtId="0" fontId="2" fillId="10" borderId="0" xfId="19" applyAlignment="1">
      <alignment horizontal="center" vertical="center"/>
    </xf>
    <xf numFmtId="0" fontId="2" fillId="13" borderId="0" xfId="23" applyAlignment="1">
      <alignment horizontal="center" vertical="center"/>
    </xf>
    <xf numFmtId="166" fontId="2" fillId="9" borderId="0" xfId="8" applyNumberFormat="1" applyAlignment="1">
      <alignment horizontal="center" vertical="center"/>
    </xf>
    <xf numFmtId="166" fontId="2" fillId="14" borderId="0" xfId="24" applyNumberFormat="1" applyAlignment="1">
      <alignment horizontal="center" vertical="center"/>
    </xf>
    <xf numFmtId="1" fontId="1" fillId="0" borderId="0" xfId="25">
      <alignment horizontal="center" vertical="center"/>
    </xf>
    <xf numFmtId="0" fontId="5" fillId="2" borderId="0" xfId="3">
      <alignment horizontal="center" vertical="center"/>
    </xf>
    <xf numFmtId="166" fontId="0" fillId="0" borderId="0" xfId="0" applyNumberFormat="1" applyAlignment="1">
      <alignment horizontal="center" vertical="center"/>
    </xf>
    <xf numFmtId="0" fontId="6" fillId="0" borderId="0" xfId="1">
      <alignment vertical="top"/>
    </xf>
    <xf numFmtId="0" fontId="1" fillId="2" borderId="0" xfId="21" applyAlignment="1">
      <alignment horizontal="left" vertical="center" indent="1"/>
    </xf>
    <xf numFmtId="0" fontId="0" fillId="0" borderId="0" xfId="21" applyFont="1" applyFill="1" applyAlignment="1">
      <alignment horizontal="center" vertical="center"/>
    </xf>
    <xf numFmtId="0" fontId="0" fillId="0" borderId="0" xfId="0" applyAlignment="1">
      <alignment horizontal="left" vertical="center" wrapText="1"/>
    </xf>
    <xf numFmtId="0" fontId="2" fillId="20" borderId="0" xfId="4">
      <alignment horizontal="right" vertical="center" indent="1"/>
    </xf>
    <xf numFmtId="0" fontId="7" fillId="0" borderId="0" xfId="27">
      <alignment horizontal="center"/>
    </xf>
    <xf numFmtId="0" fontId="0" fillId="0" borderId="0" xfId="0" applyAlignment="1">
      <alignment horizontal="left" vertical="center" indent="1"/>
    </xf>
    <xf numFmtId="0" fontId="8" fillId="0" borderId="0" xfId="0" applyFont="1" applyAlignment="1">
      <alignment horizontal="center" vertical="center"/>
    </xf>
    <xf numFmtId="0" fontId="5" fillId="2" borderId="0" xfId="3">
      <alignment horizontal="center" vertical="center"/>
    </xf>
    <xf numFmtId="0" fontId="1" fillId="2" borderId="0" xfId="21" applyAlignment="1">
      <alignment horizontal="left" vertical="center"/>
    </xf>
  </cellXfs>
  <cellStyles count="49">
    <cellStyle name="20% - Accent1" xfId="15" builtinId="30" customBuiltin="1"/>
    <cellStyle name="20% - Accent2" xfId="44" builtinId="34" customBuiltin="1"/>
    <cellStyle name="20% - Accent3" xfId="21" builtinId="38" customBuiltin="1"/>
    <cellStyle name="20% - Accent4" xfId="7" builtinId="42" customBuiltin="1"/>
    <cellStyle name="20% - Accent5" xfId="47" builtinId="46"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2" xfId="45" builtinId="36" customBuiltin="1"/>
    <cellStyle name="60% - Accent3" xfId="23" builtinId="40" customBuiltin="1"/>
    <cellStyle name="60% - Accent4" xfId="9" builtinId="44" customBuiltin="1"/>
    <cellStyle name="60% - Accent5" xfId="48" builtinId="48"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5" xfId="46" builtinId="45" customBuiltin="1"/>
    <cellStyle name="Accent6" xfId="10" builtinId="49" customBuiltin="1"/>
    <cellStyle name="Bad" xfId="34" builtinId="27" customBuiltin="1"/>
    <cellStyle name="Calculation" xfId="38" builtinId="22" customBuiltin="1"/>
    <cellStyle name="Check Cell" xfId="40" builtinId="23" customBuiltin="1"/>
    <cellStyle name="Comma" xfId="28" builtinId="3" customBuiltin="1"/>
    <cellStyle name="Comma [0]" xfId="29" builtinId="6" customBuiltin="1"/>
    <cellStyle name="Currency" xfId="30" builtinId="4" customBuiltin="1"/>
    <cellStyle name="Currency [0]" xfId="31" builtinId="7" customBuiltin="1"/>
    <cellStyle name="Empleado" xfId="26" xr:uid="{00000000-0005-0000-0000-000013000000}"/>
    <cellStyle name="Etiqueta" xfId="27" xr:uid="{00000000-0005-0000-0000-000018000000}"/>
    <cellStyle name="Explanatory Text" xfId="43" builtinId="53" customBuiltin="1"/>
    <cellStyle name="Good" xfId="33"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36" builtinId="20" customBuiltin="1"/>
    <cellStyle name="Linked Cell" xfId="39" builtinId="24" customBuiltin="1"/>
    <cellStyle name="Neutral" xfId="35" builtinId="28" customBuiltin="1"/>
    <cellStyle name="Normal" xfId="0" builtinId="0" customBuiltin="1"/>
    <cellStyle name="Note" xfId="42" builtinId="10" customBuiltin="1"/>
    <cellStyle name="Output" xfId="37" builtinId="21" customBuiltin="1"/>
    <cellStyle name="Percent" xfId="32" builtinId="5" customBuiltin="1"/>
    <cellStyle name="Title" xfId="1" builtinId="15" customBuiltin="1"/>
    <cellStyle name="Total" xfId="25" builtinId="25" customBuiltin="1"/>
    <cellStyle name="Warning Text" xfId="41" builtinId="11" customBuiltin="1"/>
  </cellStyles>
  <dxfs count="902">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numFmt numFmtId="166"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PivotStyle="PivotStyleLight16">
    <tableStyle name="Tabla de ausencia del empleado" pivot="0" count="13" xr9:uid="{00000000-0011-0000-FFFF-FFFF00000000}">
      <tableStyleElement type="wholeTable" dxfId="901"/>
      <tableStyleElement type="headerRow" dxfId="900"/>
      <tableStyleElement type="totalRow" dxfId="899"/>
      <tableStyleElement type="firstColumn" dxfId="898"/>
      <tableStyleElement type="lastColumn" dxfId="897"/>
      <tableStyleElement type="firstRowStripe" dxfId="896"/>
      <tableStyleElement type="secondRowStripe" dxfId="895"/>
      <tableStyleElement type="firstColumnStripe" dxfId="894"/>
      <tableStyleElement type="secondColumnStripe" dxfId="893"/>
      <tableStyleElement type="firstHeaderCell" dxfId="892"/>
      <tableStyleElement type="lastHeaderCell" dxfId="891"/>
      <tableStyleElement type="firstTotalCell" dxfId="890"/>
      <tableStyleElement type="lastTotalCell" dxfId="8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nero" displayName="Enero" ref="B6:AH12" totalsRowCount="1" headerRowDxfId="883" dataDxfId="882" totalsRowDxfId="881">
  <autoFilter ref="B6:AH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000-000001000000}" name="Nombre del empleado" totalsRowFunction="custom" dataDxfId="880" totalsRowDxfId="879" dataCellStyle="Empleado">
      <totalsRowFormula>MonthName&amp;" Total"</totalsRowFormula>
    </tableColumn>
    <tableColumn id="2" xr3:uid="{00000000-0010-0000-0000-000002000000}" name="1" totalsRowFunction="custom" dataDxfId="878" totalsRowDxfId="877">
      <totalsRowFormula>SUBTOTAL(103,Enero!$C$7:$C$11)</totalsRowFormula>
    </tableColumn>
    <tableColumn id="3" xr3:uid="{00000000-0010-0000-0000-000003000000}" name="2" totalsRowFunction="custom" dataDxfId="876" totalsRowDxfId="875">
      <totalsRowFormula>SUBTOTAL(103,Enero!$D$7:$D$11)</totalsRowFormula>
    </tableColumn>
    <tableColumn id="4" xr3:uid="{00000000-0010-0000-0000-000004000000}" name="3" totalsRowFunction="custom" dataDxfId="874" totalsRowDxfId="873">
      <totalsRowFormula>SUBTOTAL(103,Enero!$E$7:$E$11)</totalsRowFormula>
    </tableColumn>
    <tableColumn id="5" xr3:uid="{00000000-0010-0000-0000-000005000000}" name="4" totalsRowFunction="custom" dataDxfId="872" totalsRowDxfId="871">
      <totalsRowFormula>SUBTOTAL(103,Enero!$F$7:$F$11)</totalsRowFormula>
    </tableColumn>
    <tableColumn id="6" xr3:uid="{00000000-0010-0000-0000-000006000000}" name="5" totalsRowFunction="custom" totalsRowDxfId="870">
      <totalsRowFormula>SUBTOTAL(103,Enero!$G$7:$G$11)</totalsRowFormula>
    </tableColumn>
    <tableColumn id="7" xr3:uid="{00000000-0010-0000-0000-000007000000}" name="6" totalsRowFunction="custom" dataDxfId="869" totalsRowDxfId="868">
      <totalsRowFormula>SUBTOTAL(103,Enero!$H$7:$H$11)</totalsRowFormula>
    </tableColumn>
    <tableColumn id="8" xr3:uid="{00000000-0010-0000-0000-000008000000}" name="7" totalsRowFunction="custom" dataDxfId="867" totalsRowDxfId="866">
      <totalsRowFormula>SUBTOTAL(103,Enero!$I$7:$I$11)</totalsRowFormula>
    </tableColumn>
    <tableColumn id="9" xr3:uid="{00000000-0010-0000-0000-000009000000}" name="8" totalsRowFunction="custom" dataDxfId="865" totalsRowDxfId="864">
      <totalsRowFormula>SUBTOTAL(103,Enero!$J$7:$J$11)</totalsRowFormula>
    </tableColumn>
    <tableColumn id="10" xr3:uid="{00000000-0010-0000-0000-00000A000000}" name="9" totalsRowFunction="custom" dataDxfId="863" totalsRowDxfId="862">
      <totalsRowFormula>SUBTOTAL(103,Enero!$K$7:$K$11)</totalsRowFormula>
    </tableColumn>
    <tableColumn id="11" xr3:uid="{00000000-0010-0000-0000-00000B000000}" name="10" totalsRowFunction="custom" dataDxfId="861" totalsRowDxfId="860">
      <totalsRowFormula>SUBTOTAL(103,Enero!$L$7:$L$11)</totalsRowFormula>
    </tableColumn>
    <tableColumn id="12" xr3:uid="{00000000-0010-0000-0000-00000C000000}" name="11" totalsRowFunction="custom" dataDxfId="859" totalsRowDxfId="858">
      <totalsRowFormula>SUBTOTAL(103,Enero!$M$7:$M$11)</totalsRowFormula>
    </tableColumn>
    <tableColumn id="13" xr3:uid="{00000000-0010-0000-0000-00000D000000}" name="12" totalsRowFunction="custom" dataDxfId="857" totalsRowDxfId="856">
      <totalsRowFormula>SUBTOTAL(103,Enero!$N$7:$N$11)</totalsRowFormula>
    </tableColumn>
    <tableColumn id="14" xr3:uid="{00000000-0010-0000-0000-00000E000000}" name="13" totalsRowFunction="custom" dataDxfId="855" totalsRowDxfId="854">
      <totalsRowFormula>SUBTOTAL(103,Enero!$O$7:$O$11)</totalsRowFormula>
    </tableColumn>
    <tableColumn id="15" xr3:uid="{00000000-0010-0000-0000-00000F000000}" name="14" totalsRowFunction="custom" dataDxfId="853" totalsRowDxfId="852">
      <totalsRowFormula>SUBTOTAL(103,Enero!$P$7:$P$11)</totalsRowFormula>
    </tableColumn>
    <tableColumn id="16" xr3:uid="{00000000-0010-0000-0000-000010000000}" name="15" totalsRowFunction="custom" dataDxfId="851" totalsRowDxfId="850">
      <totalsRowFormula>SUBTOTAL(103,Enero!$Q$7:$Q$11)</totalsRowFormula>
    </tableColumn>
    <tableColumn id="17" xr3:uid="{00000000-0010-0000-0000-000011000000}" name="16" totalsRowFunction="custom" dataDxfId="849" totalsRowDxfId="848">
      <totalsRowFormula>SUBTOTAL(103,Enero!$R$7:$R$11)</totalsRowFormula>
    </tableColumn>
    <tableColumn id="18" xr3:uid="{00000000-0010-0000-0000-000012000000}" name="17" totalsRowFunction="custom" dataDxfId="847" totalsRowDxfId="846">
      <totalsRowFormula>SUBTOTAL(103,Enero!$S$7:$S$11)</totalsRowFormula>
    </tableColumn>
    <tableColumn id="19" xr3:uid="{00000000-0010-0000-0000-000013000000}" name="18" totalsRowFunction="custom" dataDxfId="845" totalsRowDxfId="844">
      <totalsRowFormula>SUBTOTAL(103,Enero!$T$7:$T$11)</totalsRowFormula>
    </tableColumn>
    <tableColumn id="20" xr3:uid="{00000000-0010-0000-0000-000014000000}" name="19" totalsRowFunction="custom" dataDxfId="843" totalsRowDxfId="842">
      <totalsRowFormula>SUBTOTAL(103,Enero!$U$7:$U$11)</totalsRowFormula>
    </tableColumn>
    <tableColumn id="21" xr3:uid="{00000000-0010-0000-0000-000015000000}" name="20" totalsRowFunction="custom" dataDxfId="841" totalsRowDxfId="840">
      <totalsRowFormula>SUBTOTAL(103,Enero!$V$7:$V$11)</totalsRowFormula>
    </tableColumn>
    <tableColumn id="22" xr3:uid="{00000000-0010-0000-0000-000016000000}" name="21" totalsRowFunction="custom" dataDxfId="839" totalsRowDxfId="838">
      <totalsRowFormula>SUBTOTAL(103,Enero!$W$7:$W$11)</totalsRowFormula>
    </tableColumn>
    <tableColumn id="23" xr3:uid="{00000000-0010-0000-0000-000017000000}" name="22" totalsRowFunction="custom" dataDxfId="837" totalsRowDxfId="836">
      <totalsRowFormula>SUBTOTAL(103,Enero!$X$7:$X$11)</totalsRowFormula>
    </tableColumn>
    <tableColumn id="24" xr3:uid="{00000000-0010-0000-0000-000018000000}" name="23" totalsRowFunction="custom" dataDxfId="835" totalsRowDxfId="834">
      <totalsRowFormula>SUBTOTAL(103,Enero!$Y$7:$Y$11)</totalsRowFormula>
    </tableColumn>
    <tableColumn id="25" xr3:uid="{00000000-0010-0000-0000-000019000000}" name="24" totalsRowFunction="custom" dataDxfId="833" totalsRowDxfId="832">
      <totalsRowFormula>SUBTOTAL(103,Enero!$Z$7:$Z$11)</totalsRowFormula>
    </tableColumn>
    <tableColumn id="26" xr3:uid="{00000000-0010-0000-0000-00001A000000}" name="25" totalsRowFunction="custom" dataDxfId="831" totalsRowDxfId="830">
      <totalsRowFormula>SUBTOTAL(103,Enero!$AA$7:$AA$11)</totalsRowFormula>
    </tableColumn>
    <tableColumn id="27" xr3:uid="{00000000-0010-0000-0000-00001B000000}" name="26" totalsRowFunction="custom" dataDxfId="829" totalsRowDxfId="828">
      <totalsRowFormula>SUBTOTAL(103,Enero!$AB$7:$AB$11)</totalsRowFormula>
    </tableColumn>
    <tableColumn id="28" xr3:uid="{00000000-0010-0000-0000-00001C000000}" name="27" totalsRowFunction="custom" dataDxfId="827" totalsRowDxfId="826">
      <totalsRowFormula>SUBTOTAL(103,Enero!$AC$7:$AC$11)</totalsRowFormula>
    </tableColumn>
    <tableColumn id="29" xr3:uid="{00000000-0010-0000-0000-00001D000000}" name="28" totalsRowFunction="custom" dataDxfId="825" totalsRowDxfId="824">
      <totalsRowFormula>SUBTOTAL(103,Enero!$AD$7:$AD$11)</totalsRowFormula>
    </tableColumn>
    <tableColumn id="30" xr3:uid="{00000000-0010-0000-0000-00001E000000}" name="29" totalsRowFunction="custom" dataDxfId="823" totalsRowDxfId="822">
      <totalsRowFormula>SUBTOTAL(103,Enero!$AE$7:$AE$11)</totalsRowFormula>
    </tableColumn>
    <tableColumn id="31" xr3:uid="{00000000-0010-0000-0000-00001F000000}" name="30" totalsRowFunction="custom" dataDxfId="821" totalsRowDxfId="820">
      <totalsRowFormula>SUBTOTAL(103,Enero!$AF$7:$AF$11)</totalsRowFormula>
    </tableColumn>
    <tableColumn id="32" xr3:uid="{00000000-0010-0000-0000-000020000000}" name="31" totalsRowFunction="custom" dataDxfId="819" totalsRowDxfId="818">
      <totalsRowFormula>SUBTOTAL(103,Enero!$AG$7:$AG$11)</totalsRowFormula>
    </tableColumn>
    <tableColumn id="33" xr3:uid="{00000000-0010-0000-0000-000021000000}" name="Número total de días" totalsRowFunction="sum" dataDxfId="817" totalsRowDxfId="816" dataCellStyle="Total">
      <calculatedColumnFormula>COUNTA(Enero!$C7:$AG7)</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9000000}" name="Octubre" displayName="Octubre" ref="B6:AH12" totalsRowCount="1" headerRowDxfId="216" dataDxfId="215" totalsRowDxfId="214">
  <tableColumns count="33">
    <tableColumn id="1" xr3:uid="{00000000-0010-0000-0900-000001000000}" name="Nombre del empleado" totalsRowFunction="custom" dataDxfId="213" totalsRowDxfId="212" dataCellStyle="Empleado">
      <totalsRowFormula>MonthName&amp;" Total"</totalsRowFormula>
    </tableColumn>
    <tableColumn id="2" xr3:uid="{00000000-0010-0000-0900-000002000000}" name="1" totalsRowFunction="count" dataDxfId="211" totalsRowDxfId="210"/>
    <tableColumn id="3" xr3:uid="{00000000-0010-0000-0900-000003000000}" name="2" totalsRowFunction="count" dataDxfId="209" totalsRowDxfId="208"/>
    <tableColumn id="4" xr3:uid="{00000000-0010-0000-0900-000004000000}" name="3" totalsRowFunction="count" dataDxfId="207" totalsRowDxfId="206"/>
    <tableColumn id="5" xr3:uid="{00000000-0010-0000-0900-000005000000}" name="4" totalsRowFunction="count" dataDxfId="205" totalsRowDxfId="204"/>
    <tableColumn id="6" xr3:uid="{00000000-0010-0000-0900-000006000000}" name="5" totalsRowFunction="count" dataDxfId="203" totalsRowDxfId="202"/>
    <tableColumn id="7" xr3:uid="{00000000-0010-0000-0900-000007000000}" name="6" totalsRowFunction="count" dataDxfId="201" totalsRowDxfId="200"/>
    <tableColumn id="8" xr3:uid="{00000000-0010-0000-0900-000008000000}" name="7" totalsRowFunction="count" dataDxfId="199" totalsRowDxfId="198"/>
    <tableColumn id="9" xr3:uid="{00000000-0010-0000-0900-000009000000}" name="8" totalsRowFunction="count" dataDxfId="197" totalsRowDxfId="196"/>
    <tableColumn id="10" xr3:uid="{00000000-0010-0000-0900-00000A000000}" name="9" totalsRowFunction="count" dataDxfId="195" totalsRowDxfId="194"/>
    <tableColumn id="11" xr3:uid="{00000000-0010-0000-0900-00000B000000}" name="10" totalsRowFunction="count" dataDxfId="193" totalsRowDxfId="192"/>
    <tableColumn id="12" xr3:uid="{00000000-0010-0000-0900-00000C000000}" name="11" totalsRowFunction="count" dataDxfId="191" totalsRowDxfId="190"/>
    <tableColumn id="13" xr3:uid="{00000000-0010-0000-0900-00000D000000}" name="12" totalsRowFunction="count" dataDxfId="189" totalsRowDxfId="188"/>
    <tableColumn id="14" xr3:uid="{00000000-0010-0000-0900-00000E000000}" name="13" totalsRowFunction="count" dataDxfId="187" totalsRowDxfId="186"/>
    <tableColumn id="15" xr3:uid="{00000000-0010-0000-0900-00000F000000}" name="14" totalsRowFunction="count" dataDxfId="185" totalsRowDxfId="184"/>
    <tableColumn id="16" xr3:uid="{00000000-0010-0000-0900-000010000000}" name="15" totalsRowFunction="count" dataDxfId="183" totalsRowDxfId="182"/>
    <tableColumn id="17" xr3:uid="{00000000-0010-0000-0900-000011000000}" name="16" totalsRowFunction="count" dataDxfId="181" totalsRowDxfId="180"/>
    <tableColumn id="18" xr3:uid="{00000000-0010-0000-0900-000012000000}" name="17" totalsRowFunction="count" dataDxfId="179" totalsRowDxfId="178"/>
    <tableColumn id="19" xr3:uid="{00000000-0010-0000-0900-000013000000}" name="18" totalsRowFunction="count" dataDxfId="177" totalsRowDxfId="176"/>
    <tableColumn id="20" xr3:uid="{00000000-0010-0000-0900-000014000000}" name="19" totalsRowFunction="count" dataDxfId="175" totalsRowDxfId="174"/>
    <tableColumn id="21" xr3:uid="{00000000-0010-0000-0900-000015000000}" name="20" totalsRowFunction="count" dataDxfId="173" totalsRowDxfId="172"/>
    <tableColumn id="22" xr3:uid="{00000000-0010-0000-0900-000016000000}" name="21" totalsRowFunction="count" dataDxfId="171" totalsRowDxfId="170"/>
    <tableColumn id="23" xr3:uid="{00000000-0010-0000-0900-000017000000}" name="22" totalsRowFunction="count" dataDxfId="169" totalsRowDxfId="168"/>
    <tableColumn id="24" xr3:uid="{00000000-0010-0000-0900-000018000000}" name="23" totalsRowFunction="count" dataDxfId="167" totalsRowDxfId="166"/>
    <tableColumn id="25" xr3:uid="{00000000-0010-0000-0900-000019000000}" name="24" totalsRowFunction="count" dataDxfId="165" totalsRowDxfId="164"/>
    <tableColumn id="26" xr3:uid="{00000000-0010-0000-0900-00001A000000}" name="25" totalsRowFunction="count" dataDxfId="163" totalsRowDxfId="162"/>
    <tableColumn id="27" xr3:uid="{00000000-0010-0000-0900-00001B000000}" name="26" totalsRowFunction="count" dataDxfId="161" totalsRowDxfId="160"/>
    <tableColumn id="28" xr3:uid="{00000000-0010-0000-0900-00001C000000}" name="27" totalsRowFunction="count" dataDxfId="159" totalsRowDxfId="158"/>
    <tableColumn id="29" xr3:uid="{00000000-0010-0000-0900-00001D000000}" name="28" totalsRowFunction="count" dataDxfId="157" totalsRowDxfId="156"/>
    <tableColumn id="30" xr3:uid="{00000000-0010-0000-0900-00001E000000}" name="29" totalsRowFunction="count" dataDxfId="155" totalsRowDxfId="154"/>
    <tableColumn id="31" xr3:uid="{00000000-0010-0000-0900-00001F000000}" name="30" totalsRowFunction="count" dataDxfId="153" totalsRowDxfId="152"/>
    <tableColumn id="32" xr3:uid="{00000000-0010-0000-0900-000020000000}" name="31" totalsRowFunction="count" dataDxfId="151" totalsRowDxfId="150"/>
    <tableColumn id="33" xr3:uid="{00000000-0010-0000-0900-000021000000}" name="Número total de días" totalsRowFunction="sum" dataDxfId="149" totalsRowDxfId="148" dataCellStyle="Total">
      <calculatedColumnFormula>COUNTA(Octubre[[#This Row],[1]:[31]])</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oviembre" displayName="Noviembre" ref="B6:AH12" totalsRowCount="1" headerRowDxfId="142" dataDxfId="141" totalsRowDxfId="140">
  <tableColumns count="33">
    <tableColumn id="1" xr3:uid="{00000000-0010-0000-0A00-000001000000}" name="Nombre del empleado" totalsRowFunction="custom" dataDxfId="139" totalsRowDxfId="138" dataCellStyle="Empleado">
      <totalsRowFormula>MonthName&amp;" Total"</totalsRowFormula>
    </tableColumn>
    <tableColumn id="2" xr3:uid="{00000000-0010-0000-0A00-000002000000}" name="1" totalsRowFunction="count" dataDxfId="137" totalsRowDxfId="136"/>
    <tableColumn id="3" xr3:uid="{00000000-0010-0000-0A00-000003000000}" name="2" totalsRowFunction="count" dataDxfId="135" totalsRowDxfId="134"/>
    <tableColumn id="4" xr3:uid="{00000000-0010-0000-0A00-000004000000}" name="3" totalsRowFunction="count" dataDxfId="133" totalsRowDxfId="132"/>
    <tableColumn id="5" xr3:uid="{00000000-0010-0000-0A00-000005000000}" name="4" totalsRowFunction="count" dataDxfId="131" totalsRowDxfId="130"/>
    <tableColumn id="6" xr3:uid="{00000000-0010-0000-0A00-000006000000}" name="5" totalsRowFunction="count" dataDxfId="129" totalsRowDxfId="128"/>
    <tableColumn id="7" xr3:uid="{00000000-0010-0000-0A00-000007000000}" name="6" totalsRowFunction="count" dataDxfId="127" totalsRowDxfId="126"/>
    <tableColumn id="8" xr3:uid="{00000000-0010-0000-0A00-000008000000}" name="7" totalsRowFunction="count" dataDxfId="125" totalsRowDxfId="124"/>
    <tableColumn id="9" xr3:uid="{00000000-0010-0000-0A00-000009000000}" name="8" totalsRowFunction="count" dataDxfId="123" totalsRowDxfId="122"/>
    <tableColumn id="10" xr3:uid="{00000000-0010-0000-0A00-00000A000000}" name="9" totalsRowFunction="count" dataDxfId="121" totalsRowDxfId="120"/>
    <tableColumn id="11" xr3:uid="{00000000-0010-0000-0A00-00000B000000}" name="10" totalsRowFunction="count" dataDxfId="119" totalsRowDxfId="118"/>
    <tableColumn id="12" xr3:uid="{00000000-0010-0000-0A00-00000C000000}" name="11" totalsRowFunction="count" dataDxfId="117" totalsRowDxfId="116"/>
    <tableColumn id="13" xr3:uid="{00000000-0010-0000-0A00-00000D000000}" name="12" totalsRowFunction="count" dataDxfId="115" totalsRowDxfId="114"/>
    <tableColumn id="14" xr3:uid="{00000000-0010-0000-0A00-00000E000000}" name="13" totalsRowFunction="count" dataDxfId="113" totalsRowDxfId="112"/>
    <tableColumn id="15" xr3:uid="{00000000-0010-0000-0A00-00000F000000}" name="14" totalsRowFunction="count" dataDxfId="111" totalsRowDxfId="110"/>
    <tableColumn id="16" xr3:uid="{00000000-0010-0000-0A00-000010000000}" name="15" totalsRowFunction="count" dataDxfId="109" totalsRowDxfId="108"/>
    <tableColumn id="17" xr3:uid="{00000000-0010-0000-0A00-000011000000}" name="16" totalsRowFunction="count" dataDxfId="107" totalsRowDxfId="106"/>
    <tableColumn id="18" xr3:uid="{00000000-0010-0000-0A00-000012000000}" name="17" totalsRowFunction="count" dataDxfId="105" totalsRowDxfId="104"/>
    <tableColumn id="19" xr3:uid="{00000000-0010-0000-0A00-000013000000}" name="18" totalsRowFunction="count" dataDxfId="103" totalsRowDxfId="102"/>
    <tableColumn id="20" xr3:uid="{00000000-0010-0000-0A00-000014000000}" name="19" totalsRowFunction="count" dataDxfId="101" totalsRowDxfId="100"/>
    <tableColumn id="21" xr3:uid="{00000000-0010-0000-0A00-000015000000}" name="20" totalsRowFunction="count" dataDxfId="99" totalsRowDxfId="98"/>
    <tableColumn id="22" xr3:uid="{00000000-0010-0000-0A00-000016000000}" name="21" totalsRowFunction="count" dataDxfId="97" totalsRowDxfId="96"/>
    <tableColumn id="23" xr3:uid="{00000000-0010-0000-0A00-000017000000}" name="22" totalsRowFunction="count" dataDxfId="95" totalsRowDxfId="94"/>
    <tableColumn id="24" xr3:uid="{00000000-0010-0000-0A00-000018000000}" name="23" totalsRowFunction="count" dataDxfId="93" totalsRowDxfId="92"/>
    <tableColumn id="25" xr3:uid="{00000000-0010-0000-0A00-000019000000}" name="24" totalsRowFunction="count" dataDxfId="91" totalsRowDxfId="90"/>
    <tableColumn id="26" xr3:uid="{00000000-0010-0000-0A00-00001A000000}" name="25" totalsRowFunction="count" dataDxfId="89" totalsRowDxfId="88"/>
    <tableColumn id="27" xr3:uid="{00000000-0010-0000-0A00-00001B000000}" name="26" totalsRowFunction="count" dataDxfId="87" totalsRowDxfId="86"/>
    <tableColumn id="28" xr3:uid="{00000000-0010-0000-0A00-00001C000000}" name="27" totalsRowFunction="count" dataDxfId="85" totalsRowDxfId="84"/>
    <tableColumn id="29" xr3:uid="{00000000-0010-0000-0A00-00001D000000}" name="28" totalsRowFunction="count" dataDxfId="83" totalsRowDxfId="82"/>
    <tableColumn id="30" xr3:uid="{00000000-0010-0000-0A00-00001E000000}" name="29" totalsRowFunction="count" dataDxfId="81" totalsRowDxfId="80"/>
    <tableColumn id="31" xr3:uid="{00000000-0010-0000-0A00-00001F000000}" name="30" totalsRowFunction="count" dataDxfId="79" totalsRowDxfId="78"/>
    <tableColumn id="32" xr3:uid="{00000000-0010-0000-0A00-000020000000}" name=" " totalsRowFunction="count" dataDxfId="77" totalsRowDxfId="76"/>
    <tableColumn id="33" xr3:uid="{00000000-0010-0000-0A00-000021000000}" name="Total de días" totalsRowFunction="sum" dataDxfId="75" totalsRowDxfId="74" dataCellStyle="Total">
      <calculatedColumnFormula>COUNTA(Noviembre[[#This Row],[1]:[30]])</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iciembre" displayName="Diciembre" ref="B6:AH12" totalsRowCount="1" headerRowDxfId="68" dataDxfId="67" totalsRowDxfId="66">
  <tableColumns count="33">
    <tableColumn id="1" xr3:uid="{00000000-0010-0000-0B00-000001000000}" name="Nombre del empleado" totalsRowFunction="custom" dataDxfId="65" totalsRowDxfId="64" dataCellStyle="Empleado">
      <totalsRowFormula>MonthName&amp;" Total"</totalsRowFormula>
    </tableColumn>
    <tableColumn id="2" xr3:uid="{00000000-0010-0000-0B00-000002000000}" name="1" totalsRowFunction="count" dataDxfId="63" totalsRowDxfId="62"/>
    <tableColumn id="3" xr3:uid="{00000000-0010-0000-0B00-000003000000}" name="2" totalsRowFunction="count" dataDxfId="61" totalsRowDxfId="60"/>
    <tableColumn id="4" xr3:uid="{00000000-0010-0000-0B00-000004000000}" name="3" totalsRowFunction="count" dataDxfId="59" totalsRowDxfId="58"/>
    <tableColumn id="5" xr3:uid="{00000000-0010-0000-0B00-000005000000}" name="4" totalsRowFunction="count" dataDxfId="57" totalsRowDxfId="56"/>
    <tableColumn id="6" xr3:uid="{00000000-0010-0000-0B00-000006000000}" name="5" totalsRowFunction="count" dataDxfId="55" totalsRowDxfId="54"/>
    <tableColumn id="7" xr3:uid="{00000000-0010-0000-0B00-000007000000}" name="6" totalsRowFunction="count" dataDxfId="53" totalsRowDxfId="52"/>
    <tableColumn id="8" xr3:uid="{00000000-0010-0000-0B00-000008000000}" name="7" totalsRowFunction="count" dataDxfId="51" totalsRowDxfId="50"/>
    <tableColumn id="9" xr3:uid="{00000000-0010-0000-0B00-000009000000}" name="8" totalsRowFunction="count" dataDxfId="49" totalsRowDxfId="48"/>
    <tableColumn id="10" xr3:uid="{00000000-0010-0000-0B00-00000A000000}" name="9" totalsRowFunction="count" dataDxfId="47" totalsRowDxfId="46"/>
    <tableColumn id="11" xr3:uid="{00000000-0010-0000-0B00-00000B000000}" name="10" totalsRowFunction="count" dataDxfId="45" totalsRowDxfId="44"/>
    <tableColumn id="12" xr3:uid="{00000000-0010-0000-0B00-00000C000000}" name="11" totalsRowFunction="count" dataDxfId="43" totalsRowDxfId="42"/>
    <tableColumn id="13" xr3:uid="{00000000-0010-0000-0B00-00000D000000}" name="12" totalsRowFunction="count" dataDxfId="41" totalsRowDxfId="40"/>
    <tableColumn id="14" xr3:uid="{00000000-0010-0000-0B00-00000E000000}" name="13" totalsRowFunction="count" dataDxfId="39" totalsRowDxfId="38"/>
    <tableColumn id="15" xr3:uid="{00000000-0010-0000-0B00-00000F000000}" name="14" totalsRowFunction="count" dataDxfId="37" totalsRowDxfId="36"/>
    <tableColumn id="16" xr3:uid="{00000000-0010-0000-0B00-000010000000}" name="15" totalsRowFunction="count" dataDxfId="35" totalsRowDxfId="34"/>
    <tableColumn id="17" xr3:uid="{00000000-0010-0000-0B00-000011000000}" name="16" totalsRowFunction="count" dataDxfId="33" totalsRowDxfId="32"/>
    <tableColumn id="18" xr3:uid="{00000000-0010-0000-0B00-000012000000}" name="17" totalsRowFunction="count" dataDxfId="31" totalsRowDxfId="30"/>
    <tableColumn id="19" xr3:uid="{00000000-0010-0000-0B00-000013000000}" name="18" totalsRowFunction="count" dataDxfId="29" totalsRowDxfId="28"/>
    <tableColumn id="20" xr3:uid="{00000000-0010-0000-0B00-000014000000}" name="19" totalsRowFunction="count" dataDxfId="27" totalsRowDxfId="26"/>
    <tableColumn id="21" xr3:uid="{00000000-0010-0000-0B00-000015000000}" name="20" totalsRowFunction="count" dataDxfId="25" totalsRowDxfId="24"/>
    <tableColumn id="22" xr3:uid="{00000000-0010-0000-0B00-000016000000}" name="21" totalsRowFunction="count" dataDxfId="23" totalsRowDxfId="22"/>
    <tableColumn id="23" xr3:uid="{00000000-0010-0000-0B00-000017000000}" name="22" totalsRowFunction="count" dataDxfId="21" totalsRowDxfId="20"/>
    <tableColumn id="24" xr3:uid="{00000000-0010-0000-0B00-000018000000}" name="23" totalsRowFunction="count" dataDxfId="19" totalsRowDxfId="18"/>
    <tableColumn id="25" xr3:uid="{00000000-0010-0000-0B00-000019000000}" name="24" totalsRowFunction="count" dataDxfId="17" totalsRowDxfId="16"/>
    <tableColumn id="26" xr3:uid="{00000000-0010-0000-0B00-00001A000000}" name="25" totalsRowFunction="count" dataDxfId="15" totalsRowDxfId="14"/>
    <tableColumn id="27" xr3:uid="{00000000-0010-0000-0B00-00001B000000}" name="26" totalsRowFunction="count" dataDxfId="13" totalsRowDxfId="12"/>
    <tableColumn id="28" xr3:uid="{00000000-0010-0000-0B00-00001C000000}" name="27" totalsRowFunction="count" dataDxfId="11" totalsRowDxfId="10"/>
    <tableColumn id="29" xr3:uid="{00000000-0010-0000-0B00-00001D000000}" name="28" totalsRowFunction="count" dataDxfId="9" totalsRowDxfId="8"/>
    <tableColumn id="30" xr3:uid="{00000000-0010-0000-0B00-00001E000000}" name="29" totalsRowFunction="count" dataDxfId="7" totalsRowDxfId="6"/>
    <tableColumn id="31" xr3:uid="{00000000-0010-0000-0B00-00001F000000}" name="30" totalsRowFunction="count" dataDxfId="5" totalsRowDxfId="4"/>
    <tableColumn id="32" xr3:uid="{00000000-0010-0000-0B00-000020000000}" name="31" totalsRowFunction="count" dataDxfId="3" totalsRowDxfId="2"/>
    <tableColumn id="33" xr3:uid="{00000000-0010-0000-0B00-000021000000}" name="Número total de días" totalsRowFunction="sum" dataDxfId="1" totalsRowDxfId="0" dataCellStyle="Total">
      <calculatedColumnFormula>COUNTA(Diciembre[[#This Row],[1]:[31]])</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Proporciona una lista de nombres y fechas del calendario para registrar las ausencias de los empleados y el tipo de ausencia específico, como V = vacaciones, E = baja por enfermedad, P = asuntos personales y dos marcadores de posición de entradas personalizada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EmployeeName" displayName="EmployeeName" ref="B3:B8" totalsRowShown="0">
  <autoFilter ref="B3:B8" xr:uid="{00000000-0009-0000-0100-00000D000000}"/>
  <tableColumns count="1">
    <tableColumn id="1" xr3:uid="{00000000-0010-0000-0C00-000001000000}" name="Nombres de los empleados" dataCellStyle="Empleado"/>
  </tableColumns>
  <tableStyleInfo name="Tabla de ausencia del empleado" showFirstColumn="1" showLastColumn="1" showRowStripes="1" showColumnStripes="0"/>
  <extLst>
    <ext xmlns:x14="http://schemas.microsoft.com/office/spreadsheetml/2009/9/main" uri="{504A1905-F514-4f6f-8877-14C23A59335A}">
      <x14:table altTextSummary="Escriba los nombres de los empleados en esta tabla. Estos nombres se usan como opciones en la columna B del plan de ausencias de cada m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ero" displayName="Febrero" ref="B6:AH12" totalsRowCount="1" headerRowDxfId="808" dataDxfId="807" totalsRowDxfId="806">
  <tableColumns count="33">
    <tableColumn id="1" xr3:uid="{00000000-0010-0000-0100-000001000000}" name="Nombre del empleado" totalsRowFunction="custom" dataDxfId="805" totalsRowDxfId="804" dataCellStyle="Empleado">
      <totalsRowFormula>MonthName&amp;" Total"</totalsRowFormula>
    </tableColumn>
    <tableColumn id="2" xr3:uid="{00000000-0010-0000-0100-000002000000}" name="1" totalsRowFunction="count" dataDxfId="803" totalsRowDxfId="802"/>
    <tableColumn id="3" xr3:uid="{00000000-0010-0000-0100-000003000000}" name="2" totalsRowFunction="count" dataDxfId="801" totalsRowDxfId="800"/>
    <tableColumn id="4" xr3:uid="{00000000-0010-0000-0100-000004000000}" name="3" totalsRowFunction="count" dataDxfId="799" totalsRowDxfId="798"/>
    <tableColumn id="5" xr3:uid="{00000000-0010-0000-0100-000005000000}" name="4" totalsRowFunction="count" dataDxfId="797" totalsRowDxfId="796"/>
    <tableColumn id="6" xr3:uid="{00000000-0010-0000-0100-000006000000}" name="5" totalsRowFunction="count" dataDxfId="795" totalsRowDxfId="794"/>
    <tableColumn id="7" xr3:uid="{00000000-0010-0000-0100-000007000000}" name="6" totalsRowFunction="count" dataDxfId="793" totalsRowDxfId="792"/>
    <tableColumn id="8" xr3:uid="{00000000-0010-0000-0100-000008000000}" name="7" totalsRowFunction="count" dataDxfId="791" totalsRowDxfId="790"/>
    <tableColumn id="9" xr3:uid="{00000000-0010-0000-0100-000009000000}" name="8" totalsRowFunction="count" dataDxfId="789" totalsRowDxfId="788"/>
    <tableColumn id="10" xr3:uid="{00000000-0010-0000-0100-00000A000000}" name="9" totalsRowFunction="count" dataDxfId="787" totalsRowDxfId="786"/>
    <tableColumn id="11" xr3:uid="{00000000-0010-0000-0100-00000B000000}" name="10" totalsRowFunction="count" dataDxfId="785" totalsRowDxfId="784"/>
    <tableColumn id="12" xr3:uid="{00000000-0010-0000-0100-00000C000000}" name="11" totalsRowFunction="count" dataDxfId="783" totalsRowDxfId="782"/>
    <tableColumn id="13" xr3:uid="{00000000-0010-0000-0100-00000D000000}" name="12" totalsRowFunction="count" dataDxfId="781" totalsRowDxfId="780"/>
    <tableColumn id="14" xr3:uid="{00000000-0010-0000-0100-00000E000000}" name="13" totalsRowFunction="count" dataDxfId="779" totalsRowDxfId="778"/>
    <tableColumn id="15" xr3:uid="{00000000-0010-0000-0100-00000F000000}" name="14" totalsRowFunction="count" dataDxfId="777" totalsRowDxfId="776"/>
    <tableColumn id="16" xr3:uid="{00000000-0010-0000-0100-000010000000}" name="15" totalsRowFunction="count" dataDxfId="775" totalsRowDxfId="774"/>
    <tableColumn id="17" xr3:uid="{00000000-0010-0000-0100-000011000000}" name="16" totalsRowFunction="count" dataDxfId="773" totalsRowDxfId="772"/>
    <tableColumn id="18" xr3:uid="{00000000-0010-0000-0100-000012000000}" name="17" totalsRowFunction="count" dataDxfId="771" totalsRowDxfId="770"/>
    <tableColumn id="19" xr3:uid="{00000000-0010-0000-0100-000013000000}" name="18" totalsRowFunction="count" dataDxfId="769" totalsRowDxfId="768"/>
    <tableColumn id="20" xr3:uid="{00000000-0010-0000-0100-000014000000}" name="19" totalsRowFunction="count" dataDxfId="767" totalsRowDxfId="766"/>
    <tableColumn id="21" xr3:uid="{00000000-0010-0000-0100-000015000000}" name="20" totalsRowFunction="count" dataDxfId="765" totalsRowDxfId="764"/>
    <tableColumn id="22" xr3:uid="{00000000-0010-0000-0100-000016000000}" name="21" totalsRowFunction="count" dataDxfId="763" totalsRowDxfId="762"/>
    <tableColumn id="23" xr3:uid="{00000000-0010-0000-0100-000017000000}" name="22" totalsRowFunction="count" dataDxfId="761" totalsRowDxfId="760"/>
    <tableColumn id="24" xr3:uid="{00000000-0010-0000-0100-000018000000}" name="23" totalsRowFunction="count" dataDxfId="759" totalsRowDxfId="758"/>
    <tableColumn id="25" xr3:uid="{00000000-0010-0000-0100-000019000000}" name="24" totalsRowFunction="count" dataDxfId="757" totalsRowDxfId="756"/>
    <tableColumn id="26" xr3:uid="{00000000-0010-0000-0100-00001A000000}" name="25" totalsRowFunction="count" dataDxfId="755" totalsRowDxfId="754"/>
    <tableColumn id="27" xr3:uid="{00000000-0010-0000-0100-00001B000000}" name="26" totalsRowFunction="count" dataDxfId="753" totalsRowDxfId="752"/>
    <tableColumn id="28" xr3:uid="{00000000-0010-0000-0100-00001C000000}" name="27" totalsRowFunction="count" dataDxfId="751" totalsRowDxfId="750"/>
    <tableColumn id="29" xr3:uid="{00000000-0010-0000-0100-00001D000000}" name="28" totalsRowFunction="count" dataDxfId="749" totalsRowDxfId="748"/>
    <tableColumn id="30" xr3:uid="{00000000-0010-0000-0100-00001E000000}" name="29" totalsRowFunction="count" dataDxfId="747" totalsRowDxfId="746"/>
    <tableColumn id="31" xr3:uid="{00000000-0010-0000-0100-00001F000000}" name=" " dataDxfId="745" totalsRowDxfId="744"/>
    <tableColumn id="32" xr3:uid="{00000000-0010-0000-0100-000020000000}" name="  " dataDxfId="743" totalsRowDxfId="742"/>
    <tableColumn id="33" xr3:uid="{00000000-0010-0000-0100-000021000000}" name="Número total de días" totalsRowFunction="sum" dataDxfId="741" totalsRowDxfId="740" dataCellStyle="Total">
      <calculatedColumnFormula>COUNTA(Febrero[[#This Row],[1]:[29]])</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Marzo" displayName="Marzo" ref="B6:AH12" totalsRowCount="1" headerRowDxfId="734" dataDxfId="733" totalsRowDxfId="732">
  <tableColumns count="33">
    <tableColumn id="1" xr3:uid="{00000000-0010-0000-0200-000001000000}" name="Nombre del empleado" totalsRowFunction="custom" dataDxfId="731" totalsRowDxfId="730" dataCellStyle="Empleado">
      <totalsRowFormula>MonthName&amp;" Total"</totalsRowFormula>
    </tableColumn>
    <tableColumn id="2" xr3:uid="{00000000-0010-0000-0200-000002000000}" name="1" totalsRowFunction="count" dataDxfId="729" totalsRowDxfId="728"/>
    <tableColumn id="3" xr3:uid="{00000000-0010-0000-0200-000003000000}" name="2" totalsRowFunction="count" dataDxfId="727" totalsRowDxfId="726"/>
    <tableColumn id="4" xr3:uid="{00000000-0010-0000-0200-000004000000}" name="3" totalsRowFunction="count" dataDxfId="725" totalsRowDxfId="724"/>
    <tableColumn id="5" xr3:uid="{00000000-0010-0000-0200-000005000000}" name="4" totalsRowFunction="count" dataDxfId="723" totalsRowDxfId="722"/>
    <tableColumn id="6" xr3:uid="{00000000-0010-0000-0200-000006000000}" name="5" totalsRowFunction="count" dataDxfId="721" totalsRowDxfId="720"/>
    <tableColumn id="7" xr3:uid="{00000000-0010-0000-0200-000007000000}" name="6" totalsRowFunction="count" dataDxfId="719" totalsRowDxfId="718"/>
    <tableColumn id="8" xr3:uid="{00000000-0010-0000-0200-000008000000}" name="7" totalsRowFunction="count" dataDxfId="717" totalsRowDxfId="716"/>
    <tableColumn id="9" xr3:uid="{00000000-0010-0000-0200-000009000000}" name="8" totalsRowFunction="count" dataDxfId="715" totalsRowDxfId="714"/>
    <tableColumn id="10" xr3:uid="{00000000-0010-0000-0200-00000A000000}" name="9" totalsRowFunction="count" dataDxfId="713" totalsRowDxfId="712"/>
    <tableColumn id="11" xr3:uid="{00000000-0010-0000-0200-00000B000000}" name="10" totalsRowFunction="count" dataDxfId="711" totalsRowDxfId="710"/>
    <tableColumn id="12" xr3:uid="{00000000-0010-0000-0200-00000C000000}" name="11" totalsRowFunction="count" dataDxfId="709" totalsRowDxfId="708"/>
    <tableColumn id="13" xr3:uid="{00000000-0010-0000-0200-00000D000000}" name="12" totalsRowFunction="count" dataDxfId="707" totalsRowDxfId="706"/>
    <tableColumn id="14" xr3:uid="{00000000-0010-0000-0200-00000E000000}" name="13" totalsRowFunction="count" dataDxfId="705" totalsRowDxfId="704"/>
    <tableColumn id="15" xr3:uid="{00000000-0010-0000-0200-00000F000000}" name="14" totalsRowFunction="count" dataDxfId="703" totalsRowDxfId="702"/>
    <tableColumn id="16" xr3:uid="{00000000-0010-0000-0200-000010000000}" name="15" totalsRowFunction="count" dataDxfId="701" totalsRowDxfId="700"/>
    <tableColumn id="17" xr3:uid="{00000000-0010-0000-0200-000011000000}" name="16" totalsRowFunction="count" dataDxfId="699" totalsRowDxfId="698"/>
    <tableColumn id="18" xr3:uid="{00000000-0010-0000-0200-000012000000}" name="17" totalsRowFunction="count" dataDxfId="697" totalsRowDxfId="696"/>
    <tableColumn id="19" xr3:uid="{00000000-0010-0000-0200-000013000000}" name="18" totalsRowFunction="count" dataDxfId="695" totalsRowDxfId="694"/>
    <tableColumn id="20" xr3:uid="{00000000-0010-0000-0200-000014000000}" name="19" totalsRowFunction="count" dataDxfId="693" totalsRowDxfId="692"/>
    <tableColumn id="21" xr3:uid="{00000000-0010-0000-0200-000015000000}" name="20" totalsRowFunction="count" dataDxfId="691" totalsRowDxfId="690"/>
    <tableColumn id="22" xr3:uid="{00000000-0010-0000-0200-000016000000}" name="21" totalsRowFunction="count" dataDxfId="689" totalsRowDxfId="688"/>
    <tableColumn id="23" xr3:uid="{00000000-0010-0000-0200-000017000000}" name="22" totalsRowFunction="count" dataDxfId="687" totalsRowDxfId="686"/>
    <tableColumn id="24" xr3:uid="{00000000-0010-0000-0200-000018000000}" name="23" totalsRowFunction="count" dataDxfId="685" totalsRowDxfId="684"/>
    <tableColumn id="25" xr3:uid="{00000000-0010-0000-0200-000019000000}" name="24" totalsRowFunction="count" dataDxfId="683" totalsRowDxfId="682"/>
    <tableColumn id="26" xr3:uid="{00000000-0010-0000-0200-00001A000000}" name="25" totalsRowFunction="count" dataDxfId="681" totalsRowDxfId="680"/>
    <tableColumn id="27" xr3:uid="{00000000-0010-0000-0200-00001B000000}" name="26" totalsRowFunction="count" dataDxfId="679" totalsRowDxfId="678"/>
    <tableColumn id="28" xr3:uid="{00000000-0010-0000-0200-00001C000000}" name="27" totalsRowFunction="count" dataDxfId="677" totalsRowDxfId="676"/>
    <tableColumn id="29" xr3:uid="{00000000-0010-0000-0200-00001D000000}" name="28" totalsRowFunction="count" dataDxfId="675" totalsRowDxfId="674"/>
    <tableColumn id="30" xr3:uid="{00000000-0010-0000-0200-00001E000000}" name="29" totalsRowFunction="count" dataDxfId="673" totalsRowDxfId="672"/>
    <tableColumn id="31" xr3:uid="{00000000-0010-0000-0200-00001F000000}" name="30" totalsRowFunction="count" dataDxfId="671" totalsRowDxfId="670"/>
    <tableColumn id="32" xr3:uid="{00000000-0010-0000-0200-000020000000}" name="31" totalsRowFunction="count" dataDxfId="669" totalsRowDxfId="668"/>
    <tableColumn id="33" xr3:uid="{00000000-0010-0000-0200-000021000000}" name="Número total de días" totalsRowFunction="sum" dataDxfId="667" totalsRowDxfId="666" dataCellStyle="Total">
      <calculatedColumnFormula>COUNTA(Marzo[[#This Row],[1]:[31]])</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Abril" displayName="Abril" ref="B6:AH12" totalsRowCount="1" headerRowDxfId="660" dataDxfId="659" totalsRowDxfId="658">
  <tableColumns count="33">
    <tableColumn id="1" xr3:uid="{00000000-0010-0000-0300-000001000000}" name="Nombre del empleado" totalsRowFunction="custom" dataDxfId="657" totalsRowDxfId="656" dataCellStyle="Empleado">
      <totalsRowFormula>MonthName&amp;" Total"</totalsRowFormula>
    </tableColumn>
    <tableColumn id="2" xr3:uid="{00000000-0010-0000-0300-000002000000}" name="1" totalsRowFunction="count" dataDxfId="655" totalsRowDxfId="654"/>
    <tableColumn id="3" xr3:uid="{00000000-0010-0000-0300-000003000000}" name="2" totalsRowFunction="count" dataDxfId="653" totalsRowDxfId="652"/>
    <tableColumn id="4" xr3:uid="{00000000-0010-0000-0300-000004000000}" name="3" totalsRowFunction="count" dataDxfId="651" totalsRowDxfId="650"/>
    <tableColumn id="5" xr3:uid="{00000000-0010-0000-0300-000005000000}" name="4" totalsRowFunction="count" dataDxfId="649" totalsRowDxfId="648"/>
    <tableColumn id="6" xr3:uid="{00000000-0010-0000-0300-000006000000}" name="5" totalsRowFunction="count" dataDxfId="647" totalsRowDxfId="646"/>
    <tableColumn id="7" xr3:uid="{00000000-0010-0000-0300-000007000000}" name="6" totalsRowFunction="count" dataDxfId="645" totalsRowDxfId="644"/>
    <tableColumn id="8" xr3:uid="{00000000-0010-0000-0300-000008000000}" name="7" totalsRowFunction="count" dataDxfId="643" totalsRowDxfId="642"/>
    <tableColumn id="9" xr3:uid="{00000000-0010-0000-0300-000009000000}" name="8" totalsRowFunction="count" dataDxfId="641" totalsRowDxfId="640"/>
    <tableColumn id="10" xr3:uid="{00000000-0010-0000-0300-00000A000000}" name="9" totalsRowFunction="count" dataDxfId="639" totalsRowDxfId="638"/>
    <tableColumn id="11" xr3:uid="{00000000-0010-0000-0300-00000B000000}" name="10" totalsRowFunction="count" dataDxfId="637" totalsRowDxfId="636"/>
    <tableColumn id="12" xr3:uid="{00000000-0010-0000-0300-00000C000000}" name="11" totalsRowFunction="count" dataDxfId="635" totalsRowDxfId="634"/>
    <tableColumn id="13" xr3:uid="{00000000-0010-0000-0300-00000D000000}" name="12" totalsRowFunction="count" dataDxfId="633" totalsRowDxfId="632"/>
    <tableColumn id="14" xr3:uid="{00000000-0010-0000-0300-00000E000000}" name="13" totalsRowFunction="count" dataDxfId="631" totalsRowDxfId="630"/>
    <tableColumn id="15" xr3:uid="{00000000-0010-0000-0300-00000F000000}" name="14" totalsRowFunction="count" dataDxfId="629" totalsRowDxfId="628"/>
    <tableColumn id="16" xr3:uid="{00000000-0010-0000-0300-000010000000}" name="15" totalsRowFunction="count" dataDxfId="627" totalsRowDxfId="626"/>
    <tableColumn id="17" xr3:uid="{00000000-0010-0000-0300-000011000000}" name="16" totalsRowFunction="count" dataDxfId="625" totalsRowDxfId="624"/>
    <tableColumn id="18" xr3:uid="{00000000-0010-0000-0300-000012000000}" name="17" totalsRowFunction="count" dataDxfId="623" totalsRowDxfId="622"/>
    <tableColumn id="19" xr3:uid="{00000000-0010-0000-0300-000013000000}" name="18" totalsRowFunction="count" dataDxfId="621" totalsRowDxfId="620"/>
    <tableColumn id="20" xr3:uid="{00000000-0010-0000-0300-000014000000}" name="19" totalsRowFunction="count" dataDxfId="619" totalsRowDxfId="618"/>
    <tableColumn id="21" xr3:uid="{00000000-0010-0000-0300-000015000000}" name="20" totalsRowFunction="count" dataDxfId="617" totalsRowDxfId="616"/>
    <tableColumn id="22" xr3:uid="{00000000-0010-0000-0300-000016000000}" name="21" totalsRowFunction="count" dataDxfId="615" totalsRowDxfId="614"/>
    <tableColumn id="23" xr3:uid="{00000000-0010-0000-0300-000017000000}" name="22" totalsRowFunction="count" dataDxfId="613" totalsRowDxfId="612"/>
    <tableColumn id="24" xr3:uid="{00000000-0010-0000-0300-000018000000}" name="23" totalsRowFunction="count" dataDxfId="611" totalsRowDxfId="610"/>
    <tableColumn id="25" xr3:uid="{00000000-0010-0000-0300-000019000000}" name="24" totalsRowFunction="count" dataDxfId="609" totalsRowDxfId="608"/>
    <tableColumn id="26" xr3:uid="{00000000-0010-0000-0300-00001A000000}" name="25" totalsRowFunction="count" dataDxfId="607" totalsRowDxfId="606"/>
    <tableColumn id="27" xr3:uid="{00000000-0010-0000-0300-00001B000000}" name="26" totalsRowFunction="count" dataDxfId="605" totalsRowDxfId="604"/>
    <tableColumn id="28" xr3:uid="{00000000-0010-0000-0300-00001C000000}" name="27" totalsRowFunction="count" dataDxfId="603" totalsRowDxfId="602"/>
    <tableColumn id="29" xr3:uid="{00000000-0010-0000-0300-00001D000000}" name="28" totalsRowFunction="count" dataDxfId="601" totalsRowDxfId="600"/>
    <tableColumn id="30" xr3:uid="{00000000-0010-0000-0300-00001E000000}" name="29" totalsRowFunction="count" dataDxfId="599" totalsRowDxfId="598"/>
    <tableColumn id="31" xr3:uid="{00000000-0010-0000-0300-00001F000000}" name="30" totalsRowFunction="count" dataDxfId="597" totalsRowDxfId="596"/>
    <tableColumn id="32" xr3:uid="{00000000-0010-0000-0300-000020000000}" name=" " totalsRowFunction="custom" dataDxfId="595" totalsRowDxfId="594">
      <totalsRowFormula>SUBTOTAL(103,Abril[30])</totalsRowFormula>
    </tableColumn>
    <tableColumn id="33" xr3:uid="{00000000-0010-0000-0300-000021000000}" name="Total de días" totalsRowFunction="sum" dataDxfId="593" totalsRowDxfId="592" dataCellStyle="Total">
      <calculatedColumnFormula>COUNTA(Abril[[#This Row],[1]:[30]])</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Mayo" displayName="Mayo" ref="B6:AH12" totalsRowCount="1" headerRowDxfId="586" dataDxfId="585" totalsRowDxfId="584">
  <tableColumns count="33">
    <tableColumn id="1" xr3:uid="{00000000-0010-0000-0400-000001000000}" name="Nombre del empleado" totalsRowFunction="custom" dataDxfId="583" totalsRowDxfId="582" dataCellStyle="Empleado">
      <totalsRowFormula>MonthName&amp;" Total"</totalsRowFormula>
    </tableColumn>
    <tableColumn id="2" xr3:uid="{00000000-0010-0000-0400-000002000000}" name="1" totalsRowFunction="count" dataDxfId="581" totalsRowDxfId="580"/>
    <tableColumn id="3" xr3:uid="{00000000-0010-0000-0400-000003000000}" name="2" totalsRowFunction="count" dataDxfId="579" totalsRowDxfId="578"/>
    <tableColumn id="4" xr3:uid="{00000000-0010-0000-0400-000004000000}" name="3" totalsRowFunction="count" dataDxfId="577" totalsRowDxfId="576"/>
    <tableColumn id="5" xr3:uid="{00000000-0010-0000-0400-000005000000}" name="4" totalsRowFunction="count" dataDxfId="575" totalsRowDxfId="574"/>
    <tableColumn id="6" xr3:uid="{00000000-0010-0000-0400-000006000000}" name="5" totalsRowFunction="count" dataDxfId="573" totalsRowDxfId="572"/>
    <tableColumn id="7" xr3:uid="{00000000-0010-0000-0400-000007000000}" name="6" totalsRowFunction="count" dataDxfId="571" totalsRowDxfId="570"/>
    <tableColumn id="8" xr3:uid="{00000000-0010-0000-0400-000008000000}" name="7" totalsRowFunction="count" dataDxfId="569" totalsRowDxfId="568"/>
    <tableColumn id="9" xr3:uid="{00000000-0010-0000-0400-000009000000}" name="8" totalsRowFunction="count" dataDxfId="567" totalsRowDxfId="566"/>
    <tableColumn id="10" xr3:uid="{00000000-0010-0000-0400-00000A000000}" name="9" totalsRowFunction="count" dataDxfId="565" totalsRowDxfId="564"/>
    <tableColumn id="11" xr3:uid="{00000000-0010-0000-0400-00000B000000}" name="10" totalsRowFunction="count" dataDxfId="563" totalsRowDxfId="562"/>
    <tableColumn id="12" xr3:uid="{00000000-0010-0000-0400-00000C000000}" name="11" totalsRowFunction="count" dataDxfId="561" totalsRowDxfId="560"/>
    <tableColumn id="13" xr3:uid="{00000000-0010-0000-0400-00000D000000}" name="12" totalsRowFunction="count" dataDxfId="559" totalsRowDxfId="558"/>
    <tableColumn id="14" xr3:uid="{00000000-0010-0000-0400-00000E000000}" name="13" totalsRowFunction="count" dataDxfId="557" totalsRowDxfId="556"/>
    <tableColumn id="15" xr3:uid="{00000000-0010-0000-0400-00000F000000}" name="14" totalsRowFunction="count" dataDxfId="555" totalsRowDxfId="554"/>
    <tableColumn id="16" xr3:uid="{00000000-0010-0000-0400-000010000000}" name="15" totalsRowFunction="count" dataDxfId="553" totalsRowDxfId="552"/>
    <tableColumn id="17" xr3:uid="{00000000-0010-0000-0400-000011000000}" name="16" totalsRowFunction="count" dataDxfId="551" totalsRowDxfId="550"/>
    <tableColumn id="18" xr3:uid="{00000000-0010-0000-0400-000012000000}" name="17" totalsRowFunction="count" dataDxfId="549" totalsRowDxfId="548"/>
    <tableColumn id="19" xr3:uid="{00000000-0010-0000-0400-000013000000}" name="18" totalsRowFunction="count" dataDxfId="547" totalsRowDxfId="546"/>
    <tableColumn id="20" xr3:uid="{00000000-0010-0000-0400-000014000000}" name="19" totalsRowFunction="count" dataDxfId="545" totalsRowDxfId="544"/>
    <tableColumn id="21" xr3:uid="{00000000-0010-0000-0400-000015000000}" name="20" totalsRowFunction="count" dataDxfId="543" totalsRowDxfId="542"/>
    <tableColumn id="22" xr3:uid="{00000000-0010-0000-0400-000016000000}" name="21" totalsRowFunction="count" dataDxfId="541" totalsRowDxfId="540"/>
    <tableColumn id="23" xr3:uid="{00000000-0010-0000-0400-000017000000}" name="22" totalsRowFunction="count" dataDxfId="539" totalsRowDxfId="538"/>
    <tableColumn id="24" xr3:uid="{00000000-0010-0000-0400-000018000000}" name="23" totalsRowFunction="count" dataDxfId="537" totalsRowDxfId="536"/>
    <tableColumn id="25" xr3:uid="{00000000-0010-0000-0400-000019000000}" name="24" totalsRowFunction="count" dataDxfId="535" totalsRowDxfId="534"/>
    <tableColumn id="26" xr3:uid="{00000000-0010-0000-0400-00001A000000}" name="25" totalsRowFunction="count" dataDxfId="533" totalsRowDxfId="532"/>
    <tableColumn id="27" xr3:uid="{00000000-0010-0000-0400-00001B000000}" name="26" totalsRowFunction="count" dataDxfId="531" totalsRowDxfId="530"/>
    <tableColumn id="28" xr3:uid="{00000000-0010-0000-0400-00001C000000}" name="27" totalsRowFunction="count" dataDxfId="529" totalsRowDxfId="528"/>
    <tableColumn id="29" xr3:uid="{00000000-0010-0000-0400-00001D000000}" name="28" totalsRowFunction="count" dataDxfId="527" totalsRowDxfId="526"/>
    <tableColumn id="30" xr3:uid="{00000000-0010-0000-0400-00001E000000}" name="29" totalsRowFunction="count" dataDxfId="525" totalsRowDxfId="524"/>
    <tableColumn id="31" xr3:uid="{00000000-0010-0000-0400-00001F000000}" name="30" totalsRowFunction="count" dataDxfId="523" totalsRowDxfId="522"/>
    <tableColumn id="32" xr3:uid="{00000000-0010-0000-0400-000020000000}" name="31" totalsRowFunction="count" dataDxfId="521" totalsRowDxfId="520"/>
    <tableColumn id="33" xr3:uid="{00000000-0010-0000-0400-000021000000}" name="Número total de días" totalsRowFunction="sum" dataDxfId="519" totalsRowDxfId="518" dataCellStyle="Total">
      <calculatedColumnFormula>COUNTA(Mayo[[#This Row],[1]:[31]])</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Junio" displayName="Junio" ref="B6:AH12" totalsRowCount="1" headerRowDxfId="512" dataDxfId="511" totalsRowDxfId="510">
  <tableColumns count="33">
    <tableColumn id="1" xr3:uid="{00000000-0010-0000-0500-000001000000}" name="Nombre del empleado" totalsRowFunction="custom" dataDxfId="509" totalsRowDxfId="508" dataCellStyle="Empleado">
      <totalsRowFormula>MonthName&amp;" Total"</totalsRowFormula>
    </tableColumn>
    <tableColumn id="2" xr3:uid="{00000000-0010-0000-0500-000002000000}" name="1" totalsRowFunction="count" dataDxfId="507" totalsRowDxfId="506"/>
    <tableColumn id="3" xr3:uid="{00000000-0010-0000-0500-000003000000}" name="2" totalsRowFunction="count" dataDxfId="505" totalsRowDxfId="504"/>
    <tableColumn id="4" xr3:uid="{00000000-0010-0000-0500-000004000000}" name="3" totalsRowFunction="count" dataDxfId="503" totalsRowDxfId="502"/>
    <tableColumn id="5" xr3:uid="{00000000-0010-0000-0500-000005000000}" name="4" totalsRowFunction="count" dataDxfId="501" totalsRowDxfId="500"/>
    <tableColumn id="6" xr3:uid="{00000000-0010-0000-0500-000006000000}" name="5" totalsRowFunction="count" dataDxfId="499" totalsRowDxfId="498"/>
    <tableColumn id="7" xr3:uid="{00000000-0010-0000-0500-000007000000}" name="6" totalsRowFunction="count" dataDxfId="497" totalsRowDxfId="496"/>
    <tableColumn id="8" xr3:uid="{00000000-0010-0000-0500-000008000000}" name="7" totalsRowFunction="count" dataDxfId="495" totalsRowDxfId="494"/>
    <tableColumn id="9" xr3:uid="{00000000-0010-0000-0500-000009000000}" name="8" totalsRowFunction="count" dataDxfId="493" totalsRowDxfId="492"/>
    <tableColumn id="10" xr3:uid="{00000000-0010-0000-0500-00000A000000}" name="9" totalsRowFunction="count" dataDxfId="491" totalsRowDxfId="490"/>
    <tableColumn id="11" xr3:uid="{00000000-0010-0000-0500-00000B000000}" name="10" totalsRowFunction="count" dataDxfId="489" totalsRowDxfId="488"/>
    <tableColumn id="12" xr3:uid="{00000000-0010-0000-0500-00000C000000}" name="11" totalsRowFunction="count" dataDxfId="487" totalsRowDxfId="486"/>
    <tableColumn id="13" xr3:uid="{00000000-0010-0000-0500-00000D000000}" name="12" totalsRowFunction="count" dataDxfId="485" totalsRowDxfId="484"/>
    <tableColumn id="14" xr3:uid="{00000000-0010-0000-0500-00000E000000}" name="13" totalsRowFunction="count" dataDxfId="483" totalsRowDxfId="482"/>
    <tableColumn id="15" xr3:uid="{00000000-0010-0000-0500-00000F000000}" name="14" totalsRowFunction="count" dataDxfId="481" totalsRowDxfId="480"/>
    <tableColumn id="16" xr3:uid="{00000000-0010-0000-0500-000010000000}" name="15" totalsRowFunction="count" dataDxfId="479" totalsRowDxfId="478"/>
    <tableColumn id="17" xr3:uid="{00000000-0010-0000-0500-000011000000}" name="16" totalsRowFunction="count" dataDxfId="477" totalsRowDxfId="476"/>
    <tableColumn id="18" xr3:uid="{00000000-0010-0000-0500-000012000000}" name="17" totalsRowFunction="count" dataDxfId="475" totalsRowDxfId="474"/>
    <tableColumn id="19" xr3:uid="{00000000-0010-0000-0500-000013000000}" name="18" totalsRowFunction="count" dataDxfId="473" totalsRowDxfId="472"/>
    <tableColumn id="20" xr3:uid="{00000000-0010-0000-0500-000014000000}" name="19" totalsRowFunction="count" dataDxfId="471" totalsRowDxfId="470"/>
    <tableColumn id="21" xr3:uid="{00000000-0010-0000-0500-000015000000}" name="20" totalsRowFunction="count" dataDxfId="469" totalsRowDxfId="468"/>
    <tableColumn id="22" xr3:uid="{00000000-0010-0000-0500-000016000000}" name="21" totalsRowFunction="count" dataDxfId="467" totalsRowDxfId="466"/>
    <tableColumn id="23" xr3:uid="{00000000-0010-0000-0500-000017000000}" name="22" totalsRowFunction="count" dataDxfId="465" totalsRowDxfId="464"/>
    <tableColumn id="24" xr3:uid="{00000000-0010-0000-0500-000018000000}" name="23" totalsRowFunction="count" dataDxfId="463" totalsRowDxfId="462"/>
    <tableColumn id="25" xr3:uid="{00000000-0010-0000-0500-000019000000}" name="24" totalsRowFunction="count" dataDxfId="461" totalsRowDxfId="460"/>
    <tableColumn id="26" xr3:uid="{00000000-0010-0000-0500-00001A000000}" name="25" totalsRowFunction="count" dataDxfId="459" totalsRowDxfId="458"/>
    <tableColumn id="27" xr3:uid="{00000000-0010-0000-0500-00001B000000}" name="26" totalsRowFunction="count" dataDxfId="457" totalsRowDxfId="456"/>
    <tableColumn id="28" xr3:uid="{00000000-0010-0000-0500-00001C000000}" name="27" totalsRowFunction="count" dataDxfId="455" totalsRowDxfId="454"/>
    <tableColumn id="29" xr3:uid="{00000000-0010-0000-0500-00001D000000}" name="28" totalsRowFunction="count" dataDxfId="453" totalsRowDxfId="452"/>
    <tableColumn id="30" xr3:uid="{00000000-0010-0000-0500-00001E000000}" name="29" totalsRowFunction="count" dataDxfId="451" totalsRowDxfId="450"/>
    <tableColumn id="31" xr3:uid="{00000000-0010-0000-0500-00001F000000}" name="30" totalsRowFunction="count" dataDxfId="449" totalsRowDxfId="448"/>
    <tableColumn id="32" xr3:uid="{00000000-0010-0000-0500-000020000000}" name=" " totalsRowFunction="count" dataDxfId="447" totalsRowDxfId="446"/>
    <tableColumn id="33" xr3:uid="{00000000-0010-0000-0500-000021000000}" name="Total de días" totalsRowFunction="sum" dataDxfId="445" totalsRowDxfId="444" dataCellStyle="Total">
      <calculatedColumnFormula>COUNTA(Junio[[#This Row],[1]:[30]])</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6000000}" name="Julio" displayName="Julio" ref="B6:AH12" totalsRowCount="1" headerRowDxfId="438" dataDxfId="437" totalsRowDxfId="436">
  <tableColumns count="33">
    <tableColumn id="1" xr3:uid="{00000000-0010-0000-0600-000001000000}" name="Nombre del empleado" totalsRowFunction="custom" dataDxfId="435" totalsRowDxfId="434" dataCellStyle="Empleado">
      <totalsRowFormula>MonthName&amp;" Total"</totalsRowFormula>
    </tableColumn>
    <tableColumn id="2" xr3:uid="{00000000-0010-0000-0600-000002000000}" name="1" totalsRowFunction="count" dataDxfId="433" totalsRowDxfId="432"/>
    <tableColumn id="3" xr3:uid="{00000000-0010-0000-0600-000003000000}" name="2" totalsRowFunction="count" dataDxfId="431" totalsRowDxfId="430"/>
    <tableColumn id="4" xr3:uid="{00000000-0010-0000-0600-000004000000}" name="3" totalsRowFunction="count" dataDxfId="429" totalsRowDxfId="428"/>
    <tableColumn id="5" xr3:uid="{00000000-0010-0000-0600-000005000000}" name="4" totalsRowFunction="count" dataDxfId="427" totalsRowDxfId="426"/>
    <tableColumn id="6" xr3:uid="{00000000-0010-0000-0600-000006000000}" name="5" totalsRowFunction="count" dataDxfId="425" totalsRowDxfId="424"/>
    <tableColumn id="7" xr3:uid="{00000000-0010-0000-0600-000007000000}" name="6" totalsRowFunction="count" dataDxfId="423" totalsRowDxfId="422"/>
    <tableColumn id="8" xr3:uid="{00000000-0010-0000-0600-000008000000}" name="7" totalsRowFunction="count" dataDxfId="421" totalsRowDxfId="420"/>
    <tableColumn id="9" xr3:uid="{00000000-0010-0000-0600-000009000000}" name="8" totalsRowFunction="count" dataDxfId="419" totalsRowDxfId="418"/>
    <tableColumn id="10" xr3:uid="{00000000-0010-0000-0600-00000A000000}" name="9" totalsRowFunction="count" dataDxfId="417" totalsRowDxfId="416"/>
    <tableColumn id="11" xr3:uid="{00000000-0010-0000-0600-00000B000000}" name="10" totalsRowFunction="count" dataDxfId="415" totalsRowDxfId="414"/>
    <tableColumn id="12" xr3:uid="{00000000-0010-0000-0600-00000C000000}" name="11" totalsRowFunction="count" dataDxfId="413" totalsRowDxfId="412"/>
    <tableColumn id="13" xr3:uid="{00000000-0010-0000-0600-00000D000000}" name="12" totalsRowFunction="count" dataDxfId="411" totalsRowDxfId="410"/>
    <tableColumn id="14" xr3:uid="{00000000-0010-0000-0600-00000E000000}" name="13" totalsRowFunction="count" dataDxfId="409" totalsRowDxfId="408"/>
    <tableColumn id="15" xr3:uid="{00000000-0010-0000-0600-00000F000000}" name="14" totalsRowFunction="count" dataDxfId="407" totalsRowDxfId="406"/>
    <tableColumn id="16" xr3:uid="{00000000-0010-0000-0600-000010000000}" name="15" totalsRowFunction="count" dataDxfId="405" totalsRowDxfId="404"/>
    <tableColumn id="17" xr3:uid="{00000000-0010-0000-0600-000011000000}" name="16" totalsRowFunction="count" dataDxfId="403" totalsRowDxfId="402"/>
    <tableColumn id="18" xr3:uid="{00000000-0010-0000-0600-000012000000}" name="17" totalsRowFunction="count" dataDxfId="401" totalsRowDxfId="400"/>
    <tableColumn id="19" xr3:uid="{00000000-0010-0000-0600-000013000000}" name="18" totalsRowFunction="count" dataDxfId="399" totalsRowDxfId="398"/>
    <tableColumn id="20" xr3:uid="{00000000-0010-0000-0600-000014000000}" name="19" totalsRowFunction="count" dataDxfId="397" totalsRowDxfId="396"/>
    <tableColumn id="21" xr3:uid="{00000000-0010-0000-0600-000015000000}" name="20" totalsRowFunction="count" dataDxfId="395" totalsRowDxfId="394"/>
    <tableColumn id="22" xr3:uid="{00000000-0010-0000-0600-000016000000}" name="21" totalsRowFunction="count" dataDxfId="393" totalsRowDxfId="392"/>
    <tableColumn id="23" xr3:uid="{00000000-0010-0000-0600-000017000000}" name="22" totalsRowFunction="count" dataDxfId="391" totalsRowDxfId="390"/>
    <tableColumn id="24" xr3:uid="{00000000-0010-0000-0600-000018000000}" name="23" totalsRowFunction="count" dataDxfId="389" totalsRowDxfId="388"/>
    <tableColumn id="25" xr3:uid="{00000000-0010-0000-0600-000019000000}" name="24" totalsRowFunction="count" dataDxfId="387" totalsRowDxfId="386"/>
    <tableColumn id="26" xr3:uid="{00000000-0010-0000-0600-00001A000000}" name="25" totalsRowFunction="count" dataDxfId="385" totalsRowDxfId="384"/>
    <tableColumn id="27" xr3:uid="{00000000-0010-0000-0600-00001B000000}" name="26" totalsRowFunction="count" dataDxfId="383" totalsRowDxfId="382"/>
    <tableColumn id="28" xr3:uid="{00000000-0010-0000-0600-00001C000000}" name="27" totalsRowFunction="count" dataDxfId="381" totalsRowDxfId="380"/>
    <tableColumn id="29" xr3:uid="{00000000-0010-0000-0600-00001D000000}" name="28" totalsRowFunction="count" dataDxfId="379" totalsRowDxfId="378"/>
    <tableColumn id="30" xr3:uid="{00000000-0010-0000-0600-00001E000000}" name="29" totalsRowFunction="count" dataDxfId="377" totalsRowDxfId="376"/>
    <tableColumn id="31" xr3:uid="{00000000-0010-0000-0600-00001F000000}" name="30" totalsRowFunction="count" dataDxfId="375" totalsRowDxfId="374"/>
    <tableColumn id="32" xr3:uid="{00000000-0010-0000-0600-000020000000}" name="31" totalsRowFunction="count" dataDxfId="373" totalsRowDxfId="372"/>
    <tableColumn id="33" xr3:uid="{00000000-0010-0000-0600-000021000000}" name="Número total de días" totalsRowFunction="sum" dataDxfId="371" totalsRowDxfId="370" dataCellStyle="Total">
      <calculatedColumnFormula>COUNTA(Julio[[#This Row],[1]:[31]])</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Agosto" displayName="Agosto" ref="B6:AH12" totalsRowCount="1" headerRowDxfId="364" dataDxfId="363" totalsRowDxfId="362">
  <tableColumns count="33">
    <tableColumn id="1" xr3:uid="{00000000-0010-0000-0700-000001000000}" name="Nombre del empleado" totalsRowFunction="custom" dataDxfId="361" totalsRowDxfId="360" dataCellStyle="Empleado">
      <totalsRowFormula>MonthName&amp;" Total"</totalsRowFormula>
    </tableColumn>
    <tableColumn id="2" xr3:uid="{00000000-0010-0000-0700-000002000000}" name="1" totalsRowFunction="count" dataDxfId="359" totalsRowDxfId="358"/>
    <tableColumn id="3" xr3:uid="{00000000-0010-0000-0700-000003000000}" name="2" totalsRowFunction="count" dataDxfId="357" totalsRowDxfId="356"/>
    <tableColumn id="4" xr3:uid="{00000000-0010-0000-0700-000004000000}" name="3" totalsRowFunction="count" dataDxfId="355" totalsRowDxfId="354"/>
    <tableColumn id="5" xr3:uid="{00000000-0010-0000-0700-000005000000}" name="4" totalsRowFunction="count" dataDxfId="353" totalsRowDxfId="352"/>
    <tableColumn id="6" xr3:uid="{00000000-0010-0000-0700-000006000000}" name="5" totalsRowFunction="count" dataDxfId="351" totalsRowDxfId="350"/>
    <tableColumn id="7" xr3:uid="{00000000-0010-0000-0700-000007000000}" name="6" totalsRowFunction="count" dataDxfId="349" totalsRowDxfId="348"/>
    <tableColumn id="8" xr3:uid="{00000000-0010-0000-0700-000008000000}" name="7" totalsRowFunction="count" dataDxfId="347" totalsRowDxfId="346"/>
    <tableColumn id="9" xr3:uid="{00000000-0010-0000-0700-000009000000}" name="8" totalsRowFunction="count" dataDxfId="345" totalsRowDxfId="344"/>
    <tableColumn id="10" xr3:uid="{00000000-0010-0000-0700-00000A000000}" name="9" totalsRowFunction="count" dataDxfId="343" totalsRowDxfId="342"/>
    <tableColumn id="11" xr3:uid="{00000000-0010-0000-0700-00000B000000}" name="10" totalsRowFunction="count" dataDxfId="341" totalsRowDxfId="340"/>
    <tableColumn id="12" xr3:uid="{00000000-0010-0000-0700-00000C000000}" name="11" totalsRowFunction="count" dataDxfId="339" totalsRowDxfId="338"/>
    <tableColumn id="13" xr3:uid="{00000000-0010-0000-0700-00000D000000}" name="12" totalsRowFunction="count" dataDxfId="337" totalsRowDxfId="336"/>
    <tableColumn id="14" xr3:uid="{00000000-0010-0000-0700-00000E000000}" name="13" totalsRowFunction="count" dataDxfId="335" totalsRowDxfId="334"/>
    <tableColumn id="15" xr3:uid="{00000000-0010-0000-0700-00000F000000}" name="14" totalsRowFunction="count" dataDxfId="333" totalsRowDxfId="332"/>
    <tableColumn id="16" xr3:uid="{00000000-0010-0000-0700-000010000000}" name="15" totalsRowFunction="count" dataDxfId="331" totalsRowDxfId="330"/>
    <tableColumn id="17" xr3:uid="{00000000-0010-0000-0700-000011000000}" name="16" totalsRowFunction="count" dataDxfId="329" totalsRowDxfId="328"/>
    <tableColumn id="18" xr3:uid="{00000000-0010-0000-0700-000012000000}" name="17" totalsRowFunction="count" dataDxfId="327" totalsRowDxfId="326"/>
    <tableColumn id="19" xr3:uid="{00000000-0010-0000-0700-000013000000}" name="18" totalsRowFunction="count" dataDxfId="325" totalsRowDxfId="324"/>
    <tableColumn id="20" xr3:uid="{00000000-0010-0000-0700-000014000000}" name="19" totalsRowFunction="count" dataDxfId="323" totalsRowDxfId="322"/>
    <tableColumn id="21" xr3:uid="{00000000-0010-0000-0700-000015000000}" name="20" totalsRowFunction="count" dataDxfId="321" totalsRowDxfId="320"/>
    <tableColumn id="22" xr3:uid="{00000000-0010-0000-0700-000016000000}" name="21" totalsRowFunction="count" dataDxfId="319" totalsRowDxfId="318"/>
    <tableColumn id="23" xr3:uid="{00000000-0010-0000-0700-000017000000}" name="22" totalsRowFunction="count" dataDxfId="317" totalsRowDxfId="316"/>
    <tableColumn id="24" xr3:uid="{00000000-0010-0000-0700-000018000000}" name="23" totalsRowFunction="count" dataDxfId="315" totalsRowDxfId="314"/>
    <tableColumn id="25" xr3:uid="{00000000-0010-0000-0700-000019000000}" name="24" totalsRowFunction="count" dataDxfId="313" totalsRowDxfId="312"/>
    <tableColumn id="26" xr3:uid="{00000000-0010-0000-0700-00001A000000}" name="25" totalsRowFunction="count" dataDxfId="311" totalsRowDxfId="310"/>
    <tableColumn id="27" xr3:uid="{00000000-0010-0000-0700-00001B000000}" name="26" totalsRowFunction="count" dataDxfId="309" totalsRowDxfId="308"/>
    <tableColumn id="28" xr3:uid="{00000000-0010-0000-0700-00001C000000}" name="27" totalsRowFunction="count" dataDxfId="307" totalsRowDxfId="306"/>
    <tableColumn id="29" xr3:uid="{00000000-0010-0000-0700-00001D000000}" name="28" totalsRowFunction="count" dataDxfId="305" totalsRowDxfId="304"/>
    <tableColumn id="30" xr3:uid="{00000000-0010-0000-0700-00001E000000}" name="29" totalsRowFunction="count" dataDxfId="303" totalsRowDxfId="302"/>
    <tableColumn id="31" xr3:uid="{00000000-0010-0000-0700-00001F000000}" name="30" totalsRowFunction="count" dataDxfId="301" totalsRowDxfId="300"/>
    <tableColumn id="32" xr3:uid="{00000000-0010-0000-0700-000020000000}" name="31" totalsRowFunction="count" dataDxfId="299" totalsRowDxfId="298"/>
    <tableColumn id="33" xr3:uid="{00000000-0010-0000-0700-000021000000}" name="Número total de días" totalsRowFunction="sum" dataDxfId="297" totalsRowDxfId="296" dataCellStyle="Total">
      <calculatedColumnFormula>COUNTA(Agosto[[#This Row],[1]:[31]])</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Septiembre" displayName="Septiembre" ref="B6:AH12" totalsRowCount="1" headerRowDxfId="290" dataDxfId="289" totalsRowDxfId="288">
  <tableColumns count="33">
    <tableColumn id="1" xr3:uid="{00000000-0010-0000-0800-000001000000}" name="Nombre del empleado" totalsRowFunction="custom" dataDxfId="287" totalsRowDxfId="286" dataCellStyle="Empleado">
      <totalsRowFormula>MonthName&amp;" Total"</totalsRowFormula>
    </tableColumn>
    <tableColumn id="2" xr3:uid="{00000000-0010-0000-0800-000002000000}" name="1" totalsRowFunction="count" dataDxfId="285" totalsRowDxfId="284"/>
    <tableColumn id="3" xr3:uid="{00000000-0010-0000-0800-000003000000}" name="2" totalsRowFunction="count" dataDxfId="283" totalsRowDxfId="282"/>
    <tableColumn id="4" xr3:uid="{00000000-0010-0000-0800-000004000000}" name="3" totalsRowFunction="count" dataDxfId="281" totalsRowDxfId="280"/>
    <tableColumn id="5" xr3:uid="{00000000-0010-0000-0800-000005000000}" name="4" totalsRowFunction="count" dataDxfId="279" totalsRowDxfId="278"/>
    <tableColumn id="6" xr3:uid="{00000000-0010-0000-0800-000006000000}" name="5" totalsRowFunction="count" dataDxfId="277" totalsRowDxfId="276"/>
    <tableColumn id="7" xr3:uid="{00000000-0010-0000-0800-000007000000}" name="6" totalsRowFunction="count" dataDxfId="275" totalsRowDxfId="274"/>
    <tableColumn id="8" xr3:uid="{00000000-0010-0000-0800-000008000000}" name="7" totalsRowFunction="count" dataDxfId="273" totalsRowDxfId="272"/>
    <tableColumn id="9" xr3:uid="{00000000-0010-0000-0800-000009000000}" name="8" totalsRowFunction="count" dataDxfId="271" totalsRowDxfId="270"/>
    <tableColumn id="10" xr3:uid="{00000000-0010-0000-0800-00000A000000}" name="9" totalsRowFunction="count" dataDxfId="269" totalsRowDxfId="268"/>
    <tableColumn id="11" xr3:uid="{00000000-0010-0000-0800-00000B000000}" name="10" totalsRowFunction="count" dataDxfId="267" totalsRowDxfId="266"/>
    <tableColumn id="12" xr3:uid="{00000000-0010-0000-0800-00000C000000}" name="11" totalsRowFunction="count" dataDxfId="265" totalsRowDxfId="264"/>
    <tableColumn id="13" xr3:uid="{00000000-0010-0000-0800-00000D000000}" name="12" totalsRowFunction="count" dataDxfId="263" totalsRowDxfId="262"/>
    <tableColumn id="14" xr3:uid="{00000000-0010-0000-0800-00000E000000}" name="13" totalsRowFunction="count" dataDxfId="261" totalsRowDxfId="260"/>
    <tableColumn id="15" xr3:uid="{00000000-0010-0000-0800-00000F000000}" name="14" totalsRowFunction="count" dataDxfId="259" totalsRowDxfId="258"/>
    <tableColumn id="16" xr3:uid="{00000000-0010-0000-0800-000010000000}" name="15" totalsRowFunction="count" dataDxfId="257" totalsRowDxfId="256"/>
    <tableColumn id="17" xr3:uid="{00000000-0010-0000-0800-000011000000}" name="16" totalsRowFunction="count" dataDxfId="255" totalsRowDxfId="254"/>
    <tableColumn id="18" xr3:uid="{00000000-0010-0000-0800-000012000000}" name="17" totalsRowFunction="count" dataDxfId="253" totalsRowDxfId="252"/>
    <tableColumn id="19" xr3:uid="{00000000-0010-0000-0800-000013000000}" name="18" totalsRowFunction="count" dataDxfId="251" totalsRowDxfId="250"/>
    <tableColumn id="20" xr3:uid="{00000000-0010-0000-0800-000014000000}" name="19" totalsRowFunction="count" dataDxfId="249" totalsRowDxfId="248"/>
    <tableColumn id="21" xr3:uid="{00000000-0010-0000-0800-000015000000}" name="20" totalsRowFunction="count" dataDxfId="247" totalsRowDxfId="246"/>
    <tableColumn id="22" xr3:uid="{00000000-0010-0000-0800-000016000000}" name="21" totalsRowFunction="count" dataDxfId="245" totalsRowDxfId="244"/>
    <tableColumn id="23" xr3:uid="{00000000-0010-0000-0800-000017000000}" name="22" totalsRowFunction="count" dataDxfId="243" totalsRowDxfId="242"/>
    <tableColumn id="24" xr3:uid="{00000000-0010-0000-0800-000018000000}" name="23" totalsRowFunction="count" dataDxfId="241" totalsRowDxfId="240"/>
    <tableColumn id="25" xr3:uid="{00000000-0010-0000-0800-000019000000}" name="24" totalsRowFunction="count" dataDxfId="239" totalsRowDxfId="238"/>
    <tableColumn id="26" xr3:uid="{00000000-0010-0000-0800-00001A000000}" name="25" totalsRowFunction="count" dataDxfId="237" totalsRowDxfId="236"/>
    <tableColumn id="27" xr3:uid="{00000000-0010-0000-0800-00001B000000}" name="26" totalsRowFunction="count" dataDxfId="235" totalsRowDxfId="234"/>
    <tableColumn id="28" xr3:uid="{00000000-0010-0000-0800-00001C000000}" name="27" totalsRowFunction="count" dataDxfId="233" totalsRowDxfId="232"/>
    <tableColumn id="29" xr3:uid="{00000000-0010-0000-0800-00001D000000}" name="28" totalsRowFunction="count" dataDxfId="231" totalsRowDxfId="230"/>
    <tableColumn id="30" xr3:uid="{00000000-0010-0000-0800-00001E000000}" name="29" totalsRowFunction="count" dataDxfId="229" totalsRowDxfId="228"/>
    <tableColumn id="31" xr3:uid="{00000000-0010-0000-0800-00001F000000}" name="30" totalsRowFunction="count" dataDxfId="227" totalsRowDxfId="226"/>
    <tableColumn id="32" xr3:uid="{00000000-0010-0000-0800-000020000000}" name=" " totalsRowFunction="count" dataDxfId="225" totalsRowDxfId="224"/>
    <tableColumn id="33" xr3:uid="{00000000-0010-0000-0800-000021000000}" name="Total de días" totalsRowFunction="sum" dataDxfId="223" totalsRowDxfId="222" dataCellStyle="Total">
      <calculatedColumnFormula>COUNTA(Septiembre[[#This Row],[1]:[30]])</calculatedColumnFormula>
    </tableColumn>
  </tableColumns>
  <tableStyleInfo name="Tabla de ausencia del empleado" showFirstColumn="1" showLastColumn="1" showRowStripes="1" showColumnStripes="0"/>
  <extLst>
    <ext xmlns:x14="http://schemas.microsoft.com/office/spreadsheetml/2009/9/main" uri="{504A1905-F514-4f6f-8877-14C23A59335A}">
      <x14:table altTextSummary="Especifique los nombres de los empleados y las fechas de ausencia. Registre el tipo de ausencia por la clave en la fila 12: V = vacaciones, E = bajo por enfermedad, P = asuntos personales y dos marcadores de posición para las entradas personalizada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89999084444715716"/>
    <pageSetUpPr fitToPage="1"/>
  </sheetPr>
  <dimension ref="A1:AH12"/>
  <sheetViews>
    <sheetView showGridLines="0" tabSelected="1"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1:34" ht="50.1" customHeight="1" x14ac:dyDescent="0.25">
      <c r="A1" s="14"/>
      <c r="B1" s="11" t="s">
        <v>65</v>
      </c>
    </row>
    <row r="2" spans="1: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1:34" ht="15" customHeight="1" x14ac:dyDescent="0.25">
      <c r="AH3" s="16" t="s">
        <v>48</v>
      </c>
    </row>
    <row r="4" spans="1:34" ht="30" customHeight="1" x14ac:dyDescent="0.25">
      <c r="B4" s="9" t="s">
        <v>1</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v>2019</v>
      </c>
    </row>
    <row r="5" spans="1:34" ht="15" customHeight="1" x14ac:dyDescent="0.25">
      <c r="B5" s="9"/>
      <c r="C5" s="2" t="str">
        <f>TEXT(WEEKDAY(DATE(CalendarioAño,1,1),1),"ddd")</f>
        <v>ma</v>
      </c>
      <c r="D5" s="2" t="str">
        <f>TEXT(WEEKDAY(DATE(CalendarioAño,1,2),1),"ddd")</f>
        <v>mi</v>
      </c>
      <c r="E5" s="2" t="str">
        <f>TEXT(WEEKDAY(DATE(CalendarioAño,1,3),1),"ddd")</f>
        <v>ju</v>
      </c>
      <c r="F5" s="2" t="str">
        <f>TEXT(WEEKDAY(DATE(CalendarioAño,1,4),1),"ddd")</f>
        <v>vi</v>
      </c>
      <c r="G5" s="2" t="str">
        <f>TEXT(WEEKDAY(DATE(CalendarioAño,1,5),1),"ddd")</f>
        <v>sá</v>
      </c>
      <c r="H5" s="2" t="str">
        <f>TEXT(WEEKDAY(DATE(CalendarioAño,1,6),1),"ddd")</f>
        <v>do</v>
      </c>
      <c r="I5" s="2" t="str">
        <f>TEXT(WEEKDAY(DATE(CalendarioAño,1,7),1),"ddd")</f>
        <v>lu</v>
      </c>
      <c r="J5" s="2" t="str">
        <f>TEXT(WEEKDAY(DATE(CalendarioAño,1,8),1),"ddd")</f>
        <v>ma</v>
      </c>
      <c r="K5" s="2" t="str">
        <f>TEXT(WEEKDAY(DATE(CalendarioAño,1,9),1),"ddd")</f>
        <v>mi</v>
      </c>
      <c r="L5" s="2" t="str">
        <f>TEXT(WEEKDAY(DATE(CalendarioAño,1,10),1),"ddd")</f>
        <v>ju</v>
      </c>
      <c r="M5" s="2" t="str">
        <f>TEXT(WEEKDAY(DATE(CalendarioAño,1,11),1),"ddd")</f>
        <v>vi</v>
      </c>
      <c r="N5" s="2" t="str">
        <f>TEXT(WEEKDAY(DATE(CalendarioAño,1,12),1),"ddd")</f>
        <v>sá</v>
      </c>
      <c r="O5" s="2" t="str">
        <f>TEXT(WEEKDAY(DATE(CalendarioAño,1,13),1),"ddd")</f>
        <v>do</v>
      </c>
      <c r="P5" s="2" t="str">
        <f>TEXT(WEEKDAY(DATE(CalendarioAño,1,14),1),"ddd")</f>
        <v>lu</v>
      </c>
      <c r="Q5" s="2" t="str">
        <f>TEXT(WEEKDAY(DATE(CalendarioAño,1,15),1),"ddd")</f>
        <v>ma</v>
      </c>
      <c r="R5" s="2" t="str">
        <f>TEXT(WEEKDAY(DATE(CalendarioAño,1,16),1),"ddd")</f>
        <v>mi</v>
      </c>
      <c r="S5" s="2" t="str">
        <f>TEXT(WEEKDAY(DATE(CalendarioAño,1,17),1),"ddd")</f>
        <v>ju</v>
      </c>
      <c r="T5" s="2" t="str">
        <f>TEXT(WEEKDAY(DATE(CalendarioAño,1,18),1),"ddd")</f>
        <v>vi</v>
      </c>
      <c r="U5" s="2" t="str">
        <f>TEXT(WEEKDAY(DATE(CalendarioAño,1,19),1),"ddd")</f>
        <v>sá</v>
      </c>
      <c r="V5" s="2" t="str">
        <f>TEXT(WEEKDAY(DATE(CalendarioAño,1,20),1),"ddd")</f>
        <v>do</v>
      </c>
      <c r="W5" s="2" t="str">
        <f>TEXT(WEEKDAY(DATE(CalendarioAño,1,21),1),"ddd")</f>
        <v>lu</v>
      </c>
      <c r="X5" s="2" t="str">
        <f>TEXT(WEEKDAY(DATE(CalendarioAño,1,22),1),"ddd")</f>
        <v>ma</v>
      </c>
      <c r="Y5" s="2" t="str">
        <f>TEXT(WEEKDAY(DATE(CalendarioAño,1,23),1),"ddd")</f>
        <v>mi</v>
      </c>
      <c r="Z5" s="2" t="str">
        <f>TEXT(WEEKDAY(DATE(CalendarioAño,1,24),1),"ddd")</f>
        <v>ju</v>
      </c>
      <c r="AA5" s="2" t="str">
        <f>TEXT(WEEKDAY(DATE(CalendarioAño,1,25),1),"ddd")</f>
        <v>vi</v>
      </c>
      <c r="AB5" s="2" t="str">
        <f>TEXT(WEEKDAY(DATE(CalendarioAño,1,26),1),"ddd")</f>
        <v>sá</v>
      </c>
      <c r="AC5" s="2" t="str">
        <f>TEXT(WEEKDAY(DATE(CalendarioAño,1,27),1),"ddd")</f>
        <v>do</v>
      </c>
      <c r="AD5" s="2" t="str">
        <f>TEXT(WEEKDAY(DATE(CalendarioAño,1,28),1),"ddd")</f>
        <v>lu</v>
      </c>
      <c r="AE5" s="2" t="str">
        <f>TEXT(WEEKDAY(DATE(CalendarioAño,1,29),1),"ddd")</f>
        <v>ma</v>
      </c>
      <c r="AF5" s="2" t="str">
        <f>TEXT(WEEKDAY(DATE(CalendarioAño,1,30),1),"ddd")</f>
        <v>mi</v>
      </c>
      <c r="AG5" s="2" t="str">
        <f>TEXT(WEEKDAY(DATE(CalendarioAño,1,31),1),"ddd")</f>
        <v>ju</v>
      </c>
      <c r="AH5" s="9"/>
    </row>
    <row r="6" spans="1: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1:34" ht="30" customHeight="1" x14ac:dyDescent="0.25">
      <c r="B7" s="1" t="s">
        <v>3</v>
      </c>
      <c r="C7" s="2"/>
      <c r="D7" s="2"/>
      <c r="E7" s="2" t="s">
        <v>8</v>
      </c>
      <c r="F7" s="2" t="s">
        <v>8</v>
      </c>
      <c r="G7" s="2" t="s">
        <v>8</v>
      </c>
      <c r="H7" s="2" t="s">
        <v>8</v>
      </c>
      <c r="I7" s="2"/>
      <c r="J7" s="2"/>
      <c r="K7" s="2"/>
      <c r="L7" s="2"/>
      <c r="M7" s="2"/>
      <c r="N7" s="2"/>
      <c r="O7" s="2" t="s">
        <v>8</v>
      </c>
      <c r="P7" s="2"/>
      <c r="Q7" s="2"/>
      <c r="R7" s="2"/>
      <c r="S7" s="2"/>
      <c r="T7" s="2"/>
      <c r="U7" s="2"/>
      <c r="V7" s="2"/>
      <c r="W7" s="2"/>
      <c r="X7" s="2"/>
      <c r="Y7" s="2"/>
      <c r="Z7" s="2"/>
      <c r="AA7" s="2"/>
      <c r="AB7" s="2"/>
      <c r="AC7" s="2"/>
      <c r="AD7" s="2"/>
      <c r="AE7" s="2"/>
      <c r="AF7" s="2"/>
      <c r="AG7" s="2"/>
      <c r="AH7" s="8">
        <f>COUNTA(Enero!$C7:$AG7)</f>
        <v>5</v>
      </c>
    </row>
    <row r="8" spans="1:34" ht="30" customHeight="1" x14ac:dyDescent="0.25">
      <c r="B8" s="1" t="s">
        <v>4</v>
      </c>
      <c r="C8" s="2"/>
      <c r="D8" s="2"/>
      <c r="E8" s="2"/>
      <c r="F8" s="2"/>
      <c r="G8" s="2" t="s">
        <v>16</v>
      </c>
      <c r="H8" s="2" t="s">
        <v>16</v>
      </c>
      <c r="I8" s="2"/>
      <c r="J8" s="2"/>
      <c r="K8" s="2"/>
      <c r="L8" s="2"/>
      <c r="M8" s="2" t="s">
        <v>14</v>
      </c>
      <c r="N8" s="2"/>
      <c r="O8" s="2"/>
      <c r="P8" s="2"/>
      <c r="Q8" s="2"/>
      <c r="R8" s="2"/>
      <c r="S8" s="2"/>
      <c r="T8" s="2"/>
      <c r="U8" s="2"/>
      <c r="V8" s="2" t="s">
        <v>16</v>
      </c>
      <c r="W8" s="2"/>
      <c r="X8" s="2"/>
      <c r="Y8" s="2"/>
      <c r="Z8" s="2"/>
      <c r="AA8" s="2" t="s">
        <v>8</v>
      </c>
      <c r="AB8" s="2" t="s">
        <v>8</v>
      </c>
      <c r="AC8" s="2" t="s">
        <v>8</v>
      </c>
      <c r="AD8" s="2"/>
      <c r="AE8" s="2"/>
      <c r="AF8" s="2"/>
      <c r="AG8" s="2"/>
      <c r="AH8" s="8">
        <f>COUNTA(Enero!$C8:$AG8)</f>
        <v>7</v>
      </c>
    </row>
    <row r="9" spans="1:34" ht="30" customHeight="1" x14ac:dyDescent="0.25">
      <c r="B9" s="1" t="s">
        <v>5</v>
      </c>
      <c r="C9" s="2"/>
      <c r="D9" s="2"/>
      <c r="E9" s="2" t="s">
        <v>14</v>
      </c>
      <c r="F9" s="2"/>
      <c r="G9" s="2"/>
      <c r="H9" s="2"/>
      <c r="I9" s="2"/>
      <c r="J9" s="2"/>
      <c r="K9" s="2"/>
      <c r="L9" s="2"/>
      <c r="M9" s="2"/>
      <c r="N9" s="2"/>
      <c r="O9" s="2"/>
      <c r="P9" s="2" t="s">
        <v>16</v>
      </c>
      <c r="Q9" s="2"/>
      <c r="R9" s="2"/>
      <c r="S9" s="2"/>
      <c r="T9" s="2"/>
      <c r="U9" s="2"/>
      <c r="V9" s="2"/>
      <c r="W9" s="2"/>
      <c r="X9" s="2"/>
      <c r="Y9" s="2"/>
      <c r="Z9" s="2"/>
      <c r="AA9" s="2"/>
      <c r="AB9" s="2"/>
      <c r="AC9" s="2"/>
      <c r="AD9" s="2"/>
      <c r="AE9" s="2" t="s">
        <v>16</v>
      </c>
      <c r="AF9" s="2"/>
      <c r="AG9" s="2"/>
      <c r="AH9" s="8">
        <f>COUNTA(Enero!$C9:$AG9)</f>
        <v>3</v>
      </c>
    </row>
    <row r="10" spans="1:34" ht="30" customHeight="1" x14ac:dyDescent="0.25">
      <c r="B10" s="1" t="s">
        <v>6</v>
      </c>
      <c r="C10" s="2"/>
      <c r="D10" s="2"/>
      <c r="E10" s="2"/>
      <c r="F10" s="2"/>
      <c r="G10" s="2"/>
      <c r="H10" s="2"/>
      <c r="I10" s="2" t="s">
        <v>14</v>
      </c>
      <c r="J10" s="2"/>
      <c r="K10" s="2"/>
      <c r="L10" s="2"/>
      <c r="M10" s="2"/>
      <c r="N10" s="2"/>
      <c r="O10" s="2"/>
      <c r="P10" s="2"/>
      <c r="Q10" s="2"/>
      <c r="R10" s="2"/>
      <c r="S10" s="2"/>
      <c r="T10" s="2"/>
      <c r="U10" s="2" t="s">
        <v>8</v>
      </c>
      <c r="V10" s="2" t="s">
        <v>8</v>
      </c>
      <c r="W10" s="2" t="s">
        <v>8</v>
      </c>
      <c r="X10" s="2"/>
      <c r="Y10" s="2"/>
      <c r="Z10" s="2"/>
      <c r="AA10" s="2"/>
      <c r="AB10" s="2"/>
      <c r="AC10" s="2"/>
      <c r="AD10" s="2"/>
      <c r="AE10" s="2"/>
      <c r="AF10" s="2"/>
      <c r="AG10" s="2"/>
      <c r="AH10" s="8">
        <f>COUNTA(Enero!$C10:$AG10)</f>
        <v>4</v>
      </c>
    </row>
    <row r="11" spans="1:34" ht="30" customHeight="1" x14ac:dyDescent="0.25">
      <c r="B11" s="1" t="s">
        <v>7</v>
      </c>
      <c r="C11" s="2"/>
      <c r="D11" s="2"/>
      <c r="E11" s="2"/>
      <c r="F11" s="2" t="s">
        <v>16</v>
      </c>
      <c r="G11" s="2" t="s">
        <v>8</v>
      </c>
      <c r="H11" s="2" t="s">
        <v>8</v>
      </c>
      <c r="I11" s="2"/>
      <c r="J11" s="2"/>
      <c r="K11" s="2"/>
      <c r="L11" s="2"/>
      <c r="M11" s="2"/>
      <c r="N11" s="2"/>
      <c r="O11" s="2"/>
      <c r="P11" s="2"/>
      <c r="Q11" s="2"/>
      <c r="R11" s="2"/>
      <c r="S11" s="2" t="s">
        <v>16</v>
      </c>
      <c r="T11" s="2"/>
      <c r="U11" s="2"/>
      <c r="V11" s="2"/>
      <c r="W11" s="2"/>
      <c r="X11" s="2"/>
      <c r="Y11" s="2"/>
      <c r="Z11" s="2" t="s">
        <v>16</v>
      </c>
      <c r="AA11" s="2"/>
      <c r="AB11" s="2"/>
      <c r="AC11" s="2"/>
      <c r="AD11" s="2"/>
      <c r="AE11" s="2"/>
      <c r="AF11" s="2"/>
      <c r="AG11" s="2" t="s">
        <v>8</v>
      </c>
      <c r="AH11" s="8">
        <f>COUNTA(Enero!$C11:$AG11)</f>
        <v>6</v>
      </c>
    </row>
    <row r="12" spans="1:34" ht="30" customHeight="1" x14ac:dyDescent="0.25">
      <c r="B12" s="17" t="str">
        <f>MonthName&amp;" Total"</f>
        <v>Enero Total</v>
      </c>
      <c r="C12" s="10">
        <f>SUBTOTAL(103,Enero!$C$7:$C$11)</f>
        <v>0</v>
      </c>
      <c r="D12" s="10">
        <f>SUBTOTAL(103,Enero!$D$7:$D$11)</f>
        <v>0</v>
      </c>
      <c r="E12" s="10">
        <f>SUBTOTAL(103,Enero!$E$7:$E$11)</f>
        <v>2</v>
      </c>
      <c r="F12" s="10">
        <f>SUBTOTAL(103,Enero!$F$7:$F$11)</f>
        <v>2</v>
      </c>
      <c r="G12" s="10">
        <f>SUBTOTAL(103,Enero!$G$7:$G$11)</f>
        <v>3</v>
      </c>
      <c r="H12" s="10">
        <f>SUBTOTAL(103,Enero!$H$7:$H$11)</f>
        <v>3</v>
      </c>
      <c r="I12" s="10">
        <f>SUBTOTAL(103,Enero!$I$7:$I$11)</f>
        <v>1</v>
      </c>
      <c r="J12" s="10">
        <f>SUBTOTAL(103,Enero!$J$7:$J$11)</f>
        <v>0</v>
      </c>
      <c r="K12" s="10">
        <f>SUBTOTAL(103,Enero!$K$7:$K$11)</f>
        <v>0</v>
      </c>
      <c r="L12" s="10">
        <f>SUBTOTAL(103,Enero!$L$7:$L$11)</f>
        <v>0</v>
      </c>
      <c r="M12" s="10">
        <f>SUBTOTAL(103,Enero!$M$7:$M$11)</f>
        <v>1</v>
      </c>
      <c r="N12" s="10">
        <f>SUBTOTAL(103,Enero!$N$7:$N$11)</f>
        <v>0</v>
      </c>
      <c r="O12" s="10">
        <f>SUBTOTAL(103,Enero!$O$7:$O$11)</f>
        <v>1</v>
      </c>
      <c r="P12" s="10">
        <f>SUBTOTAL(103,Enero!$P$7:$P$11)</f>
        <v>1</v>
      </c>
      <c r="Q12" s="10">
        <f>SUBTOTAL(103,Enero!$Q$7:$Q$11)</f>
        <v>0</v>
      </c>
      <c r="R12" s="10">
        <f>SUBTOTAL(103,Enero!$R$7:$R$11)</f>
        <v>0</v>
      </c>
      <c r="S12" s="10">
        <f>SUBTOTAL(103,Enero!$S$7:$S$11)</f>
        <v>1</v>
      </c>
      <c r="T12" s="10">
        <f>SUBTOTAL(103,Enero!$T$7:$T$11)</f>
        <v>0</v>
      </c>
      <c r="U12" s="10">
        <f>SUBTOTAL(103,Enero!$U$7:$U$11)</f>
        <v>1</v>
      </c>
      <c r="V12" s="10">
        <f>SUBTOTAL(103,Enero!$V$7:$V$11)</f>
        <v>2</v>
      </c>
      <c r="W12" s="10">
        <f>SUBTOTAL(103,Enero!$W$7:$W$11)</f>
        <v>1</v>
      </c>
      <c r="X12" s="10">
        <f>SUBTOTAL(103,Enero!$X$7:$X$11)</f>
        <v>0</v>
      </c>
      <c r="Y12" s="10">
        <f>SUBTOTAL(103,Enero!$Y$7:$Y$11)</f>
        <v>0</v>
      </c>
      <c r="Z12" s="10">
        <f>SUBTOTAL(103,Enero!$Z$7:$Z$11)</f>
        <v>1</v>
      </c>
      <c r="AA12" s="10">
        <f>SUBTOTAL(103,Enero!$AA$7:$AA$11)</f>
        <v>1</v>
      </c>
      <c r="AB12" s="10">
        <f>SUBTOTAL(103,Enero!$AB$7:$AB$11)</f>
        <v>1</v>
      </c>
      <c r="AC12" s="10">
        <f>SUBTOTAL(103,Enero!$AC$7:$AC$11)</f>
        <v>1</v>
      </c>
      <c r="AD12" s="10">
        <f>SUBTOTAL(103,Enero!$AD$7:$AD$11)</f>
        <v>0</v>
      </c>
      <c r="AE12" s="10">
        <f>SUBTOTAL(103,Enero!$AE$7:$AE$11)</f>
        <v>1</v>
      </c>
      <c r="AF12" s="10">
        <f>SUBTOTAL(103,Enero!$AF$7:$AF$11)</f>
        <v>0</v>
      </c>
      <c r="AG12" s="10">
        <f>SUBTOTAL(103,Enero!$AG$7:$AG$11)</f>
        <v>1</v>
      </c>
      <c r="AH12" s="10">
        <f>SUBTOTAL(109,Enero[Número total de días])</f>
        <v>25</v>
      </c>
    </row>
  </sheetData>
  <mergeCells count="6">
    <mergeCell ref="C4:AG4"/>
    <mergeCell ref="D2:F2"/>
    <mergeCell ref="H2:J2"/>
    <mergeCell ref="L2:N2"/>
    <mergeCell ref="P2:S2"/>
    <mergeCell ref="U2:X2"/>
  </mergeCells>
  <conditionalFormatting sqref="C7:AG11">
    <cfRule type="expression" priority="1" stopIfTrue="1">
      <formula>C7=""</formula>
    </cfRule>
    <cfRule type="expression" dxfId="888" priority="6" stopIfTrue="1">
      <formula>C7=KeyCustom2</formula>
    </cfRule>
    <cfRule type="expression" dxfId="887" priority="7" stopIfTrue="1">
      <formula>C7=KeyCustom1</formula>
    </cfRule>
    <cfRule type="expression" dxfId="886" priority="8" stopIfTrue="1">
      <formula>C7=KeySick</formula>
    </cfRule>
    <cfRule type="expression" dxfId="885" priority="9" stopIfTrue="1">
      <formula>C7=KeyPersonal</formula>
    </cfRule>
    <cfRule type="expression" dxfId="884"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scriba el año en esta celda" sqref="AH4" xr:uid="{00000000-0002-0000-0000-000000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000-000001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000-000002000000}"/>
    <dataValidation allowBlank="1" showInputMessage="1" showErrorMessage="1" prompt="Los días laborables en esta fila se actualizan automáticamente durante el mes según el año introducido en AH4. Cada día del mes es una columna para indicar la ausencia del empleado y el tipo de ausencia." sqref="C5" xr:uid="{00000000-0002-0000-0000-000003000000}"/>
    <dataValidation allowBlank="1" showInputMessage="1" showErrorMessage="1" prompt="Calcula automáticamente el número total de días que un empleado ha estado ausente este mes" sqref="AH6" xr:uid="{00000000-0002-0000-0000-000004000000}"/>
    <dataValidation allowBlank="1" showInputMessage="1" showErrorMessage="1" prompt="El título de la hoja de cálculo está en esta celda. Al actualizar el título, cada hoja de cálculo heredará el cambio automáticamente" sqref="B1" xr:uid="{00000000-0002-0000-0000-000005000000}"/>
    <dataValidation allowBlank="1" showInputMessage="1" showErrorMessage="1" prompt="Mes de este plan de ausencias. Actualice el año en la celda AH4. Realice un seguimiento de los totales por mes en la última celda de la tabla. Escriba los nombres de los empleados en la columna B de la tabla" sqref="B4" xr:uid="{00000000-0002-0000-0000-000006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000-000007000000}"/>
    <dataValidation allowBlank="1" showInputMessage="1" showErrorMessage="1" prompt="La letra “V” indica una ausencia por vacaciones" sqref="C2" xr:uid="{00000000-0002-0000-0000-000008000000}"/>
    <dataValidation allowBlank="1" showInputMessage="1" showErrorMessage="1" prompt="La letra “P” indica una ausencia por motivos personales" sqref="G2" xr:uid="{00000000-0002-0000-0000-000009000000}"/>
    <dataValidation allowBlank="1" showInputMessage="1" showErrorMessage="1" prompt="La letra “E” indica una ausencia por enfermedad" sqref="K2" xr:uid="{00000000-0002-0000-0000-00000A000000}"/>
    <dataValidation allowBlank="1" showInputMessage="1" showErrorMessage="1" prompt="Escriba una letra y personalice la etiqueta de la derecha para agregar otro elemento clave." sqref="O2 T2" xr:uid="{00000000-0002-0000-0000-00000B000000}"/>
    <dataValidation allowBlank="1" showInputMessage="1" showErrorMessage="1" prompt="Escriba una etiqueta para describir la clave personalizada de la izquierda" sqref="P2 U2" xr:uid="{00000000-0002-0000-0000-00000C000000}"/>
    <dataValidation allowBlank="1" showInputMessage="1" showErrorMessage="1" prompt="El plan de ausencias de los empleados realiza un seguimiento por día durante cada mes. Hay 13 hojas de cálculo, 12 para los meses y la última para los nombres de los empleados. Realice un seguimiento de las ausencias de enero en esta hoja de cálculo" sqref="A1" xr:uid="{00000000-0002-0000-0000-00000D000000}"/>
    <dataValidation allowBlank="1" showInputMessage="1" showErrorMessage="1" prompt="Escriba el año en la celda siguiente" sqref="AH3" xr:uid="{00000000-0002-0000-0000-00000E000000}"/>
  </dataValidations>
  <printOptions horizontalCentered="1"/>
  <pageMargins left="0.25" right="0.25" top="0.75" bottom="0.75" header="0.3" footer="0.3"/>
  <pageSetup paperSize="9" scale="7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'Nombres de los empleados'!$B$4:$B$8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61</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TEXT(WEEKDAY(DATE(CalendarioAño,10,1),1),"ddd")</f>
        <v>ma</v>
      </c>
      <c r="D5" s="2" t="str">
        <f>TEXT(WEEKDAY(DATE(CalendarioAño,10,2),1),"ddd")</f>
        <v>mi</v>
      </c>
      <c r="E5" s="2" t="str">
        <f>TEXT(WEEKDAY(DATE(CalendarioAño,10,3),1),"ddd")</f>
        <v>ju</v>
      </c>
      <c r="F5" s="2" t="str">
        <f>TEXT(WEEKDAY(DATE(CalendarioAño,10,4),1),"ddd")</f>
        <v>vi</v>
      </c>
      <c r="G5" s="2" t="str">
        <f>TEXT(WEEKDAY(DATE(CalendarioAño,10,5),1),"ddd")</f>
        <v>sá</v>
      </c>
      <c r="H5" s="2" t="str">
        <f>TEXT(WEEKDAY(DATE(CalendarioAño,10,6),1),"ddd")</f>
        <v>do</v>
      </c>
      <c r="I5" s="2" t="str">
        <f>TEXT(WEEKDAY(DATE(CalendarioAño,10,7),1),"ddd")</f>
        <v>lu</v>
      </c>
      <c r="J5" s="2" t="str">
        <f>TEXT(WEEKDAY(DATE(CalendarioAño,10,8),1),"ddd")</f>
        <v>ma</v>
      </c>
      <c r="K5" s="2" t="str">
        <f>TEXT(WEEKDAY(DATE(CalendarioAño,10,9),1),"ddd")</f>
        <v>mi</v>
      </c>
      <c r="L5" s="2" t="str">
        <f>TEXT(WEEKDAY(DATE(CalendarioAño,10,10),1),"ddd")</f>
        <v>ju</v>
      </c>
      <c r="M5" s="2" t="str">
        <f>TEXT(WEEKDAY(DATE(CalendarioAño,10,11),1),"ddd")</f>
        <v>vi</v>
      </c>
      <c r="N5" s="2" t="str">
        <f>TEXT(WEEKDAY(DATE(CalendarioAño,10,12),1),"ddd")</f>
        <v>sá</v>
      </c>
      <c r="O5" s="2" t="str">
        <f>TEXT(WEEKDAY(DATE(CalendarioAño,10,13),1),"ddd")</f>
        <v>do</v>
      </c>
      <c r="P5" s="2" t="str">
        <f>TEXT(WEEKDAY(DATE(CalendarioAño,10,14),1),"ddd")</f>
        <v>lu</v>
      </c>
      <c r="Q5" s="2" t="str">
        <f>TEXT(WEEKDAY(DATE(CalendarioAño,10,15),1),"ddd")</f>
        <v>ma</v>
      </c>
      <c r="R5" s="2" t="str">
        <f>TEXT(WEEKDAY(DATE(CalendarioAño,10,16),1),"ddd")</f>
        <v>mi</v>
      </c>
      <c r="S5" s="2" t="str">
        <f>TEXT(WEEKDAY(DATE(CalendarioAño,10,17),1),"ddd")</f>
        <v>ju</v>
      </c>
      <c r="T5" s="2" t="str">
        <f>TEXT(WEEKDAY(DATE(CalendarioAño,10,18),1),"ddd")</f>
        <v>vi</v>
      </c>
      <c r="U5" s="2" t="str">
        <f>TEXT(WEEKDAY(DATE(CalendarioAño,10,19),1),"ddd")</f>
        <v>sá</v>
      </c>
      <c r="V5" s="2" t="str">
        <f>TEXT(WEEKDAY(DATE(CalendarioAño,10,20),1),"ddd")</f>
        <v>do</v>
      </c>
      <c r="W5" s="2" t="str">
        <f>TEXT(WEEKDAY(DATE(CalendarioAño,10,21),1),"ddd")</f>
        <v>lu</v>
      </c>
      <c r="X5" s="2" t="str">
        <f>TEXT(WEEKDAY(DATE(CalendarioAño,10,22),1),"ddd")</f>
        <v>ma</v>
      </c>
      <c r="Y5" s="2" t="str">
        <f>TEXT(WEEKDAY(DATE(CalendarioAño,10,23),1),"ddd")</f>
        <v>mi</v>
      </c>
      <c r="Z5" s="2" t="str">
        <f>TEXT(WEEKDAY(DATE(CalendarioAño,10,24),1),"ddd")</f>
        <v>ju</v>
      </c>
      <c r="AA5" s="2" t="str">
        <f>TEXT(WEEKDAY(DATE(CalendarioAño,10,25),1),"ddd")</f>
        <v>vi</v>
      </c>
      <c r="AB5" s="2" t="str">
        <f>TEXT(WEEKDAY(DATE(CalendarioAño,10,26),1),"ddd")</f>
        <v>sá</v>
      </c>
      <c r="AC5" s="2" t="str">
        <f>TEXT(WEEKDAY(DATE(CalendarioAño,10,27),1),"ddd")</f>
        <v>do</v>
      </c>
      <c r="AD5" s="2" t="str">
        <f>TEXT(WEEKDAY(DATE(CalendarioAño,10,28),1),"ddd")</f>
        <v>lu</v>
      </c>
      <c r="AE5" s="2" t="str">
        <f>TEXT(WEEKDAY(DATE(CalendarioAño,10,29),1),"ddd")</f>
        <v>ma</v>
      </c>
      <c r="AF5" s="2" t="str">
        <f>TEXT(WEEKDAY(DATE(CalendarioAño,10,30),1),"ddd")</f>
        <v>mi</v>
      </c>
      <c r="AG5" s="2" t="str">
        <f>TEXT(WEEKDAY(DATE(CalendarioAño,10,31),1),"ddd")</f>
        <v>ju</v>
      </c>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COUNTA(Octubre[[#This Row],[1]:[31]])</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COUNTA(Octubre[[#This Row],[1]:[31]])</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COUNTA(Octubre[[#This Row],[1]:[31]])</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COUNTA(Octubre[[#This Row],[1]:[31]])</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COUNTA(Octubre[[#This Row],[1]:[31]])</f>
        <v>0</v>
      </c>
    </row>
    <row r="12" spans="2:34" ht="30" customHeight="1" x14ac:dyDescent="0.25">
      <c r="B12" s="17" t="str">
        <f>MonthName&amp;" Total"</f>
        <v>Octubre Total</v>
      </c>
      <c r="C12" s="10">
        <f>SUBTOTAL(103,Octubre[1])</f>
        <v>0</v>
      </c>
      <c r="D12" s="10">
        <f>SUBTOTAL(103,Octubre[2])</f>
        <v>0</v>
      </c>
      <c r="E12" s="10">
        <f>SUBTOTAL(103,Octubre[3])</f>
        <v>0</v>
      </c>
      <c r="F12" s="10">
        <f>SUBTOTAL(103,Octubre[4])</f>
        <v>0</v>
      </c>
      <c r="G12" s="10">
        <f>SUBTOTAL(103,Octubre[5])</f>
        <v>0</v>
      </c>
      <c r="H12" s="10">
        <f>SUBTOTAL(103,Octubre[6])</f>
        <v>0</v>
      </c>
      <c r="I12" s="10">
        <f>SUBTOTAL(103,Octubre[7])</f>
        <v>0</v>
      </c>
      <c r="J12" s="10">
        <f>SUBTOTAL(103,Octubre[8])</f>
        <v>0</v>
      </c>
      <c r="K12" s="10">
        <f>SUBTOTAL(103,Octubre[9])</f>
        <v>0</v>
      </c>
      <c r="L12" s="10">
        <f>SUBTOTAL(103,Octubre[10])</f>
        <v>0</v>
      </c>
      <c r="M12" s="10">
        <f>SUBTOTAL(103,Octubre[11])</f>
        <v>0</v>
      </c>
      <c r="N12" s="10">
        <f>SUBTOTAL(103,Octubre[12])</f>
        <v>0</v>
      </c>
      <c r="O12" s="10">
        <f>SUBTOTAL(103,Octubre[13])</f>
        <v>0</v>
      </c>
      <c r="P12" s="10">
        <f>SUBTOTAL(103,Octubre[14])</f>
        <v>0</v>
      </c>
      <c r="Q12" s="10">
        <f>SUBTOTAL(103,Octubre[15])</f>
        <v>0</v>
      </c>
      <c r="R12" s="10">
        <f>SUBTOTAL(103,Octubre[16])</f>
        <v>0</v>
      </c>
      <c r="S12" s="10">
        <f>SUBTOTAL(103,Octubre[17])</f>
        <v>0</v>
      </c>
      <c r="T12" s="10">
        <f>SUBTOTAL(103,Octubre[18])</f>
        <v>0</v>
      </c>
      <c r="U12" s="10">
        <f>SUBTOTAL(103,Octubre[19])</f>
        <v>0</v>
      </c>
      <c r="V12" s="10">
        <f>SUBTOTAL(103,Octubre[20])</f>
        <v>0</v>
      </c>
      <c r="W12" s="10">
        <f>SUBTOTAL(103,Octubre[21])</f>
        <v>0</v>
      </c>
      <c r="X12" s="10">
        <f>SUBTOTAL(103,Octubre[22])</f>
        <v>0</v>
      </c>
      <c r="Y12" s="10">
        <f>SUBTOTAL(103,Octubre[23])</f>
        <v>0</v>
      </c>
      <c r="Z12" s="10">
        <f>SUBTOTAL(103,Octubre[24])</f>
        <v>0</v>
      </c>
      <c r="AA12" s="10">
        <f>SUBTOTAL(103,Octubre[25])</f>
        <v>0</v>
      </c>
      <c r="AB12" s="10">
        <f>SUBTOTAL(103,Octubre[26])</f>
        <v>0</v>
      </c>
      <c r="AC12" s="10">
        <f>SUBTOTAL(103,Octubre[27])</f>
        <v>0</v>
      </c>
      <c r="AD12" s="10">
        <f>SUBTOTAL(103,Octubre[28])</f>
        <v>0</v>
      </c>
      <c r="AE12" s="10">
        <f>SUBTOTAL(103,Octubre[29])</f>
        <v>0</v>
      </c>
      <c r="AF12" s="10">
        <f>SUBTOTAL(103,Octubre[30])</f>
        <v>0</v>
      </c>
      <c r="AG12" s="10">
        <f>SUBTOTAL(103,Octubre[31])</f>
        <v>0</v>
      </c>
      <c r="AH12" s="10">
        <f>SUBTOTAL(109,Octubre[Número 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221" priority="2" stopIfTrue="1">
      <formula>C7=KeyCustom2</formula>
    </cfRule>
    <cfRule type="expression" dxfId="220" priority="3" stopIfTrue="1">
      <formula>C7=KeyCustom1</formula>
    </cfRule>
    <cfRule type="expression" dxfId="219" priority="4" stopIfTrue="1">
      <formula>C7=KeySick</formula>
    </cfRule>
    <cfRule type="expression" dxfId="218" priority="5" stopIfTrue="1">
      <formula>C7=KeyPersonal</formula>
    </cfRule>
    <cfRule type="expression" dxfId="217"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900-000000000000}"/>
    <dataValidation allowBlank="1" showInputMessage="1" showErrorMessage="1" prompt="Año actualizado automáticamente en función del año introducido en la hoja de cálculo de enero" sqref="AH4" xr:uid="{00000000-0002-0000-0900-000001000000}"/>
    <dataValidation allowBlank="1" showInputMessage="1" showErrorMessage="1" prompt="Cálculo automático del número total de días que un empleado ha estado ausente este mes en esta columna" sqref="AH6" xr:uid="{00000000-0002-0000-0900-000002000000}"/>
    <dataValidation allowBlank="1" showInputMessage="1" showErrorMessage="1" prompt="Realice un seguimiento de las ausencias de octubre en esta hoja de cálculo" sqref="A1" xr:uid="{00000000-0002-0000-0900-000003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900-000004000000}"/>
    <dataValidation allowBlank="1" showInputMessage="1" showErrorMessage="1" prompt="El título se actualiza automáticamente en esta celda. Para modificarlo, actualice la celda B1 en la hoja de cálculo de enero" sqref="B1" xr:uid="{00000000-0002-0000-0900-000005000000}"/>
    <dataValidation allowBlank="1" showInputMessage="1" showErrorMessage="1" prompt="La letra “V” indica una ausencia por vacaciones" sqref="C2" xr:uid="{01B6A297-E1FB-4C8F-A550-513F830E080F}"/>
    <dataValidation allowBlank="1" showInputMessage="1" showErrorMessage="1" prompt="La letra “P” indica una ausencia por motivos personales" sqref="G2" xr:uid="{587A4F31-7BE7-4061-A6F4-04D69862906C}"/>
    <dataValidation allowBlank="1" showInputMessage="1" showErrorMessage="1" prompt="La letra “E” indica una ausencia por enfermedad" sqref="K2" xr:uid="{1BCFA51E-612E-4B29-9D08-C2DABA1DFC8C}"/>
    <dataValidation allowBlank="1" showInputMessage="1" showErrorMessage="1" prompt="Escriba una letra y personalice la etiqueta de la derecha para agregar otro elemento clave." sqref="O2 T2" xr:uid="{B83BE610-6F2E-42C9-82A6-44AE1F40F18F}"/>
    <dataValidation allowBlank="1" showInputMessage="1" showErrorMessage="1" prompt="Escriba una etiqueta para describir la clave personalizada de la izquierda" sqref="P2 U2" xr:uid="{08512739-6618-4DB3-8756-F03DFB291916}"/>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900-00000B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900-00000C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9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E000000}">
          <x14:formula1>
            <xm:f>'Nombres de los empleados'!$B$4:$B$8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62</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TEXT(WEEKDAY(DATE(CalendarioAño,11,1),1),"ddd")</f>
        <v>vi</v>
      </c>
      <c r="D5" s="2" t="str">
        <f>TEXT(WEEKDAY(DATE(CalendarioAño,11,2),1),"ddd")</f>
        <v>sá</v>
      </c>
      <c r="E5" s="2" t="str">
        <f>TEXT(WEEKDAY(DATE(CalendarioAño,11,3),1),"ddd")</f>
        <v>do</v>
      </c>
      <c r="F5" s="2" t="str">
        <f>TEXT(WEEKDAY(DATE(CalendarioAño,11,4),1),"ddd")</f>
        <v>lu</v>
      </c>
      <c r="G5" s="2" t="str">
        <f>TEXT(WEEKDAY(DATE(CalendarioAño,11,5),1),"ddd")</f>
        <v>ma</v>
      </c>
      <c r="H5" s="2" t="str">
        <f>TEXT(WEEKDAY(DATE(CalendarioAño,11,6),1),"ddd")</f>
        <v>mi</v>
      </c>
      <c r="I5" s="2" t="str">
        <f>TEXT(WEEKDAY(DATE(CalendarioAño,11,7),1),"ddd")</f>
        <v>ju</v>
      </c>
      <c r="J5" s="2" t="str">
        <f>TEXT(WEEKDAY(DATE(CalendarioAño,11,8),1),"ddd")</f>
        <v>vi</v>
      </c>
      <c r="K5" s="2" t="str">
        <f>TEXT(WEEKDAY(DATE(CalendarioAño,11,9),1),"ddd")</f>
        <v>sá</v>
      </c>
      <c r="L5" s="2" t="str">
        <f>TEXT(WEEKDAY(DATE(CalendarioAño,11,10),1),"ddd")</f>
        <v>do</v>
      </c>
      <c r="M5" s="2" t="str">
        <f>TEXT(WEEKDAY(DATE(CalendarioAño,11,11),1),"ddd")</f>
        <v>lu</v>
      </c>
      <c r="N5" s="2" t="str">
        <f>TEXT(WEEKDAY(DATE(CalendarioAño,11,12),1),"ddd")</f>
        <v>ma</v>
      </c>
      <c r="O5" s="2" t="str">
        <f>TEXT(WEEKDAY(DATE(CalendarioAño,11,13),1),"ddd")</f>
        <v>mi</v>
      </c>
      <c r="P5" s="2" t="str">
        <f>TEXT(WEEKDAY(DATE(CalendarioAño,11,14),1),"ddd")</f>
        <v>ju</v>
      </c>
      <c r="Q5" s="2" t="str">
        <f>TEXT(WEEKDAY(DATE(CalendarioAño,11,15),1),"ddd")</f>
        <v>vi</v>
      </c>
      <c r="R5" s="2" t="str">
        <f>TEXT(WEEKDAY(DATE(CalendarioAño,11,16),1),"ddd")</f>
        <v>sá</v>
      </c>
      <c r="S5" s="2" t="str">
        <f>TEXT(WEEKDAY(DATE(CalendarioAño,11,17),1),"ddd")</f>
        <v>do</v>
      </c>
      <c r="T5" s="2" t="str">
        <f>TEXT(WEEKDAY(DATE(CalendarioAño,11,18),1),"ddd")</f>
        <v>lu</v>
      </c>
      <c r="U5" s="2" t="str">
        <f>TEXT(WEEKDAY(DATE(CalendarioAño,11,19),1),"ddd")</f>
        <v>ma</v>
      </c>
      <c r="V5" s="2" t="str">
        <f>TEXT(WEEKDAY(DATE(CalendarioAño,11,20),1),"ddd")</f>
        <v>mi</v>
      </c>
      <c r="W5" s="2" t="str">
        <f>TEXT(WEEKDAY(DATE(CalendarioAño,11,21),1),"ddd")</f>
        <v>ju</v>
      </c>
      <c r="X5" s="2" t="str">
        <f>TEXT(WEEKDAY(DATE(CalendarioAño,11,22),1),"ddd")</f>
        <v>vi</v>
      </c>
      <c r="Y5" s="2" t="str">
        <f>TEXT(WEEKDAY(DATE(CalendarioAño,11,23),1),"ddd")</f>
        <v>sá</v>
      </c>
      <c r="Z5" s="2" t="str">
        <f>TEXT(WEEKDAY(DATE(CalendarioAño,11,24),1),"ddd")</f>
        <v>do</v>
      </c>
      <c r="AA5" s="2" t="str">
        <f>TEXT(WEEKDAY(DATE(CalendarioAño,11,25),1),"ddd")</f>
        <v>lu</v>
      </c>
      <c r="AB5" s="2" t="str">
        <f>TEXT(WEEKDAY(DATE(CalendarioAño,11,26),1),"ddd")</f>
        <v>ma</v>
      </c>
      <c r="AC5" s="2" t="str">
        <f>TEXT(WEEKDAY(DATE(CalendarioAño,11,27),1),"ddd")</f>
        <v>mi</v>
      </c>
      <c r="AD5" s="2" t="str">
        <f>TEXT(WEEKDAY(DATE(CalendarioAño,11,28),1),"ddd")</f>
        <v>ju</v>
      </c>
      <c r="AE5" s="2" t="str">
        <f>TEXT(WEEKDAY(DATE(CalendarioAño,11,29),1),"ddd")</f>
        <v>vi</v>
      </c>
      <c r="AF5" s="2" t="str">
        <f>TEXT(WEEKDAY(DATE(CalendarioAño,11,30),1),"ddd")</f>
        <v>sá</v>
      </c>
      <c r="AG5" s="2"/>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51</v>
      </c>
      <c r="AH6" s="13" t="s">
        <v>55</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COUNTA(Noviembre[[#This Row],[1]:[30]])</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COUNTA(Noviembre[[#This Row],[1]:[30]])</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COUNTA(Noviembre[[#This Row],[1]:[30]])</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COUNTA(Noviembre[[#This Row],[1]:[30]])</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COUNTA(Noviembre[[#This Row],[1]:[30]])</f>
        <v>0</v>
      </c>
    </row>
    <row r="12" spans="2:34" ht="30" customHeight="1" x14ac:dyDescent="0.25">
      <c r="B12" s="17" t="str">
        <f>MonthName&amp;" Total"</f>
        <v>Noviembre Total</v>
      </c>
      <c r="C12" s="10">
        <f>SUBTOTAL(103,Noviembre[1])</f>
        <v>0</v>
      </c>
      <c r="D12" s="10">
        <f>SUBTOTAL(103,Noviembre[2])</f>
        <v>0</v>
      </c>
      <c r="E12" s="10">
        <f>SUBTOTAL(103,Noviembre[3])</f>
        <v>0</v>
      </c>
      <c r="F12" s="10">
        <f>SUBTOTAL(103,Noviembre[4])</f>
        <v>0</v>
      </c>
      <c r="G12" s="10">
        <f>SUBTOTAL(103,Noviembre[5])</f>
        <v>0</v>
      </c>
      <c r="H12" s="10">
        <f>SUBTOTAL(103,Noviembre[6])</f>
        <v>0</v>
      </c>
      <c r="I12" s="10">
        <f>SUBTOTAL(103,Noviembre[7])</f>
        <v>0</v>
      </c>
      <c r="J12" s="10">
        <f>SUBTOTAL(103,Noviembre[8])</f>
        <v>0</v>
      </c>
      <c r="K12" s="10">
        <f>SUBTOTAL(103,Noviembre[9])</f>
        <v>0</v>
      </c>
      <c r="L12" s="10">
        <f>SUBTOTAL(103,Noviembre[10])</f>
        <v>0</v>
      </c>
      <c r="M12" s="10">
        <f>SUBTOTAL(103,Noviembre[11])</f>
        <v>0</v>
      </c>
      <c r="N12" s="10">
        <f>SUBTOTAL(103,Noviembre[12])</f>
        <v>0</v>
      </c>
      <c r="O12" s="10">
        <f>SUBTOTAL(103,Noviembre[13])</f>
        <v>0</v>
      </c>
      <c r="P12" s="10">
        <f>SUBTOTAL(103,Noviembre[14])</f>
        <v>0</v>
      </c>
      <c r="Q12" s="10">
        <f>SUBTOTAL(103,Noviembre[15])</f>
        <v>0</v>
      </c>
      <c r="R12" s="10">
        <f>SUBTOTAL(103,Noviembre[16])</f>
        <v>0</v>
      </c>
      <c r="S12" s="10">
        <f>SUBTOTAL(103,Noviembre[17])</f>
        <v>0</v>
      </c>
      <c r="T12" s="10">
        <f>SUBTOTAL(103,Noviembre[18])</f>
        <v>0</v>
      </c>
      <c r="U12" s="10">
        <f>SUBTOTAL(103,Noviembre[19])</f>
        <v>0</v>
      </c>
      <c r="V12" s="10">
        <f>SUBTOTAL(103,Noviembre[20])</f>
        <v>0</v>
      </c>
      <c r="W12" s="10">
        <f>SUBTOTAL(103,Noviembre[21])</f>
        <v>0</v>
      </c>
      <c r="X12" s="10">
        <f>SUBTOTAL(103,Noviembre[22])</f>
        <v>0</v>
      </c>
      <c r="Y12" s="10">
        <f>SUBTOTAL(103,Noviembre[23])</f>
        <v>0</v>
      </c>
      <c r="Z12" s="10">
        <f>SUBTOTAL(103,Noviembre[24])</f>
        <v>0</v>
      </c>
      <c r="AA12" s="10">
        <f>SUBTOTAL(103,Noviembre[25])</f>
        <v>0</v>
      </c>
      <c r="AB12" s="10">
        <f>SUBTOTAL(103,Noviembre[26])</f>
        <v>0</v>
      </c>
      <c r="AC12" s="10">
        <f>SUBTOTAL(103,Noviembre[27])</f>
        <v>0</v>
      </c>
      <c r="AD12" s="10">
        <f>SUBTOTAL(103,Noviembre[28])</f>
        <v>0</v>
      </c>
      <c r="AE12" s="10">
        <f>SUBTOTAL(103,Noviembre[29])</f>
        <v>0</v>
      </c>
      <c r="AF12" s="10">
        <f>SUBTOTAL(103,Noviembre[30])</f>
        <v>0</v>
      </c>
      <c r="AG12" s="10">
        <f>SUBTOTAL(103,Noviembre[[ ]])</f>
        <v>0</v>
      </c>
      <c r="AH12" s="10">
        <f>SUBTOTAL(109,Noviembre[Total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147" priority="2" stopIfTrue="1">
      <formula>C7=KeyCustom2</formula>
    </cfRule>
    <cfRule type="expression" dxfId="146" priority="3" stopIfTrue="1">
      <formula>C7=KeyCustom1</formula>
    </cfRule>
    <cfRule type="expression" dxfId="145" priority="4" stopIfTrue="1">
      <formula>C7=KeySick</formula>
    </cfRule>
    <cfRule type="expression" dxfId="144" priority="5" stopIfTrue="1">
      <formula>C7=KeyPersonal</formula>
    </cfRule>
    <cfRule type="expression" dxfId="143"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A00-000000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A00-000001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A00-000002000000}"/>
    <dataValidation allowBlank="1" showInputMessage="1" showErrorMessage="1" prompt="Escriba una etiqueta para describir la clave personalizada de la izquierda" sqref="P2 U2" xr:uid="{811836D5-37A0-4EE5-AE66-F2F390168596}"/>
    <dataValidation allowBlank="1" showInputMessage="1" showErrorMessage="1" prompt="Escriba una letra y personalice la etiqueta de la derecha para agregar otro elemento clave." sqref="O2 T2" xr:uid="{77BF4FA7-D963-43FD-9E3C-E0CA51731CC4}"/>
    <dataValidation allowBlank="1" showInputMessage="1" showErrorMessage="1" prompt="La letra “E” indica una ausencia por enfermedad" sqref="K2" xr:uid="{5809A330-F4A4-478E-AF9F-DA1324EE933E}"/>
    <dataValidation allowBlank="1" showInputMessage="1" showErrorMessage="1" prompt="La letra “P” indica una ausencia por motivos personales" sqref="G2" xr:uid="{0E897476-B6C3-4BF3-B6D7-7E116F400E7E}"/>
    <dataValidation allowBlank="1" showInputMessage="1" showErrorMessage="1" prompt="La letra “V” indica una ausencia por vacaciones" sqref="C2" xr:uid="{CC97196F-ECC7-4FE8-8DAA-0B0FE4BDF01C}"/>
    <dataValidation allowBlank="1" showInputMessage="1" showErrorMessage="1" prompt="El título se actualiza automáticamente en esta celda. Para modificarlo, actualice la celda B1 en la hoja de cálculo de enero" sqref="B1" xr:uid="{00000000-0002-0000-0A00-000008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A00-000009000000}"/>
    <dataValidation allowBlank="1" showInputMessage="1" showErrorMessage="1" prompt="Realice un seguimiento de las ausencias de noviembre en esta hoja de cálculo" sqref="A1" xr:uid="{00000000-0002-0000-0A00-00000A000000}"/>
    <dataValidation allowBlank="1" showInputMessage="1" showErrorMessage="1" prompt="Cálculo automático del número total de días que un empleado ha estado ausente este mes en esta columna" sqref="AH6" xr:uid="{00000000-0002-0000-0A00-00000B000000}"/>
    <dataValidation allowBlank="1" showInputMessage="1" showErrorMessage="1" prompt="Año actualizado automáticamente en función del año introducido en la hoja de cálculo de enero" sqref="AH4" xr:uid="{00000000-0002-0000-0A00-00000C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A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E000000}">
          <x14:formula1>
            <xm:f>'Nombres de los empleados'!$B$4:$B$8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63</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TEXT(WEEKDAY(DATE(CalendarioAño,12,1),1),"ddd")</f>
        <v>do</v>
      </c>
      <c r="D5" s="2" t="str">
        <f>TEXT(WEEKDAY(DATE(CalendarioAño,12,2),1),"ddd")</f>
        <v>lu</v>
      </c>
      <c r="E5" s="2" t="str">
        <f>TEXT(WEEKDAY(DATE(CalendarioAño,12,3),1),"ddd")</f>
        <v>ma</v>
      </c>
      <c r="F5" s="2" t="str">
        <f>TEXT(WEEKDAY(DATE(CalendarioAño,12,4),1),"ddd")</f>
        <v>mi</v>
      </c>
      <c r="G5" s="2" t="str">
        <f>TEXT(WEEKDAY(DATE(CalendarioAño,12,5),1),"ddd")</f>
        <v>ju</v>
      </c>
      <c r="H5" s="2" t="str">
        <f>TEXT(WEEKDAY(DATE(CalendarioAño,12,6),1),"ddd")</f>
        <v>vi</v>
      </c>
      <c r="I5" s="2" t="str">
        <f>TEXT(WEEKDAY(DATE(CalendarioAño,12,7),1),"ddd")</f>
        <v>sá</v>
      </c>
      <c r="J5" s="2" t="str">
        <f>TEXT(WEEKDAY(DATE(CalendarioAño,12,8),1),"ddd")</f>
        <v>do</v>
      </c>
      <c r="K5" s="2" t="str">
        <f>TEXT(WEEKDAY(DATE(CalendarioAño,12,9),1),"ddd")</f>
        <v>lu</v>
      </c>
      <c r="L5" s="2" t="str">
        <f>TEXT(WEEKDAY(DATE(CalendarioAño,12,10),1),"ddd")</f>
        <v>ma</v>
      </c>
      <c r="M5" s="2" t="str">
        <f>TEXT(WEEKDAY(DATE(CalendarioAño,12,11),1),"ddd")</f>
        <v>mi</v>
      </c>
      <c r="N5" s="2" t="str">
        <f>TEXT(WEEKDAY(DATE(CalendarioAño,12,12),1),"ddd")</f>
        <v>ju</v>
      </c>
      <c r="O5" s="2" t="str">
        <f>TEXT(WEEKDAY(DATE(CalendarioAño,12,13),1),"ddd")</f>
        <v>vi</v>
      </c>
      <c r="P5" s="2" t="str">
        <f>TEXT(WEEKDAY(DATE(CalendarioAño,12,14),1),"ddd")</f>
        <v>sá</v>
      </c>
      <c r="Q5" s="2" t="str">
        <f>TEXT(WEEKDAY(DATE(CalendarioAño,12,15),1),"ddd")</f>
        <v>do</v>
      </c>
      <c r="R5" s="2" t="str">
        <f>TEXT(WEEKDAY(DATE(CalendarioAño,12,16),1),"ddd")</f>
        <v>lu</v>
      </c>
      <c r="S5" s="2" t="str">
        <f>TEXT(WEEKDAY(DATE(CalendarioAño,12,17),1),"ddd")</f>
        <v>ma</v>
      </c>
      <c r="T5" s="2" t="str">
        <f>TEXT(WEEKDAY(DATE(CalendarioAño,12,18),1),"ddd")</f>
        <v>mi</v>
      </c>
      <c r="U5" s="2" t="str">
        <f>TEXT(WEEKDAY(DATE(CalendarioAño,12,19),1),"ddd")</f>
        <v>ju</v>
      </c>
      <c r="V5" s="2" t="str">
        <f>TEXT(WEEKDAY(DATE(CalendarioAño,12,20),1),"ddd")</f>
        <v>vi</v>
      </c>
      <c r="W5" s="2" t="str">
        <f>TEXT(WEEKDAY(DATE(CalendarioAño,12,21),1),"ddd")</f>
        <v>sá</v>
      </c>
      <c r="X5" s="2" t="str">
        <f>TEXT(WEEKDAY(DATE(CalendarioAño,12,22),1),"ddd")</f>
        <v>do</v>
      </c>
      <c r="Y5" s="2" t="str">
        <f>TEXT(WEEKDAY(DATE(CalendarioAño,12,23),1),"ddd")</f>
        <v>lu</v>
      </c>
      <c r="Z5" s="2" t="str">
        <f>TEXT(WEEKDAY(DATE(CalendarioAño,12,24),1),"ddd")</f>
        <v>ma</v>
      </c>
      <c r="AA5" s="2" t="str">
        <f>TEXT(WEEKDAY(DATE(CalendarioAño,12,25),1),"ddd")</f>
        <v>mi</v>
      </c>
      <c r="AB5" s="2" t="str">
        <f>TEXT(WEEKDAY(DATE(CalendarioAño,12,26),1),"ddd")</f>
        <v>ju</v>
      </c>
      <c r="AC5" s="2" t="str">
        <f>TEXT(WEEKDAY(DATE(CalendarioAño,12,27),1),"ddd")</f>
        <v>vi</v>
      </c>
      <c r="AD5" s="2" t="str">
        <f>TEXT(WEEKDAY(DATE(CalendarioAño,12,28),1),"ddd")</f>
        <v>sá</v>
      </c>
      <c r="AE5" s="2" t="str">
        <f>TEXT(WEEKDAY(DATE(CalendarioAño,12,29),1),"ddd")</f>
        <v>do</v>
      </c>
      <c r="AF5" s="2" t="str">
        <f>TEXT(WEEKDAY(DATE(CalendarioAño,12,30),1),"ddd")</f>
        <v>lu</v>
      </c>
      <c r="AG5" s="2" t="str">
        <f>TEXT(WEEKDAY(DATE(CalendarioAño,12,31),1),"ddd")</f>
        <v>ma</v>
      </c>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COUNTA(Diciembre[[#This Row],[1]:[31]])</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COUNTA(Diciembre[[#This Row],[1]:[31]])</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COUNTA(Diciembre[[#This Row],[1]:[31]])</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COUNTA(Diciembre[[#This Row],[1]:[31]])</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COUNTA(Diciembre[[#This Row],[1]:[31]])</f>
        <v>0</v>
      </c>
    </row>
    <row r="12" spans="2:34" ht="30" customHeight="1" x14ac:dyDescent="0.25">
      <c r="B12" s="17" t="str">
        <f>MonthName&amp;" Total"</f>
        <v>Diciembre Total</v>
      </c>
      <c r="C12" s="10">
        <f>SUBTOTAL(103,Diciembre[1])</f>
        <v>0</v>
      </c>
      <c r="D12" s="10">
        <f>SUBTOTAL(103,Diciembre[2])</f>
        <v>0</v>
      </c>
      <c r="E12" s="10">
        <f>SUBTOTAL(103,Diciembre[3])</f>
        <v>0</v>
      </c>
      <c r="F12" s="10">
        <f>SUBTOTAL(103,Diciembre[4])</f>
        <v>0</v>
      </c>
      <c r="G12" s="10">
        <f>SUBTOTAL(103,Diciembre[5])</f>
        <v>0</v>
      </c>
      <c r="H12" s="10">
        <f>SUBTOTAL(103,Diciembre[6])</f>
        <v>0</v>
      </c>
      <c r="I12" s="10">
        <f>SUBTOTAL(103,Diciembre[7])</f>
        <v>0</v>
      </c>
      <c r="J12" s="10">
        <f>SUBTOTAL(103,Diciembre[8])</f>
        <v>0</v>
      </c>
      <c r="K12" s="10">
        <f>SUBTOTAL(103,Diciembre[9])</f>
        <v>0</v>
      </c>
      <c r="L12" s="10">
        <f>SUBTOTAL(103,Diciembre[10])</f>
        <v>0</v>
      </c>
      <c r="M12" s="10">
        <f>SUBTOTAL(103,Diciembre[11])</f>
        <v>0</v>
      </c>
      <c r="N12" s="10">
        <f>SUBTOTAL(103,Diciembre[12])</f>
        <v>0</v>
      </c>
      <c r="O12" s="10">
        <f>SUBTOTAL(103,Diciembre[13])</f>
        <v>0</v>
      </c>
      <c r="P12" s="10">
        <f>SUBTOTAL(103,Diciembre[14])</f>
        <v>0</v>
      </c>
      <c r="Q12" s="10">
        <f>SUBTOTAL(103,Diciembre[15])</f>
        <v>0</v>
      </c>
      <c r="R12" s="10">
        <f>SUBTOTAL(103,Diciembre[16])</f>
        <v>0</v>
      </c>
      <c r="S12" s="10">
        <f>SUBTOTAL(103,Diciembre[17])</f>
        <v>0</v>
      </c>
      <c r="T12" s="10">
        <f>SUBTOTAL(103,Diciembre[18])</f>
        <v>0</v>
      </c>
      <c r="U12" s="10">
        <f>SUBTOTAL(103,Diciembre[19])</f>
        <v>0</v>
      </c>
      <c r="V12" s="10">
        <f>SUBTOTAL(103,Diciembre[20])</f>
        <v>0</v>
      </c>
      <c r="W12" s="10">
        <f>SUBTOTAL(103,Diciembre[21])</f>
        <v>0</v>
      </c>
      <c r="X12" s="10">
        <f>SUBTOTAL(103,Diciembre[22])</f>
        <v>0</v>
      </c>
      <c r="Y12" s="10">
        <f>SUBTOTAL(103,Diciembre[23])</f>
        <v>0</v>
      </c>
      <c r="Z12" s="10">
        <f>SUBTOTAL(103,Diciembre[24])</f>
        <v>0</v>
      </c>
      <c r="AA12" s="10">
        <f>SUBTOTAL(103,Diciembre[25])</f>
        <v>0</v>
      </c>
      <c r="AB12" s="10">
        <f>SUBTOTAL(103,Diciembre[26])</f>
        <v>0</v>
      </c>
      <c r="AC12" s="10">
        <f>SUBTOTAL(103,Diciembre[27])</f>
        <v>0</v>
      </c>
      <c r="AD12" s="10">
        <f>SUBTOTAL(103,Diciembre[28])</f>
        <v>0</v>
      </c>
      <c r="AE12" s="10">
        <f>SUBTOTAL(103,Diciembre[29])</f>
        <v>0</v>
      </c>
      <c r="AF12" s="10">
        <f>SUBTOTAL(103,Diciembre[30])</f>
        <v>0</v>
      </c>
      <c r="AG12" s="10">
        <f>SUBTOTAL(103,Diciembre[31])</f>
        <v>0</v>
      </c>
      <c r="AH12" s="10">
        <f>SUBTOTAL(109,Diciembre[Número 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73" priority="2" stopIfTrue="1">
      <formula>C7=KeyCustom2</formula>
    </cfRule>
    <cfRule type="expression" dxfId="72" priority="3" stopIfTrue="1">
      <formula>C7=KeyCustom1</formula>
    </cfRule>
    <cfRule type="expression" dxfId="71" priority="4" stopIfTrue="1">
      <formula>C7=KeySick</formula>
    </cfRule>
    <cfRule type="expression" dxfId="70" priority="5" stopIfTrue="1">
      <formula>C7=KeyPersonal</formula>
    </cfRule>
    <cfRule type="expression" dxfId="69" priority="6" stopIfTrue="1">
      <formula>C7=KeyVacation</formula>
    </cfRule>
  </conditionalFormatting>
  <conditionalFormatting sqref="AH7:AH11">
    <cfRule type="dataBar" priority="30">
      <dataBar>
        <cfvo type="min"/>
        <cfvo type="formula" val="DATEDIF(DATE(CalendarioAño,2,1),DATE(CalendarioAño,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ño actualizado automáticamente en función del año introducido en la hoja de cálculo de enero" sqref="AH4" xr:uid="{00000000-0002-0000-0B00-000000000000}"/>
    <dataValidation allowBlank="1" showInputMessage="1" showErrorMessage="1" prompt="Cálculo automático del número total de días que un empleado ha estado ausente este mes en esta columna" sqref="AH6" xr:uid="{00000000-0002-0000-0B00-000001000000}"/>
    <dataValidation allowBlank="1" showInputMessage="1" showErrorMessage="1" prompt="Realice un seguimiento de las ausencias de diciembre en esta hoja de cálculo." sqref="A1" xr:uid="{00000000-0002-0000-0B00-000002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B00-000003000000}"/>
    <dataValidation allowBlank="1" showInputMessage="1" showErrorMessage="1" prompt="El título se actualiza automáticamente en esta celda. Para modificarlo, actualice la celda B1 en la hoja de cálculo de enero" sqref="B1" xr:uid="{00000000-0002-0000-0B00-000004000000}"/>
    <dataValidation allowBlank="1" showInputMessage="1" showErrorMessage="1" prompt="La letra “V” indica una ausencia por vacaciones" sqref="C2" xr:uid="{FF2FCC6D-F46A-423A-ADCC-037599EEE764}"/>
    <dataValidation allowBlank="1" showInputMessage="1" showErrorMessage="1" prompt="La letra “P” indica una ausencia por motivos personales" sqref="G2" xr:uid="{8131EC48-5EDF-4580-A98C-7BD8D7EA405D}"/>
    <dataValidation allowBlank="1" showInputMessage="1" showErrorMessage="1" prompt="La letra “E” indica una ausencia por enfermedad" sqref="K2" xr:uid="{9ECC0FD9-41A3-460B-943F-9304856278C1}"/>
    <dataValidation allowBlank="1" showInputMessage="1" showErrorMessage="1" prompt="Escriba una letra y personalice la etiqueta de la derecha para agregar otro elemento clave." sqref="O2 T2" xr:uid="{7E9F4728-AF3C-409F-B73B-0139FB596E16}"/>
    <dataValidation allowBlank="1" showInputMessage="1" showErrorMessage="1" prompt="Escriba una etiqueta para describir la clave personalizada de la izquierda" sqref="P2 U2" xr:uid="{57A9C5AC-E8F3-4CCC-82F2-E47BC77926A1}"/>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B00-00000A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B00-00000B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B00-00000C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B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E000000}">
          <x14:formula1>
            <xm:f>'Nombres de los empleados'!$B$4:$B$8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1:B8"/>
  <sheetViews>
    <sheetView showGridLines="0" workbookViewId="0"/>
  </sheetViews>
  <sheetFormatPr defaultColWidth="9.140625" defaultRowHeight="30" customHeight="1" x14ac:dyDescent="0.25"/>
  <cols>
    <col min="1" max="1" width="2.7109375" customWidth="1"/>
    <col min="2" max="2" width="30.7109375" customWidth="1"/>
    <col min="3" max="3" width="2.7109375" customWidth="1"/>
  </cols>
  <sheetData>
    <row r="1" spans="2:2" ht="50.1" customHeight="1" x14ac:dyDescent="0.25">
      <c r="B1" s="11" t="s">
        <v>64</v>
      </c>
    </row>
    <row r="2" spans="2:2" ht="15" customHeight="1" x14ac:dyDescent="0.25"/>
    <row r="3" spans="2:2" ht="30" customHeight="1" x14ac:dyDescent="0.25">
      <c r="B3" t="s">
        <v>64</v>
      </c>
    </row>
    <row r="4" spans="2:2" ht="30" customHeight="1" x14ac:dyDescent="0.25">
      <c r="B4" s="1" t="s">
        <v>3</v>
      </c>
    </row>
    <row r="5" spans="2:2" ht="30" customHeight="1" x14ac:dyDescent="0.25">
      <c r="B5" s="1" t="s">
        <v>4</v>
      </c>
    </row>
    <row r="6" spans="2:2" ht="30" customHeight="1" x14ac:dyDescent="0.25">
      <c r="B6" s="1" t="s">
        <v>5</v>
      </c>
    </row>
    <row r="7" spans="2:2" ht="30" customHeight="1" x14ac:dyDescent="0.25">
      <c r="B7" s="1" t="s">
        <v>6</v>
      </c>
    </row>
    <row r="8" spans="2:2" ht="30" customHeight="1" x14ac:dyDescent="0.25">
      <c r="B8" s="1" t="s">
        <v>7</v>
      </c>
    </row>
  </sheetData>
  <dataValidations count="3">
    <dataValidation allowBlank="1" showInputMessage="1" showErrorMessage="1" prompt="Título de los nombres de los empleados" sqref="B1" xr:uid="{00000000-0002-0000-0C00-000000000000}"/>
    <dataValidation allowBlank="1" showInputMessage="1" showErrorMessage="1" prompt="Escriba los nombres de los empleados en la tabla del nombre del empleado de esta hoja de cálculo. Estos nombres se usan como opciones en la columna B de la tabla de ausencias de cada mes" sqref="A1" xr:uid="{00000000-0002-0000-0C00-000001000000}"/>
    <dataValidation allowBlank="1" showInputMessage="1" showErrorMessage="1" prompt="Escriba los nombres de los empleados en esta columna" sqref="B3" xr:uid="{00000000-0002-0000-0C00-000002000000}"/>
  </dataValidations>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row r="4" spans="2:34" ht="30" customHeight="1" x14ac:dyDescent="0.25">
      <c r="B4" s="9" t="s">
        <v>50</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TEXT(WEEKDAY(DATE(CalendarioAño,2,1),1),"ddd")</f>
        <v>vi</v>
      </c>
      <c r="D5" s="2" t="str">
        <f>TEXT(WEEKDAY(DATE(CalendarioAño,2,2),1),"ddd")</f>
        <v>sá</v>
      </c>
      <c r="E5" s="2" t="str">
        <f>TEXT(WEEKDAY(DATE(CalendarioAño,2,3),1),"ddd")</f>
        <v>do</v>
      </c>
      <c r="F5" s="2" t="str">
        <f>TEXT(WEEKDAY(DATE(CalendarioAño,2,4),1),"ddd")</f>
        <v>lu</v>
      </c>
      <c r="G5" s="2" t="str">
        <f>TEXT(WEEKDAY(DATE(CalendarioAño,2,5),1),"ddd")</f>
        <v>ma</v>
      </c>
      <c r="H5" s="2" t="str">
        <f>TEXT(WEEKDAY(DATE(CalendarioAño,2,6),1),"ddd")</f>
        <v>mi</v>
      </c>
      <c r="I5" s="2" t="str">
        <f>TEXT(WEEKDAY(DATE(CalendarioAño,2,7),1),"ddd")</f>
        <v>ju</v>
      </c>
      <c r="J5" s="2" t="str">
        <f>TEXT(WEEKDAY(DATE(CalendarioAño,2,8),1),"ddd")</f>
        <v>vi</v>
      </c>
      <c r="K5" s="2" t="str">
        <f>TEXT(WEEKDAY(DATE(CalendarioAño,2,9),1),"ddd")</f>
        <v>sá</v>
      </c>
      <c r="L5" s="2" t="str">
        <f>TEXT(WEEKDAY(DATE(CalendarioAño,2,10),1),"ddd")</f>
        <v>do</v>
      </c>
      <c r="M5" s="2" t="str">
        <f>TEXT(WEEKDAY(DATE(CalendarioAño,2,11),1),"ddd")</f>
        <v>lu</v>
      </c>
      <c r="N5" s="2" t="str">
        <f>TEXT(WEEKDAY(DATE(CalendarioAño,2,12),1),"ddd")</f>
        <v>ma</v>
      </c>
      <c r="O5" s="2" t="str">
        <f>TEXT(WEEKDAY(DATE(CalendarioAño,2,13),1),"ddd")</f>
        <v>mi</v>
      </c>
      <c r="P5" s="2" t="str">
        <f>TEXT(WEEKDAY(DATE(CalendarioAño,2,14),1),"ddd")</f>
        <v>ju</v>
      </c>
      <c r="Q5" s="2" t="str">
        <f>TEXT(WEEKDAY(DATE(CalendarioAño,2,15),1),"ddd")</f>
        <v>vi</v>
      </c>
      <c r="R5" s="2" t="str">
        <f>TEXT(WEEKDAY(DATE(CalendarioAño,2,16),1),"ddd")</f>
        <v>sá</v>
      </c>
      <c r="S5" s="2" t="str">
        <f>TEXT(WEEKDAY(DATE(CalendarioAño,2,17),1),"ddd")</f>
        <v>do</v>
      </c>
      <c r="T5" s="2" t="str">
        <f>TEXT(WEEKDAY(DATE(CalendarioAño,2,18),1),"ddd")</f>
        <v>lu</v>
      </c>
      <c r="U5" s="2" t="str">
        <f>TEXT(WEEKDAY(DATE(CalendarioAño,2,19),1),"ddd")</f>
        <v>ma</v>
      </c>
      <c r="V5" s="2" t="str">
        <f>TEXT(WEEKDAY(DATE(CalendarioAño,2,20),1),"ddd")</f>
        <v>mi</v>
      </c>
      <c r="W5" s="2" t="str">
        <f>TEXT(WEEKDAY(DATE(CalendarioAño,2,21),1),"ddd")</f>
        <v>ju</v>
      </c>
      <c r="X5" s="2" t="str">
        <f>TEXT(WEEKDAY(DATE(CalendarioAño,2,22),1),"ddd")</f>
        <v>vi</v>
      </c>
      <c r="Y5" s="2" t="str">
        <f>TEXT(WEEKDAY(DATE(CalendarioAño,2,23),1),"ddd")</f>
        <v>sá</v>
      </c>
      <c r="Z5" s="2" t="str">
        <f>TEXT(WEEKDAY(DATE(CalendarioAño,2,24),1),"ddd")</f>
        <v>do</v>
      </c>
      <c r="AA5" s="2" t="str">
        <f>TEXT(WEEKDAY(DATE(CalendarioAño,2,25),1),"ddd")</f>
        <v>lu</v>
      </c>
      <c r="AB5" s="2" t="str">
        <f>TEXT(WEEKDAY(DATE(CalendarioAño,2,26),1),"ddd")</f>
        <v>ma</v>
      </c>
      <c r="AC5" s="2" t="str">
        <f>TEXT(WEEKDAY(DATE(CalendarioAño,2,27),1),"ddd")</f>
        <v>mi</v>
      </c>
      <c r="AD5" s="2" t="str">
        <f>TEXT(WEEKDAY(DATE(CalendarioAño,2,28),1),"ddd")</f>
        <v>ju</v>
      </c>
      <c r="AE5" s="2" t="str">
        <f>TEXT(WEEKDAY(DATE(CalendarioAño,2,29),1),"ddd")</f>
        <v>vi</v>
      </c>
      <c r="AF5" s="2"/>
      <c r="AG5" s="2"/>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51</v>
      </c>
      <c r="AG6" s="2" t="s">
        <v>52</v>
      </c>
      <c r="AH6" s="13" t="s">
        <v>49</v>
      </c>
    </row>
    <row r="7" spans="2:34" ht="30" customHeight="1" x14ac:dyDescent="0.25">
      <c r="B7" s="1" t="s">
        <v>3</v>
      </c>
      <c r="C7" s="2"/>
      <c r="D7" s="2"/>
      <c r="E7" s="2" t="s">
        <v>8</v>
      </c>
      <c r="F7" s="2" t="s">
        <v>8</v>
      </c>
      <c r="G7" s="2" t="s">
        <v>8</v>
      </c>
      <c r="H7" s="2" t="s">
        <v>8</v>
      </c>
      <c r="I7" s="2"/>
      <c r="J7" s="2"/>
      <c r="K7" s="2"/>
      <c r="L7" s="2"/>
      <c r="M7" s="2"/>
      <c r="N7" s="2"/>
      <c r="O7" s="2" t="s">
        <v>8</v>
      </c>
      <c r="P7" s="2"/>
      <c r="Q7" s="2"/>
      <c r="R7" s="2"/>
      <c r="S7" s="2"/>
      <c r="T7" s="2"/>
      <c r="U7" s="2"/>
      <c r="V7" s="2"/>
      <c r="W7" s="2"/>
      <c r="X7" s="2"/>
      <c r="Y7" s="2"/>
      <c r="Z7" s="2"/>
      <c r="AA7" s="2"/>
      <c r="AB7" s="2"/>
      <c r="AC7" s="2"/>
      <c r="AD7" s="2"/>
      <c r="AE7" s="2"/>
      <c r="AF7" s="2"/>
      <c r="AG7" s="2"/>
      <c r="AH7" s="8">
        <f>COUNTA(Febrero[[#This Row],[1]:[29]])</f>
        <v>5</v>
      </c>
    </row>
    <row r="8" spans="2:34" ht="30" customHeight="1" x14ac:dyDescent="0.25">
      <c r="B8" s="1" t="s">
        <v>4</v>
      </c>
      <c r="C8" s="2"/>
      <c r="D8" s="2"/>
      <c r="E8" s="2"/>
      <c r="F8" s="2"/>
      <c r="G8" s="2" t="s">
        <v>16</v>
      </c>
      <c r="H8" s="2" t="s">
        <v>16</v>
      </c>
      <c r="I8" s="2"/>
      <c r="J8" s="2"/>
      <c r="K8" s="2"/>
      <c r="L8" s="2"/>
      <c r="M8" s="2" t="s">
        <v>14</v>
      </c>
      <c r="N8" s="2"/>
      <c r="O8" s="2"/>
      <c r="P8" s="2"/>
      <c r="Q8" s="2"/>
      <c r="R8" s="2"/>
      <c r="S8" s="2"/>
      <c r="T8" s="2"/>
      <c r="U8" s="2"/>
      <c r="V8" s="2" t="s">
        <v>16</v>
      </c>
      <c r="W8" s="2"/>
      <c r="X8" s="2"/>
      <c r="Y8" s="2"/>
      <c r="Z8" s="2"/>
      <c r="AA8" s="2" t="s">
        <v>8</v>
      </c>
      <c r="AB8" s="2" t="s">
        <v>8</v>
      </c>
      <c r="AC8" s="2" t="s">
        <v>8</v>
      </c>
      <c r="AD8" s="2"/>
      <c r="AE8" s="2"/>
      <c r="AF8" s="2"/>
      <c r="AG8" s="2"/>
      <c r="AH8" s="8">
        <f>COUNTA(Febrero[[#This Row],[1]:[29]])</f>
        <v>7</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COUNTA(Febrero[[#This Row],[1]:[29]])</f>
        <v>0</v>
      </c>
    </row>
    <row r="10" spans="2:34" ht="30" customHeight="1" x14ac:dyDescent="0.25">
      <c r="B10" s="1" t="s">
        <v>6</v>
      </c>
      <c r="C10" s="2"/>
      <c r="D10" s="2"/>
      <c r="E10" s="2" t="s">
        <v>16</v>
      </c>
      <c r="F10" s="2"/>
      <c r="G10" s="2"/>
      <c r="H10" s="2"/>
      <c r="I10" s="2"/>
      <c r="J10" s="2"/>
      <c r="K10" s="2"/>
      <c r="L10" s="2"/>
      <c r="M10" s="2"/>
      <c r="N10" s="2"/>
      <c r="O10" s="2"/>
      <c r="P10" s="2" t="s">
        <v>16</v>
      </c>
      <c r="Q10" s="2"/>
      <c r="R10" s="2"/>
      <c r="S10" s="2"/>
      <c r="T10" s="2" t="s">
        <v>14</v>
      </c>
      <c r="U10" s="2"/>
      <c r="V10" s="2"/>
      <c r="W10" s="2"/>
      <c r="X10" s="2"/>
      <c r="Y10" s="2"/>
      <c r="Z10" s="2"/>
      <c r="AA10" s="2"/>
      <c r="AB10" s="2"/>
      <c r="AC10" s="2"/>
      <c r="AD10" s="2" t="s">
        <v>16</v>
      </c>
      <c r="AE10" s="2"/>
      <c r="AF10" s="2"/>
      <c r="AG10" s="2"/>
      <c r="AH10" s="8">
        <f>COUNTA(Febrero[[#This Row],[1]:[29]])</f>
        <v>4</v>
      </c>
    </row>
    <row r="11" spans="2:34" ht="30" customHeight="1" x14ac:dyDescent="0.25">
      <c r="B11" s="1" t="s">
        <v>7</v>
      </c>
      <c r="C11" s="2"/>
      <c r="D11" s="2"/>
      <c r="E11" s="2"/>
      <c r="F11" s="2"/>
      <c r="G11" s="2"/>
      <c r="H11" s="2"/>
      <c r="I11" s="2"/>
      <c r="J11" s="2" t="s">
        <v>8</v>
      </c>
      <c r="K11" s="2" t="s">
        <v>8</v>
      </c>
      <c r="L11" s="2" t="s">
        <v>8</v>
      </c>
      <c r="M11" s="2" t="s">
        <v>8</v>
      </c>
      <c r="N11" s="2"/>
      <c r="O11" s="2"/>
      <c r="P11" s="2"/>
      <c r="Q11" s="2"/>
      <c r="R11" s="2"/>
      <c r="S11" s="2"/>
      <c r="T11" s="2"/>
      <c r="U11" s="2"/>
      <c r="V11" s="2"/>
      <c r="W11" s="2"/>
      <c r="X11" s="2"/>
      <c r="Y11" s="2"/>
      <c r="Z11" s="2" t="s">
        <v>16</v>
      </c>
      <c r="AA11" s="2"/>
      <c r="AB11" s="2"/>
      <c r="AC11" s="2"/>
      <c r="AD11" s="2"/>
      <c r="AE11" s="2"/>
      <c r="AF11" s="2"/>
      <c r="AG11" s="2"/>
      <c r="AH11" s="8">
        <f>COUNTA(Febrero[[#This Row],[1]:[29]])</f>
        <v>5</v>
      </c>
    </row>
    <row r="12" spans="2:34" ht="30" customHeight="1" x14ac:dyDescent="0.25">
      <c r="B12" s="17" t="str">
        <f>MonthName&amp;" Total"</f>
        <v>Febrero Total</v>
      </c>
      <c r="C12" s="10">
        <f>SUBTOTAL(103,Febrero[1])</f>
        <v>0</v>
      </c>
      <c r="D12" s="10">
        <f>SUBTOTAL(103,Febrero[2])</f>
        <v>0</v>
      </c>
      <c r="E12" s="10">
        <f>SUBTOTAL(103,Febrero[3])</f>
        <v>2</v>
      </c>
      <c r="F12" s="10">
        <f>SUBTOTAL(103,Febrero[4])</f>
        <v>1</v>
      </c>
      <c r="G12" s="10">
        <f>SUBTOTAL(103,Febrero[5])</f>
        <v>2</v>
      </c>
      <c r="H12" s="10">
        <f>SUBTOTAL(103,Febrero[6])</f>
        <v>2</v>
      </c>
      <c r="I12" s="10">
        <f>SUBTOTAL(103,Febrero[7])</f>
        <v>0</v>
      </c>
      <c r="J12" s="10">
        <f>SUBTOTAL(103,Febrero[8])</f>
        <v>1</v>
      </c>
      <c r="K12" s="10">
        <f>SUBTOTAL(103,Febrero[9])</f>
        <v>1</v>
      </c>
      <c r="L12" s="10">
        <f>SUBTOTAL(103,Febrero[10])</f>
        <v>1</v>
      </c>
      <c r="M12" s="10">
        <f>SUBTOTAL(103,Febrero[11])</f>
        <v>2</v>
      </c>
      <c r="N12" s="10">
        <f>SUBTOTAL(103,Febrero[12])</f>
        <v>0</v>
      </c>
      <c r="O12" s="10">
        <f>SUBTOTAL(103,Febrero[13])</f>
        <v>1</v>
      </c>
      <c r="P12" s="10">
        <f>SUBTOTAL(103,Febrero[14])</f>
        <v>1</v>
      </c>
      <c r="Q12" s="10">
        <f>SUBTOTAL(103,Febrero[15])</f>
        <v>0</v>
      </c>
      <c r="R12" s="10">
        <f>SUBTOTAL(103,Febrero[16])</f>
        <v>0</v>
      </c>
      <c r="S12" s="10">
        <f>SUBTOTAL(103,Febrero[17])</f>
        <v>0</v>
      </c>
      <c r="T12" s="10">
        <f>SUBTOTAL(103,Febrero[18])</f>
        <v>1</v>
      </c>
      <c r="U12" s="10">
        <f>SUBTOTAL(103,Febrero[19])</f>
        <v>0</v>
      </c>
      <c r="V12" s="10">
        <f>SUBTOTAL(103,Febrero[20])</f>
        <v>1</v>
      </c>
      <c r="W12" s="10">
        <f>SUBTOTAL(103,Febrero[21])</f>
        <v>0</v>
      </c>
      <c r="X12" s="10">
        <f>SUBTOTAL(103,Febrero[22])</f>
        <v>0</v>
      </c>
      <c r="Y12" s="10">
        <f>SUBTOTAL(103,Febrero[23])</f>
        <v>0</v>
      </c>
      <c r="Z12" s="10">
        <f>SUBTOTAL(103,Febrero[24])</f>
        <v>1</v>
      </c>
      <c r="AA12" s="10">
        <f>SUBTOTAL(103,Febrero[25])</f>
        <v>1</v>
      </c>
      <c r="AB12" s="10">
        <f>SUBTOTAL(103,Febrero[26])</f>
        <v>1</v>
      </c>
      <c r="AC12" s="10">
        <f>SUBTOTAL(103,Febrero[27])</f>
        <v>1</v>
      </c>
      <c r="AD12" s="10">
        <f>SUBTOTAL(103,Febrero[28])</f>
        <v>1</v>
      </c>
      <c r="AE12" s="10">
        <f>SUBTOTAL(103,Febrero[29])</f>
        <v>0</v>
      </c>
      <c r="AF12" s="10"/>
      <c r="AG12" s="10"/>
      <c r="AH12" s="10">
        <f>SUBTOTAL(109,Febrero[Número total de días])</f>
        <v>21</v>
      </c>
    </row>
  </sheetData>
  <mergeCells count="6">
    <mergeCell ref="C4:AG4"/>
    <mergeCell ref="D2:F2"/>
    <mergeCell ref="H2:J2"/>
    <mergeCell ref="L2:N2"/>
    <mergeCell ref="P2:S2"/>
    <mergeCell ref="U2:X2"/>
  </mergeCells>
  <conditionalFormatting sqref="AE6">
    <cfRule type="expression" dxfId="815" priority="16">
      <formula>MONTH(DATE(CalendarioAño,2,29))&lt;&gt;2</formula>
    </cfRule>
  </conditionalFormatting>
  <conditionalFormatting sqref="AE5">
    <cfRule type="expression" dxfId="814" priority="15">
      <formula>MONTH(DATE(CalendarioAño,2,29))&lt;&gt;2</formula>
    </cfRule>
  </conditionalFormatting>
  <conditionalFormatting sqref="C7:AG11">
    <cfRule type="expression" priority="2" stopIfTrue="1">
      <formula>C7=""</formula>
    </cfRule>
    <cfRule type="expression" dxfId="813" priority="3" stopIfTrue="1">
      <formula>C7=KeyCustom2</formula>
    </cfRule>
  </conditionalFormatting>
  <conditionalFormatting sqref="C7:AG11">
    <cfRule type="expression" dxfId="812" priority="5" stopIfTrue="1">
      <formula>C7=KeyCustom1</formula>
    </cfRule>
    <cfRule type="expression" dxfId="811" priority="6" stopIfTrue="1">
      <formula>C7=KeySick</formula>
    </cfRule>
    <cfRule type="expression" dxfId="810" priority="7" stopIfTrue="1">
      <formula>C7=KeyPersonal</formula>
    </cfRule>
    <cfRule type="expression" dxfId="809" priority="8" stopIfTrue="1">
      <formula>C7=KeyVacation</formula>
    </cfRule>
  </conditionalFormatting>
  <conditionalFormatting sqref="AH7:AH11">
    <cfRule type="dataBar" priority="153">
      <dataBar>
        <cfvo type="min"/>
        <cfvo type="formula" val="DATEDIF(DATE(CalendarioAño,2,1),DATE(CalendarioAño,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ño actualizado automáticamente en función del año introducido en la hoja de cálculo de enero" sqref="AH4" xr:uid="{00000000-0002-0000-0100-000000000000}"/>
    <dataValidation allowBlank="1" showInputMessage="1" showErrorMessage="1" prompt="Realice un seguimiento de las ausencias de febrero en esta hoja de cálculo." sqref="A1" xr:uid="{00000000-0002-0000-0100-000001000000}"/>
    <dataValidation allowBlank="1" showInputMessage="1" showErrorMessage="1" prompt="Calcula automáticamente el número total de días que un empleado ha estado ausente este mes en esta columna" sqref="AH6" xr:uid="{00000000-0002-0000-0100-000002000000}"/>
    <dataValidation allowBlank="1" showInputMessage="1" showErrorMessage="1" prompt="El título se actualiza automáticamente en esta celda. Para modificarlo, actualice la celda B1 en la hoja de cálculo de enero" sqref="B1" xr:uid="{00000000-0002-0000-0100-000003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100-000004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100-000005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100-000006000000}"/>
    <dataValidation allowBlank="1" showInputMessage="1" showErrorMessage="1" prompt="Escriba una etiqueta para describir la clave personalizada de la izquierda" sqref="P2 U2" xr:uid="{2E7EF78E-4535-4238-87BC-A57FE06FE485}"/>
    <dataValidation allowBlank="1" showInputMessage="1" showErrorMessage="1" prompt="Escriba una letra y personalice la etiqueta de la derecha para agregar otro elemento clave." sqref="O2 T2" xr:uid="{C69EF4E2-FF7E-431A-961C-5A90EE581141}"/>
    <dataValidation allowBlank="1" showInputMessage="1" showErrorMessage="1" prompt="La letra “E” indica una ausencia por enfermedad" sqref="K2" xr:uid="{4FD41EF5-08CD-4C5C-ABFB-76E0EC65F91A}"/>
    <dataValidation allowBlank="1" showInputMessage="1" showErrorMessage="1" prompt="La letra “P” indica una ausencia por motivos personales" sqref="G2" xr:uid="{FD337844-30F3-4DEA-89E3-C5CD7C42575D}"/>
    <dataValidation allowBlank="1" showInputMessage="1" showErrorMessage="1" prompt="La letra “V” indica una ausencia por vacaciones" sqref="C2" xr:uid="{7E25FA61-A421-483F-84C7-E2A3F22C5FD8}"/>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100-00000C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1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r:uid="{00000000-0002-0000-0100-00000E000000}">
          <x14:formula1>
            <xm:f>'Nombres de los empleados'!$B$4:$B$8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53</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TEXT(WEEKDAY(DATE(CalendarioAño,3,1),1),"ddd")</f>
        <v>vi</v>
      </c>
      <c r="D5" s="2" t="str">
        <f>TEXT(WEEKDAY(DATE(CalendarioAño,3,2),1),"ddd")</f>
        <v>sá</v>
      </c>
      <c r="E5" s="2" t="str">
        <f>TEXT(WEEKDAY(DATE(CalendarioAño,3,3),1),"ddd")</f>
        <v>do</v>
      </c>
      <c r="F5" s="2" t="str">
        <f>TEXT(WEEKDAY(DATE(CalendarioAño,3,4),1),"ddd")</f>
        <v>lu</v>
      </c>
      <c r="G5" s="2" t="str">
        <f>TEXT(WEEKDAY(DATE(CalendarioAño,3,5),1),"ddd")</f>
        <v>ma</v>
      </c>
      <c r="H5" s="2" t="str">
        <f>TEXT(WEEKDAY(DATE(CalendarioAño,3,6),1),"ddd")</f>
        <v>mi</v>
      </c>
      <c r="I5" s="2" t="str">
        <f>TEXT(WEEKDAY(DATE(CalendarioAño,3,7),1),"ddd")</f>
        <v>ju</v>
      </c>
      <c r="J5" s="2" t="str">
        <f>TEXT(WEEKDAY(DATE(CalendarioAño,3,8),1),"ddd")</f>
        <v>vi</v>
      </c>
      <c r="K5" s="2" t="str">
        <f>TEXT(WEEKDAY(DATE(CalendarioAño,3,9),1),"ddd")</f>
        <v>sá</v>
      </c>
      <c r="L5" s="2" t="str">
        <f>TEXT(WEEKDAY(DATE(CalendarioAño,3,10),1),"ddd")</f>
        <v>do</v>
      </c>
      <c r="M5" s="2" t="str">
        <f>TEXT(WEEKDAY(DATE(CalendarioAño,3,11),1),"ddd")</f>
        <v>lu</v>
      </c>
      <c r="N5" s="2" t="str">
        <f>TEXT(WEEKDAY(DATE(CalendarioAño,3,12),1),"ddd")</f>
        <v>ma</v>
      </c>
      <c r="O5" s="2" t="str">
        <f>TEXT(WEEKDAY(DATE(CalendarioAño,3,13),1),"ddd")</f>
        <v>mi</v>
      </c>
      <c r="P5" s="2" t="str">
        <f>TEXT(WEEKDAY(DATE(CalendarioAño,3,14),1),"ddd")</f>
        <v>ju</v>
      </c>
      <c r="Q5" s="2" t="str">
        <f>TEXT(WEEKDAY(DATE(CalendarioAño,3,15),1),"ddd")</f>
        <v>vi</v>
      </c>
      <c r="R5" s="2" t="str">
        <f>TEXT(WEEKDAY(DATE(CalendarioAño,3,16),1),"ddd")</f>
        <v>sá</v>
      </c>
      <c r="S5" s="2" t="str">
        <f>TEXT(WEEKDAY(DATE(CalendarioAño,3,17),1),"ddd")</f>
        <v>do</v>
      </c>
      <c r="T5" s="2" t="str">
        <f>TEXT(WEEKDAY(DATE(CalendarioAño,3,18),1),"ddd")</f>
        <v>lu</v>
      </c>
      <c r="U5" s="2" t="str">
        <f>TEXT(WEEKDAY(DATE(CalendarioAño,3,19),1),"ddd")</f>
        <v>ma</v>
      </c>
      <c r="V5" s="2" t="str">
        <f>TEXT(WEEKDAY(DATE(CalendarioAño,3,20),1),"ddd")</f>
        <v>mi</v>
      </c>
      <c r="W5" s="2" t="str">
        <f>TEXT(WEEKDAY(DATE(CalendarioAño,3,21),1),"ddd")</f>
        <v>ju</v>
      </c>
      <c r="X5" s="2" t="str">
        <f>TEXT(WEEKDAY(DATE(CalendarioAño,3,22),1),"ddd")</f>
        <v>vi</v>
      </c>
      <c r="Y5" s="2" t="str">
        <f>TEXT(WEEKDAY(DATE(CalendarioAño,3,23),1),"ddd")</f>
        <v>sá</v>
      </c>
      <c r="Z5" s="2" t="str">
        <f>TEXT(WEEKDAY(DATE(CalendarioAño,3,24),1),"ddd")</f>
        <v>do</v>
      </c>
      <c r="AA5" s="2" t="str">
        <f>TEXT(WEEKDAY(DATE(CalendarioAño,3,25),1),"ddd")</f>
        <v>lu</v>
      </c>
      <c r="AB5" s="2" t="str">
        <f>TEXT(WEEKDAY(DATE(CalendarioAño,3,26),1),"ddd")</f>
        <v>ma</v>
      </c>
      <c r="AC5" s="2" t="str">
        <f>TEXT(WEEKDAY(DATE(CalendarioAño,3,27),1),"ddd")</f>
        <v>mi</v>
      </c>
      <c r="AD5" s="2" t="str">
        <f>TEXT(WEEKDAY(DATE(CalendarioAño,3,28),1),"ddd")</f>
        <v>ju</v>
      </c>
      <c r="AE5" s="2" t="str">
        <f>TEXT(WEEKDAY(DATE(CalendarioAño,3,29),1),"ddd")</f>
        <v>vi</v>
      </c>
      <c r="AF5" s="2" t="str">
        <f>TEXT(WEEKDAY(DATE(CalendarioAño,3,30),1),"ddd")</f>
        <v>sá</v>
      </c>
      <c r="AG5" s="2" t="str">
        <f>TEXT(WEEKDAY(DATE(CalendarioAño,3,31),1),"ddd")</f>
        <v>do</v>
      </c>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COUNTA(Marzo[[#This Row],[1]:[31]])</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COUNTA(Marzo[[#This Row],[1]:[31]])</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COUNTA(Marzo[[#This Row],[1]:[31]])</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COUNTA(Marzo[[#This Row],[1]:[31]])</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COUNTA(Marzo[[#This Row],[1]:[31]])</f>
        <v>0</v>
      </c>
    </row>
    <row r="12" spans="2:34" ht="30" customHeight="1" x14ac:dyDescent="0.25">
      <c r="B12" s="17" t="str">
        <f>MonthName&amp;" Total"</f>
        <v>Marzo Total</v>
      </c>
      <c r="C12" s="10">
        <f>SUBTOTAL(103,Marzo[1])</f>
        <v>0</v>
      </c>
      <c r="D12" s="10">
        <f>SUBTOTAL(103,Marzo[2])</f>
        <v>0</v>
      </c>
      <c r="E12" s="10">
        <f>SUBTOTAL(103,Marzo[3])</f>
        <v>0</v>
      </c>
      <c r="F12" s="10">
        <f>SUBTOTAL(103,Marzo[4])</f>
        <v>0</v>
      </c>
      <c r="G12" s="10">
        <f>SUBTOTAL(103,Marzo[5])</f>
        <v>0</v>
      </c>
      <c r="H12" s="10">
        <f>SUBTOTAL(103,Marzo[6])</f>
        <v>0</v>
      </c>
      <c r="I12" s="10">
        <f>SUBTOTAL(103,Marzo[7])</f>
        <v>0</v>
      </c>
      <c r="J12" s="10">
        <f>SUBTOTAL(103,Marzo[8])</f>
        <v>0</v>
      </c>
      <c r="K12" s="10">
        <f>SUBTOTAL(103,Marzo[9])</f>
        <v>0</v>
      </c>
      <c r="L12" s="10">
        <f>SUBTOTAL(103,Marzo[10])</f>
        <v>0</v>
      </c>
      <c r="M12" s="10">
        <f>SUBTOTAL(103,Marzo[11])</f>
        <v>0</v>
      </c>
      <c r="N12" s="10">
        <f>SUBTOTAL(103,Marzo[12])</f>
        <v>0</v>
      </c>
      <c r="O12" s="10">
        <f>SUBTOTAL(103,Marzo[13])</f>
        <v>0</v>
      </c>
      <c r="P12" s="10">
        <f>SUBTOTAL(103,Marzo[14])</f>
        <v>0</v>
      </c>
      <c r="Q12" s="10">
        <f>SUBTOTAL(103,Marzo[15])</f>
        <v>0</v>
      </c>
      <c r="R12" s="10">
        <f>SUBTOTAL(103,Marzo[16])</f>
        <v>0</v>
      </c>
      <c r="S12" s="10">
        <f>SUBTOTAL(103,Marzo[17])</f>
        <v>0</v>
      </c>
      <c r="T12" s="10">
        <f>SUBTOTAL(103,Marzo[18])</f>
        <v>0</v>
      </c>
      <c r="U12" s="10">
        <f>SUBTOTAL(103,Marzo[19])</f>
        <v>0</v>
      </c>
      <c r="V12" s="10">
        <f>SUBTOTAL(103,Marzo[20])</f>
        <v>0</v>
      </c>
      <c r="W12" s="10">
        <f>SUBTOTAL(103,Marzo[21])</f>
        <v>0</v>
      </c>
      <c r="X12" s="10">
        <f>SUBTOTAL(103,Marzo[22])</f>
        <v>0</v>
      </c>
      <c r="Y12" s="10">
        <f>SUBTOTAL(103,Marzo[23])</f>
        <v>0</v>
      </c>
      <c r="Z12" s="10">
        <f>SUBTOTAL(103,Marzo[24])</f>
        <v>0</v>
      </c>
      <c r="AA12" s="10">
        <f>SUBTOTAL(103,Marzo[25])</f>
        <v>0</v>
      </c>
      <c r="AB12" s="10">
        <f>SUBTOTAL(103,Marzo[26])</f>
        <v>0</v>
      </c>
      <c r="AC12" s="10">
        <f>SUBTOTAL(103,Marzo[27])</f>
        <v>0</v>
      </c>
      <c r="AD12" s="10">
        <f>SUBTOTAL(103,Marzo[28])</f>
        <v>0</v>
      </c>
      <c r="AE12" s="10">
        <f>SUBTOTAL(103,Marzo[29])</f>
        <v>0</v>
      </c>
      <c r="AF12" s="10">
        <f>SUBTOTAL(103,Marzo[30])</f>
        <v>0</v>
      </c>
      <c r="AG12" s="10">
        <f>SUBTOTAL(103,Marzo[31])</f>
        <v>0</v>
      </c>
      <c r="AH12" s="10">
        <f>SUBTOTAL(109,Marzo[Número 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739" priority="2" stopIfTrue="1">
      <formula>C7=KeyCustom2</formula>
    </cfRule>
    <cfRule type="expression" dxfId="738" priority="3" stopIfTrue="1">
      <formula>C7=KeyCustom1</formula>
    </cfRule>
    <cfRule type="expression" dxfId="737" priority="4" stopIfTrue="1">
      <formula>C7=KeySick</formula>
    </cfRule>
    <cfRule type="expression" dxfId="736" priority="5" stopIfTrue="1">
      <formula>C7=KeyPersonal</formula>
    </cfRule>
    <cfRule type="expression" dxfId="735"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200-000000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200-000001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200-000002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200-000003000000}"/>
    <dataValidation allowBlank="1" showInputMessage="1" showErrorMessage="1" prompt="Escriba una etiqueta para describir la clave personalizada de la izquierda" sqref="P2 U2" xr:uid="{32E413E1-C0F0-4595-8C7A-FA71DC41C0FE}"/>
    <dataValidation allowBlank="1" showInputMessage="1" showErrorMessage="1" prompt="Escriba una letra y personalice la etiqueta de la derecha para agregar otro elemento clave." sqref="O2 T2" xr:uid="{5C34D48A-8BD5-46D9-A358-F3F076BEDC5F}"/>
    <dataValidation allowBlank="1" showInputMessage="1" showErrorMessage="1" prompt="La letra “E” indica una ausencia por enfermedad" sqref="K2" xr:uid="{7D3CCDBE-9D28-42F6-92F4-AA934268946E}"/>
    <dataValidation allowBlank="1" showInputMessage="1" showErrorMessage="1" prompt="La letra “P” indica una ausencia por motivos personales" sqref="G2" xr:uid="{62C6C826-2834-4FA8-8D9C-DB8D7093FCD1}"/>
    <dataValidation allowBlank="1" showInputMessage="1" showErrorMessage="1" prompt="La letra “V” indica una ausencia por vacaciones" sqref="C2" xr:uid="{4DE8BCA0-C5C0-4466-B8B9-4D0CEBF7023D}"/>
    <dataValidation allowBlank="1" showInputMessage="1" showErrorMessage="1" prompt="El título se actualiza automáticamente en esta celda. Para modificarlo, actualice la celda B1 en la hoja de cálculo de enero" sqref="B1" xr:uid="{00000000-0002-0000-0200-000009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200-00000A000000}"/>
    <dataValidation allowBlank="1" showInputMessage="1" showErrorMessage="1" prompt="Realice un seguimiento de las ausencias de marzo en esta hoja de cálculo." sqref="A1" xr:uid="{00000000-0002-0000-0200-00000B000000}"/>
    <dataValidation allowBlank="1" showInputMessage="1" showErrorMessage="1" prompt="Cálculo automático del número total de días que un empleado ha estado ausente este mes en esta columna" sqref="AH6" xr:uid="{00000000-0002-0000-0200-00000C000000}"/>
    <dataValidation allowBlank="1" showInputMessage="1" showErrorMessage="1" prompt="Año actualizado automáticamente en función del año introducido en la hoja de cálculo de enero" sqref="AH4" xr:uid="{00000000-0002-0000-02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E000000}">
          <x14:formula1>
            <xm:f>'Nombres de los empleados'!$B$4:$B$8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54</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TEXT(WEEKDAY(DATE(CalendarioAño,4,1),1),"ddd")</f>
        <v>lu</v>
      </c>
      <c r="D5" s="2" t="str">
        <f>TEXT(WEEKDAY(DATE(CalendarioAño,4,2),1),"ddd")</f>
        <v>ma</v>
      </c>
      <c r="E5" s="2" t="str">
        <f>TEXT(WEEKDAY(DATE(CalendarioAño,4,3),1),"ddd")</f>
        <v>mi</v>
      </c>
      <c r="F5" s="2" t="str">
        <f>TEXT(WEEKDAY(DATE(CalendarioAño,4,4),1),"ddd")</f>
        <v>ju</v>
      </c>
      <c r="G5" s="2" t="str">
        <f>TEXT(WEEKDAY(DATE(CalendarioAño,4,5),1),"ddd")</f>
        <v>vi</v>
      </c>
      <c r="H5" s="2" t="str">
        <f>TEXT(WEEKDAY(DATE(CalendarioAño,4,6),1),"ddd")</f>
        <v>sá</v>
      </c>
      <c r="I5" s="2" t="str">
        <f>TEXT(WEEKDAY(DATE(CalendarioAño,4,7),1),"ddd")</f>
        <v>do</v>
      </c>
      <c r="J5" s="2" t="str">
        <f>TEXT(WEEKDAY(DATE(CalendarioAño,4,8),1),"ddd")</f>
        <v>lu</v>
      </c>
      <c r="K5" s="2" t="str">
        <f>TEXT(WEEKDAY(DATE(CalendarioAño,4,9),1),"ddd")</f>
        <v>ma</v>
      </c>
      <c r="L5" s="2" t="str">
        <f>TEXT(WEEKDAY(DATE(CalendarioAño,4,10),1),"ddd")</f>
        <v>mi</v>
      </c>
      <c r="M5" s="2" t="str">
        <f>TEXT(WEEKDAY(DATE(CalendarioAño,4,11),1),"ddd")</f>
        <v>ju</v>
      </c>
      <c r="N5" s="2" t="str">
        <f>TEXT(WEEKDAY(DATE(CalendarioAño,4,12),1),"ddd")</f>
        <v>vi</v>
      </c>
      <c r="O5" s="2" t="str">
        <f>TEXT(WEEKDAY(DATE(CalendarioAño,4,13),1),"ddd")</f>
        <v>sá</v>
      </c>
      <c r="P5" s="2" t="str">
        <f>TEXT(WEEKDAY(DATE(CalendarioAño,4,14),1),"ddd")</f>
        <v>do</v>
      </c>
      <c r="Q5" s="2" t="str">
        <f>TEXT(WEEKDAY(DATE(CalendarioAño,4,15),1),"ddd")</f>
        <v>lu</v>
      </c>
      <c r="R5" s="2" t="str">
        <f>TEXT(WEEKDAY(DATE(CalendarioAño,4,16),1),"ddd")</f>
        <v>ma</v>
      </c>
      <c r="S5" s="2" t="str">
        <f>TEXT(WEEKDAY(DATE(CalendarioAño,4,17),1),"ddd")</f>
        <v>mi</v>
      </c>
      <c r="T5" s="2" t="str">
        <f>TEXT(WEEKDAY(DATE(CalendarioAño,4,18),1),"ddd")</f>
        <v>ju</v>
      </c>
      <c r="U5" s="2" t="str">
        <f>TEXT(WEEKDAY(DATE(CalendarioAño,4,19),1),"ddd")</f>
        <v>vi</v>
      </c>
      <c r="V5" s="2" t="str">
        <f>TEXT(WEEKDAY(DATE(CalendarioAño,4,20),1),"ddd")</f>
        <v>sá</v>
      </c>
      <c r="W5" s="2" t="str">
        <f>TEXT(WEEKDAY(DATE(CalendarioAño,4,21),1),"ddd")</f>
        <v>do</v>
      </c>
      <c r="X5" s="2" t="str">
        <f>TEXT(WEEKDAY(DATE(CalendarioAño,4,22),1),"ddd")</f>
        <v>lu</v>
      </c>
      <c r="Y5" s="2" t="str">
        <f>TEXT(WEEKDAY(DATE(CalendarioAño,4,23),1),"ddd")</f>
        <v>ma</v>
      </c>
      <c r="Z5" s="2" t="str">
        <f>TEXT(WEEKDAY(DATE(CalendarioAño,4,24),1),"ddd")</f>
        <v>mi</v>
      </c>
      <c r="AA5" s="2" t="str">
        <f>TEXT(WEEKDAY(DATE(CalendarioAño,4,25),1),"ddd")</f>
        <v>ju</v>
      </c>
      <c r="AB5" s="2" t="str">
        <f>TEXT(WEEKDAY(DATE(CalendarioAño,4,26),1),"ddd")</f>
        <v>vi</v>
      </c>
      <c r="AC5" s="2" t="str">
        <f>TEXT(WEEKDAY(DATE(CalendarioAño,4,27),1),"ddd")</f>
        <v>sá</v>
      </c>
      <c r="AD5" s="2" t="str">
        <f>TEXT(WEEKDAY(DATE(CalendarioAño,4,28),1),"ddd")</f>
        <v>do</v>
      </c>
      <c r="AE5" s="2" t="str">
        <f>TEXT(WEEKDAY(DATE(CalendarioAño,4,29),1),"ddd")</f>
        <v>lu</v>
      </c>
      <c r="AF5" s="2" t="str">
        <f>TEXT(WEEKDAY(DATE(CalendarioAño,4,30),1),"ddd")</f>
        <v>ma</v>
      </c>
      <c r="AG5" s="2"/>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18" t="s">
        <v>51</v>
      </c>
      <c r="AH6" s="13" t="s">
        <v>55</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COUNTA(Abril[[#This Row],[1]:[30]])</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COUNTA(Abril[[#This Row],[1]:[30]])</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COUNTA(Abril[[#This Row],[1]:[30]])</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COUNTA(Abril[[#This Row],[1]:[30]])</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COUNTA(Abril[[#This Row],[1]:[30]])</f>
        <v>0</v>
      </c>
    </row>
    <row r="12" spans="2:34" ht="30" customHeight="1" x14ac:dyDescent="0.25">
      <c r="B12" s="17" t="str">
        <f>MonthName&amp;" Total"</f>
        <v>Abril Total</v>
      </c>
      <c r="C12" s="10">
        <f>SUBTOTAL(103,Abril[1])</f>
        <v>0</v>
      </c>
      <c r="D12" s="10">
        <f>SUBTOTAL(103,Abril[2])</f>
        <v>0</v>
      </c>
      <c r="E12" s="10">
        <f>SUBTOTAL(103,Abril[3])</f>
        <v>0</v>
      </c>
      <c r="F12" s="10">
        <f>SUBTOTAL(103,Abril[4])</f>
        <v>0</v>
      </c>
      <c r="G12" s="10">
        <f>SUBTOTAL(103,Abril[5])</f>
        <v>0</v>
      </c>
      <c r="H12" s="10">
        <f>SUBTOTAL(103,Abril[6])</f>
        <v>0</v>
      </c>
      <c r="I12" s="10">
        <f>SUBTOTAL(103,Abril[7])</f>
        <v>0</v>
      </c>
      <c r="J12" s="10">
        <f>SUBTOTAL(103,Abril[8])</f>
        <v>0</v>
      </c>
      <c r="K12" s="10">
        <f>SUBTOTAL(103,Abril[9])</f>
        <v>0</v>
      </c>
      <c r="L12" s="10">
        <f>SUBTOTAL(103,Abril[10])</f>
        <v>0</v>
      </c>
      <c r="M12" s="10">
        <f>SUBTOTAL(103,Abril[11])</f>
        <v>0</v>
      </c>
      <c r="N12" s="10">
        <f>SUBTOTAL(103,Abril[12])</f>
        <v>0</v>
      </c>
      <c r="O12" s="10">
        <f>SUBTOTAL(103,Abril[13])</f>
        <v>0</v>
      </c>
      <c r="P12" s="10">
        <f>SUBTOTAL(103,Abril[14])</f>
        <v>0</v>
      </c>
      <c r="Q12" s="10">
        <f>SUBTOTAL(103,Abril[15])</f>
        <v>0</v>
      </c>
      <c r="R12" s="10">
        <f>SUBTOTAL(103,Abril[16])</f>
        <v>0</v>
      </c>
      <c r="S12" s="10">
        <f>SUBTOTAL(103,Abril[17])</f>
        <v>0</v>
      </c>
      <c r="T12" s="10">
        <f>SUBTOTAL(103,Abril[18])</f>
        <v>0</v>
      </c>
      <c r="U12" s="10">
        <f>SUBTOTAL(103,Abril[19])</f>
        <v>0</v>
      </c>
      <c r="V12" s="10">
        <f>SUBTOTAL(103,Abril[20])</f>
        <v>0</v>
      </c>
      <c r="W12" s="10">
        <f>SUBTOTAL(103,Abril[21])</f>
        <v>0</v>
      </c>
      <c r="X12" s="10">
        <f>SUBTOTAL(103,Abril[22])</f>
        <v>0</v>
      </c>
      <c r="Y12" s="10">
        <f>SUBTOTAL(103,Abril[23])</f>
        <v>0</v>
      </c>
      <c r="Z12" s="10">
        <f>SUBTOTAL(103,Abril[24])</f>
        <v>0</v>
      </c>
      <c r="AA12" s="10">
        <f>SUBTOTAL(103,Abril[25])</f>
        <v>0</v>
      </c>
      <c r="AB12" s="10">
        <f>SUBTOTAL(103,Abril[26])</f>
        <v>0</v>
      </c>
      <c r="AC12" s="10">
        <f>SUBTOTAL(103,Abril[27])</f>
        <v>0</v>
      </c>
      <c r="AD12" s="10">
        <f>SUBTOTAL(103,Abril[28])</f>
        <v>0</v>
      </c>
      <c r="AE12" s="10">
        <f>SUBTOTAL(103,Abril[29])</f>
        <v>0</v>
      </c>
      <c r="AF12" s="10">
        <f>SUBTOTAL(103,Abril[30])</f>
        <v>0</v>
      </c>
      <c r="AG12" s="10">
        <f>SUBTOTAL(103,Abril[30])</f>
        <v>0</v>
      </c>
      <c r="AH12" s="10">
        <f>SUBTOTAL(109,Abril[Total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665" priority="2" stopIfTrue="1">
      <formula>C7=KeyCustom2</formula>
    </cfRule>
    <cfRule type="expression" dxfId="664" priority="3" stopIfTrue="1">
      <formula>C7=KeyCustom1</formula>
    </cfRule>
    <cfRule type="expression" dxfId="663" priority="4" stopIfTrue="1">
      <formula>C7=KeySick</formula>
    </cfRule>
    <cfRule type="expression" dxfId="662" priority="5" stopIfTrue="1">
      <formula>C7=KeyPersonal</formula>
    </cfRule>
    <cfRule type="expression" dxfId="661"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ño actualizado automáticamente en función del año introducido en la hoja de cálculo de enero" sqref="AH4" xr:uid="{00000000-0002-0000-0300-000000000000}"/>
    <dataValidation allowBlank="1" showInputMessage="1" showErrorMessage="1" prompt="Cálculo automático del número total de días que un empleado ha estado ausente este mes en esta columna" sqref="AH6" xr:uid="{00000000-0002-0000-0300-000001000000}"/>
    <dataValidation allowBlank="1" showInputMessage="1" showErrorMessage="1" prompt="Realice un seguimiento de las ausencias de abril en esta hoja de cálculo" sqref="A1" xr:uid="{00000000-0002-0000-0300-000002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300-000003000000}"/>
    <dataValidation allowBlank="1" showInputMessage="1" showErrorMessage="1" prompt="El título se actualiza automáticamente en esta celda. Para modificarlo, actualice la celda B1 en la hoja de cálculo de enero" sqref="B1" xr:uid="{00000000-0002-0000-0300-000004000000}"/>
    <dataValidation allowBlank="1" showInputMessage="1" showErrorMessage="1" prompt="La letra “V” indica una ausencia por vacaciones" sqref="C2" xr:uid="{406432C7-0DFA-42D9-9DC3-52197D5634D5}"/>
    <dataValidation allowBlank="1" showInputMessage="1" showErrorMessage="1" prompt="La letra “P” indica una ausencia por motivos personales" sqref="G2" xr:uid="{22BD5507-2B24-41F8-BAF8-612AE658AA99}"/>
    <dataValidation allowBlank="1" showInputMessage="1" showErrorMessage="1" prompt="La letra “E” indica una ausencia por enfermedad" sqref="K2" xr:uid="{AE9B44B9-3D7B-40CE-9AFB-04AC0F825BED}"/>
    <dataValidation allowBlank="1" showInputMessage="1" showErrorMessage="1" prompt="Escriba una letra y personalice la etiqueta de la derecha para agregar otro elemento clave." sqref="O2 T2" xr:uid="{DCDE02B9-E2E2-492B-9DA2-91A60A30C382}"/>
    <dataValidation allowBlank="1" showInputMessage="1" showErrorMessage="1" prompt="Escriba una etiqueta para describir la clave personalizada de la izquierda" sqref="P2 U2" xr:uid="{6D599161-C488-4DDA-A721-B56828B056A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300-00000A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300-00000B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300-00000C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3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E000000}">
          <x14:formula1>
            <xm:f>'Nombres de los empleados'!$B$4:$B$8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56</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TEXT(WEEKDAY(DATE(CalendarioAño,5,1),1),"ddd")</f>
        <v>mi</v>
      </c>
      <c r="D5" s="2" t="str">
        <f>TEXT(WEEKDAY(DATE(CalendarioAño,5,2),1),"ddd")</f>
        <v>ju</v>
      </c>
      <c r="E5" s="2" t="str">
        <f>TEXT(WEEKDAY(DATE(CalendarioAño,5,3),1),"ddd")</f>
        <v>vi</v>
      </c>
      <c r="F5" s="2" t="str">
        <f>TEXT(WEEKDAY(DATE(CalendarioAño,5,4),1),"ddd")</f>
        <v>sá</v>
      </c>
      <c r="G5" s="2" t="str">
        <f>TEXT(WEEKDAY(DATE(CalendarioAño,5,5),1),"ddd")</f>
        <v>do</v>
      </c>
      <c r="H5" s="2" t="str">
        <f>TEXT(WEEKDAY(DATE(CalendarioAño,5,6),1),"ddd")</f>
        <v>lu</v>
      </c>
      <c r="I5" s="2" t="str">
        <f>TEXT(WEEKDAY(DATE(CalendarioAño,5,7),1),"ddd")</f>
        <v>ma</v>
      </c>
      <c r="J5" s="2" t="str">
        <f>TEXT(WEEKDAY(DATE(CalendarioAño,5,8),1),"ddd")</f>
        <v>mi</v>
      </c>
      <c r="K5" s="2" t="str">
        <f>TEXT(WEEKDAY(DATE(CalendarioAño,5,9),1),"ddd")</f>
        <v>ju</v>
      </c>
      <c r="L5" s="2" t="str">
        <f>TEXT(WEEKDAY(DATE(CalendarioAño,5,10),1),"ddd")</f>
        <v>vi</v>
      </c>
      <c r="M5" s="2" t="str">
        <f>TEXT(WEEKDAY(DATE(CalendarioAño,5,11),1),"ddd")</f>
        <v>sá</v>
      </c>
      <c r="N5" s="2" t="str">
        <f>TEXT(WEEKDAY(DATE(CalendarioAño,5,12),1),"ddd")</f>
        <v>do</v>
      </c>
      <c r="O5" s="2" t="str">
        <f>TEXT(WEEKDAY(DATE(CalendarioAño,5,13),1),"ddd")</f>
        <v>lu</v>
      </c>
      <c r="P5" s="2" t="str">
        <f>TEXT(WEEKDAY(DATE(CalendarioAño,5,14),1),"ddd")</f>
        <v>ma</v>
      </c>
      <c r="Q5" s="2" t="str">
        <f>TEXT(WEEKDAY(DATE(CalendarioAño,5,15),1),"ddd")</f>
        <v>mi</v>
      </c>
      <c r="R5" s="2" t="str">
        <f>TEXT(WEEKDAY(DATE(CalendarioAño,5,16),1),"ddd")</f>
        <v>ju</v>
      </c>
      <c r="S5" s="2" t="str">
        <f>TEXT(WEEKDAY(DATE(CalendarioAño,5,17),1),"ddd")</f>
        <v>vi</v>
      </c>
      <c r="T5" s="2" t="str">
        <f>TEXT(WEEKDAY(DATE(CalendarioAño,5,18),1),"ddd")</f>
        <v>sá</v>
      </c>
      <c r="U5" s="2" t="str">
        <f>TEXT(WEEKDAY(DATE(CalendarioAño,5,19),1),"ddd")</f>
        <v>do</v>
      </c>
      <c r="V5" s="2" t="str">
        <f>TEXT(WEEKDAY(DATE(CalendarioAño,5,20),1),"ddd")</f>
        <v>lu</v>
      </c>
      <c r="W5" s="2" t="str">
        <f>TEXT(WEEKDAY(DATE(CalendarioAño,5,21),1),"ddd")</f>
        <v>ma</v>
      </c>
      <c r="X5" s="2" t="str">
        <f>TEXT(WEEKDAY(DATE(CalendarioAño,5,22),1),"ddd")</f>
        <v>mi</v>
      </c>
      <c r="Y5" s="2" t="str">
        <f>TEXT(WEEKDAY(DATE(CalendarioAño,5,23),1),"ddd")</f>
        <v>ju</v>
      </c>
      <c r="Z5" s="2" t="str">
        <f>TEXT(WEEKDAY(DATE(CalendarioAño,5,24),1),"ddd")</f>
        <v>vi</v>
      </c>
      <c r="AA5" s="2" t="str">
        <f>TEXT(WEEKDAY(DATE(CalendarioAño,5,25),1),"ddd")</f>
        <v>sá</v>
      </c>
      <c r="AB5" s="2" t="str">
        <f>TEXT(WEEKDAY(DATE(CalendarioAño,5,26),1),"ddd")</f>
        <v>do</v>
      </c>
      <c r="AC5" s="2" t="str">
        <f>TEXT(WEEKDAY(DATE(CalendarioAño,5,27),1),"ddd")</f>
        <v>lu</v>
      </c>
      <c r="AD5" s="2" t="str">
        <f>TEXT(WEEKDAY(DATE(CalendarioAño,5,28),1),"ddd")</f>
        <v>ma</v>
      </c>
      <c r="AE5" s="2" t="str">
        <f>TEXT(WEEKDAY(DATE(CalendarioAño,5,29),1),"ddd")</f>
        <v>mi</v>
      </c>
      <c r="AF5" s="2" t="str">
        <f>TEXT(WEEKDAY(DATE(CalendarioAño,5,30),1),"ddd")</f>
        <v>ju</v>
      </c>
      <c r="AG5" s="2" t="str">
        <f>TEXT(WEEKDAY(DATE(CalendarioAño,5,31),1),"ddd")</f>
        <v>vi</v>
      </c>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COUNTA(Mayo[[#This Row],[1]:[31]])</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COUNTA(Mayo[[#This Row],[1]:[31]])</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COUNTA(Mayo[[#This Row],[1]:[31]])</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COUNTA(Mayo[[#This Row],[1]:[31]])</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COUNTA(Mayo[[#This Row],[1]:[31]])</f>
        <v>0</v>
      </c>
    </row>
    <row r="12" spans="2:34" ht="30" customHeight="1" x14ac:dyDescent="0.25">
      <c r="B12" s="17" t="str">
        <f>MonthName&amp;" Total"</f>
        <v>Mayo Total</v>
      </c>
      <c r="C12" s="10">
        <f>SUBTOTAL(103,Mayo[1])</f>
        <v>0</v>
      </c>
      <c r="D12" s="10">
        <f>SUBTOTAL(103,Mayo[2])</f>
        <v>0</v>
      </c>
      <c r="E12" s="10">
        <f>SUBTOTAL(103,Mayo[3])</f>
        <v>0</v>
      </c>
      <c r="F12" s="10">
        <f>SUBTOTAL(103,Mayo[4])</f>
        <v>0</v>
      </c>
      <c r="G12" s="10">
        <f>SUBTOTAL(103,Mayo[5])</f>
        <v>0</v>
      </c>
      <c r="H12" s="10">
        <f>SUBTOTAL(103,Mayo[6])</f>
        <v>0</v>
      </c>
      <c r="I12" s="10">
        <f>SUBTOTAL(103,Mayo[7])</f>
        <v>0</v>
      </c>
      <c r="J12" s="10">
        <f>SUBTOTAL(103,Mayo[8])</f>
        <v>0</v>
      </c>
      <c r="K12" s="10">
        <f>SUBTOTAL(103,Mayo[9])</f>
        <v>0</v>
      </c>
      <c r="L12" s="10">
        <f>SUBTOTAL(103,Mayo[10])</f>
        <v>0</v>
      </c>
      <c r="M12" s="10">
        <f>SUBTOTAL(103,Mayo[11])</f>
        <v>0</v>
      </c>
      <c r="N12" s="10">
        <f>SUBTOTAL(103,Mayo[12])</f>
        <v>0</v>
      </c>
      <c r="O12" s="10">
        <f>SUBTOTAL(103,Mayo[13])</f>
        <v>0</v>
      </c>
      <c r="P12" s="10">
        <f>SUBTOTAL(103,Mayo[14])</f>
        <v>0</v>
      </c>
      <c r="Q12" s="10">
        <f>SUBTOTAL(103,Mayo[15])</f>
        <v>0</v>
      </c>
      <c r="R12" s="10">
        <f>SUBTOTAL(103,Mayo[16])</f>
        <v>0</v>
      </c>
      <c r="S12" s="10">
        <f>SUBTOTAL(103,Mayo[17])</f>
        <v>0</v>
      </c>
      <c r="T12" s="10">
        <f>SUBTOTAL(103,Mayo[18])</f>
        <v>0</v>
      </c>
      <c r="U12" s="10">
        <f>SUBTOTAL(103,Mayo[19])</f>
        <v>0</v>
      </c>
      <c r="V12" s="10">
        <f>SUBTOTAL(103,Mayo[20])</f>
        <v>0</v>
      </c>
      <c r="W12" s="10">
        <f>SUBTOTAL(103,Mayo[21])</f>
        <v>0</v>
      </c>
      <c r="X12" s="10">
        <f>SUBTOTAL(103,Mayo[22])</f>
        <v>0</v>
      </c>
      <c r="Y12" s="10">
        <f>SUBTOTAL(103,Mayo[23])</f>
        <v>0</v>
      </c>
      <c r="Z12" s="10">
        <f>SUBTOTAL(103,Mayo[24])</f>
        <v>0</v>
      </c>
      <c r="AA12" s="10">
        <f>SUBTOTAL(103,Mayo[25])</f>
        <v>0</v>
      </c>
      <c r="AB12" s="10">
        <f>SUBTOTAL(103,Mayo[26])</f>
        <v>0</v>
      </c>
      <c r="AC12" s="10">
        <f>SUBTOTAL(103,Mayo[27])</f>
        <v>0</v>
      </c>
      <c r="AD12" s="10">
        <f>SUBTOTAL(103,Mayo[28])</f>
        <v>0</v>
      </c>
      <c r="AE12" s="10">
        <f>SUBTOTAL(103,Mayo[29])</f>
        <v>0</v>
      </c>
      <c r="AF12" s="10">
        <f>SUBTOTAL(103,Mayo[30])</f>
        <v>0</v>
      </c>
      <c r="AG12" s="10">
        <f>SUBTOTAL(103,Mayo[31])</f>
        <v>0</v>
      </c>
      <c r="AH12" s="10">
        <f>SUBTOTAL(109,Mayo[Número 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591" priority="2" stopIfTrue="1">
      <formula>C7=KeyCustom2</formula>
    </cfRule>
    <cfRule type="expression" dxfId="590" priority="3" stopIfTrue="1">
      <formula>C7=KeyCustom1</formula>
    </cfRule>
    <cfRule type="expression" dxfId="589" priority="4" stopIfTrue="1">
      <formula>C7=KeySick</formula>
    </cfRule>
    <cfRule type="expression" dxfId="588" priority="5" stopIfTrue="1">
      <formula>C7=KeyPersonal</formula>
    </cfRule>
    <cfRule type="expression" dxfId="587"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400-000000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400-000001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400-000002000000}"/>
    <dataValidation allowBlank="1" showInputMessage="1" showErrorMessage="1" prompt="Escriba una etiqueta para describir la clave personalizada de la izquierda" sqref="P2 U2" xr:uid="{38ADDF10-0A56-42C6-9668-8176825C2362}"/>
    <dataValidation allowBlank="1" showInputMessage="1" showErrorMessage="1" prompt="Escriba una letra y personalice la etiqueta de la derecha para agregar otro elemento clave." sqref="O2 T2" xr:uid="{C925AE0C-A9A1-498F-9189-33C8193D6239}"/>
    <dataValidation allowBlank="1" showInputMessage="1" showErrorMessage="1" prompt="La letra “E” indica una ausencia por enfermedad" sqref="K2" xr:uid="{79FD397E-4D1A-4ADD-A855-0973EE3FC128}"/>
    <dataValidation allowBlank="1" showInputMessage="1" showErrorMessage="1" prompt="La letra “P” indica una ausencia por motivos personales" sqref="G2" xr:uid="{62446023-DE53-4D87-8564-3131442F156E}"/>
    <dataValidation allowBlank="1" showInputMessage="1" showErrorMessage="1" prompt="La letra “V” indica una ausencia por vacaciones" sqref="C2" xr:uid="{23DB9A79-507D-44C2-B301-F6DDEEF732A2}"/>
    <dataValidation allowBlank="1" showInputMessage="1" showErrorMessage="1" prompt="El título se actualiza automáticamente en esta celda. Para modificarlo, actualice la celda B1 en la hoja de cálculo de enero" sqref="B1" xr:uid="{00000000-0002-0000-0400-000008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400-000009000000}"/>
    <dataValidation allowBlank="1" showInputMessage="1" showErrorMessage="1" prompt="Realice un seguimiento de las ausencias de mayo en esta hoja de cálculo." sqref="A1" xr:uid="{00000000-0002-0000-0400-00000A000000}"/>
    <dataValidation allowBlank="1" showInputMessage="1" showErrorMessage="1" prompt="Cálculo automático del número total de días que un empleado ha estado ausente este mes en esta columna" sqref="AH6" xr:uid="{00000000-0002-0000-0400-00000B000000}"/>
    <dataValidation allowBlank="1" showInputMessage="1" showErrorMessage="1" prompt="Año actualizado automáticamente en función del año introducido en la hoja de cálculo de enero" sqref="AH4" xr:uid="{00000000-0002-0000-0400-00000C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4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E000000}">
          <x14:formula1>
            <xm:f>'Nombres de los empleados'!$B$4:$B$8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57</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TEXT(WEEKDAY(DATE(CalendarioAño,6,1),1),"ddd")</f>
        <v>sá</v>
      </c>
      <c r="D5" s="2" t="str">
        <f>TEXT(WEEKDAY(DATE(CalendarioAño,6,2),1),"ddd")</f>
        <v>do</v>
      </c>
      <c r="E5" s="2" t="str">
        <f>TEXT(WEEKDAY(DATE(CalendarioAño,6,3),1),"ddd")</f>
        <v>lu</v>
      </c>
      <c r="F5" s="2" t="str">
        <f>TEXT(WEEKDAY(DATE(CalendarioAño,6,4),1),"ddd")</f>
        <v>ma</v>
      </c>
      <c r="G5" s="2" t="str">
        <f>TEXT(WEEKDAY(DATE(CalendarioAño,6,5),1),"ddd")</f>
        <v>mi</v>
      </c>
      <c r="H5" s="2" t="str">
        <f>TEXT(WEEKDAY(DATE(CalendarioAño,6,6),1),"ddd")</f>
        <v>ju</v>
      </c>
      <c r="I5" s="2" t="str">
        <f>TEXT(WEEKDAY(DATE(CalendarioAño,6,7),1),"ddd")</f>
        <v>vi</v>
      </c>
      <c r="J5" s="2" t="str">
        <f>TEXT(WEEKDAY(DATE(CalendarioAño,6,8),1),"ddd")</f>
        <v>sá</v>
      </c>
      <c r="K5" s="2" t="str">
        <f>TEXT(WEEKDAY(DATE(CalendarioAño,6,9),1),"ddd")</f>
        <v>do</v>
      </c>
      <c r="L5" s="2" t="str">
        <f>TEXT(WEEKDAY(DATE(CalendarioAño,6,10),1),"ddd")</f>
        <v>lu</v>
      </c>
      <c r="M5" s="2" t="str">
        <f>TEXT(WEEKDAY(DATE(CalendarioAño,6,11),1),"ddd")</f>
        <v>ma</v>
      </c>
      <c r="N5" s="2" t="str">
        <f>TEXT(WEEKDAY(DATE(CalendarioAño,6,12),1),"ddd")</f>
        <v>mi</v>
      </c>
      <c r="O5" s="2" t="str">
        <f>TEXT(WEEKDAY(DATE(CalendarioAño,6,13),1),"ddd")</f>
        <v>ju</v>
      </c>
      <c r="P5" s="2" t="str">
        <f>TEXT(WEEKDAY(DATE(CalendarioAño,6,14),1),"ddd")</f>
        <v>vi</v>
      </c>
      <c r="Q5" s="2" t="str">
        <f>TEXT(WEEKDAY(DATE(CalendarioAño,6,15),1),"ddd")</f>
        <v>sá</v>
      </c>
      <c r="R5" s="2" t="str">
        <f>TEXT(WEEKDAY(DATE(CalendarioAño,6,16),1),"ddd")</f>
        <v>do</v>
      </c>
      <c r="S5" s="2" t="str">
        <f>TEXT(WEEKDAY(DATE(CalendarioAño,6,17),1),"ddd")</f>
        <v>lu</v>
      </c>
      <c r="T5" s="2" t="str">
        <f>TEXT(WEEKDAY(DATE(CalendarioAño,6,18),1),"ddd")</f>
        <v>ma</v>
      </c>
      <c r="U5" s="2" t="str">
        <f>TEXT(WEEKDAY(DATE(CalendarioAño,6,19),1),"ddd")</f>
        <v>mi</v>
      </c>
      <c r="V5" s="2" t="str">
        <f>TEXT(WEEKDAY(DATE(CalendarioAño,6,20),1),"ddd")</f>
        <v>ju</v>
      </c>
      <c r="W5" s="2" t="str">
        <f>TEXT(WEEKDAY(DATE(CalendarioAño,6,21),1),"ddd")</f>
        <v>vi</v>
      </c>
      <c r="X5" s="2" t="str">
        <f>TEXT(WEEKDAY(DATE(CalendarioAño,6,22),1),"ddd")</f>
        <v>sá</v>
      </c>
      <c r="Y5" s="2" t="str">
        <f>TEXT(WEEKDAY(DATE(CalendarioAño,6,23),1),"ddd")</f>
        <v>do</v>
      </c>
      <c r="Z5" s="2" t="str">
        <f>TEXT(WEEKDAY(DATE(CalendarioAño,6,24),1),"ddd")</f>
        <v>lu</v>
      </c>
      <c r="AA5" s="2" t="str">
        <f>TEXT(WEEKDAY(DATE(CalendarioAño,6,25),1),"ddd")</f>
        <v>ma</v>
      </c>
      <c r="AB5" s="2" t="str">
        <f>TEXT(WEEKDAY(DATE(CalendarioAño,6,26),1),"ddd")</f>
        <v>mi</v>
      </c>
      <c r="AC5" s="2" t="str">
        <f>TEXT(WEEKDAY(DATE(CalendarioAño,6,27),1),"ddd")</f>
        <v>ju</v>
      </c>
      <c r="AD5" s="2" t="str">
        <f>TEXT(WEEKDAY(DATE(CalendarioAño,6,28),1),"ddd")</f>
        <v>vi</v>
      </c>
      <c r="AE5" s="2" t="str">
        <f>TEXT(WEEKDAY(DATE(CalendarioAño,6,29),1),"ddd")</f>
        <v>sá</v>
      </c>
      <c r="AF5" s="2" t="str">
        <f>TEXT(WEEKDAY(DATE(CalendarioAño,6,30),1),"ddd")</f>
        <v>do</v>
      </c>
      <c r="AG5" s="2"/>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51</v>
      </c>
      <c r="AH6" s="13" t="s">
        <v>55</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COUNTA(Junio[[#This Row],[1]:[30]])</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COUNTA(Junio[[#This Row],[1]:[30]])</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COUNTA(Junio[[#This Row],[1]:[30]])</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COUNTA(Junio[[#This Row],[1]:[30]])</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COUNTA(Junio[[#This Row],[1]:[30]])</f>
        <v>0</v>
      </c>
    </row>
    <row r="12" spans="2:34" ht="30" customHeight="1" x14ac:dyDescent="0.25">
      <c r="B12" s="17" t="str">
        <f>MonthName&amp;" Total"</f>
        <v>Junio Total</v>
      </c>
      <c r="C12" s="10">
        <f>SUBTOTAL(103,Junio[1])</f>
        <v>0</v>
      </c>
      <c r="D12" s="10">
        <f>SUBTOTAL(103,Junio[2])</f>
        <v>0</v>
      </c>
      <c r="E12" s="10">
        <f>SUBTOTAL(103,Junio[3])</f>
        <v>0</v>
      </c>
      <c r="F12" s="10">
        <f>SUBTOTAL(103,Junio[4])</f>
        <v>0</v>
      </c>
      <c r="G12" s="10">
        <f>SUBTOTAL(103,Junio[5])</f>
        <v>0</v>
      </c>
      <c r="H12" s="10">
        <f>SUBTOTAL(103,Junio[6])</f>
        <v>0</v>
      </c>
      <c r="I12" s="10">
        <f>SUBTOTAL(103,Junio[7])</f>
        <v>0</v>
      </c>
      <c r="J12" s="10">
        <f>SUBTOTAL(103,Junio[8])</f>
        <v>0</v>
      </c>
      <c r="K12" s="10">
        <f>SUBTOTAL(103,Junio[9])</f>
        <v>0</v>
      </c>
      <c r="L12" s="10">
        <f>SUBTOTAL(103,Junio[10])</f>
        <v>0</v>
      </c>
      <c r="M12" s="10">
        <f>SUBTOTAL(103,Junio[11])</f>
        <v>0</v>
      </c>
      <c r="N12" s="10">
        <f>SUBTOTAL(103,Junio[12])</f>
        <v>0</v>
      </c>
      <c r="O12" s="10">
        <f>SUBTOTAL(103,Junio[13])</f>
        <v>0</v>
      </c>
      <c r="P12" s="10">
        <f>SUBTOTAL(103,Junio[14])</f>
        <v>0</v>
      </c>
      <c r="Q12" s="10">
        <f>SUBTOTAL(103,Junio[15])</f>
        <v>0</v>
      </c>
      <c r="R12" s="10">
        <f>SUBTOTAL(103,Junio[16])</f>
        <v>0</v>
      </c>
      <c r="S12" s="10">
        <f>SUBTOTAL(103,Junio[17])</f>
        <v>0</v>
      </c>
      <c r="T12" s="10">
        <f>SUBTOTAL(103,Junio[18])</f>
        <v>0</v>
      </c>
      <c r="U12" s="10">
        <f>SUBTOTAL(103,Junio[19])</f>
        <v>0</v>
      </c>
      <c r="V12" s="10">
        <f>SUBTOTAL(103,Junio[20])</f>
        <v>0</v>
      </c>
      <c r="W12" s="10">
        <f>SUBTOTAL(103,Junio[21])</f>
        <v>0</v>
      </c>
      <c r="X12" s="10">
        <f>SUBTOTAL(103,Junio[22])</f>
        <v>0</v>
      </c>
      <c r="Y12" s="10">
        <f>SUBTOTAL(103,Junio[23])</f>
        <v>0</v>
      </c>
      <c r="Z12" s="10">
        <f>SUBTOTAL(103,Junio[24])</f>
        <v>0</v>
      </c>
      <c r="AA12" s="10">
        <f>SUBTOTAL(103,Junio[25])</f>
        <v>0</v>
      </c>
      <c r="AB12" s="10">
        <f>SUBTOTAL(103,Junio[26])</f>
        <v>0</v>
      </c>
      <c r="AC12" s="10">
        <f>SUBTOTAL(103,Junio[27])</f>
        <v>0</v>
      </c>
      <c r="AD12" s="10">
        <f>SUBTOTAL(103,Junio[28])</f>
        <v>0</v>
      </c>
      <c r="AE12" s="10">
        <f>SUBTOTAL(103,Junio[29])</f>
        <v>0</v>
      </c>
      <c r="AF12" s="10">
        <f>SUBTOTAL(103,Junio[30])</f>
        <v>0</v>
      </c>
      <c r="AG12" s="10">
        <f>SUBTOTAL(103,Junio[[ ]])</f>
        <v>0</v>
      </c>
      <c r="AH12" s="10">
        <f>SUBTOTAL(109,Junio[Total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517" priority="2" stopIfTrue="1">
      <formula>C7=KeyCustom2</formula>
    </cfRule>
    <cfRule type="expression" dxfId="516" priority="3" stopIfTrue="1">
      <formula>C7=KeyCustom1</formula>
    </cfRule>
    <cfRule type="expression" dxfId="515" priority="4" stopIfTrue="1">
      <formula>C7=KeySick</formula>
    </cfRule>
    <cfRule type="expression" dxfId="514" priority="5" stopIfTrue="1">
      <formula>C7=KeyPersonal</formula>
    </cfRule>
    <cfRule type="expression" dxfId="513"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500-000000000000}"/>
    <dataValidation allowBlank="1" showInputMessage="1" showErrorMessage="1" prompt="Año actualizado automáticamente en función del año introducido en la hoja de cálculo de enero" sqref="AH4" xr:uid="{00000000-0002-0000-0500-000001000000}"/>
    <dataValidation allowBlank="1" showInputMessage="1" showErrorMessage="1" prompt="Cálculo automático del número total de días que un empleado ha estado ausente este mes en esta columna" sqref="AH6" xr:uid="{00000000-0002-0000-0500-000002000000}"/>
    <dataValidation allowBlank="1" showInputMessage="1" showErrorMessage="1" prompt="Realice un seguimiento de las ausencias de junio en esta hoja de cálculo." sqref="A1" xr:uid="{00000000-0002-0000-0500-000003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500-000004000000}"/>
    <dataValidation allowBlank="1" showInputMessage="1" showErrorMessage="1" prompt="El título se actualiza automáticamente en esta celda. Para modificarlo, actualice la celda B1 en la hoja de cálculo de enero" sqref="B1" xr:uid="{00000000-0002-0000-0500-000005000000}"/>
    <dataValidation allowBlank="1" showInputMessage="1" showErrorMessage="1" prompt="La letra “V” indica una ausencia por vacaciones" sqref="C2" xr:uid="{D33F028B-4B5B-4181-8AA2-788E7DF62A5A}"/>
    <dataValidation allowBlank="1" showInputMessage="1" showErrorMessage="1" prompt="La letra “P” indica una ausencia por motivos personales" sqref="G2" xr:uid="{859D4451-705B-4782-95B3-E12905BDACB1}"/>
    <dataValidation allowBlank="1" showInputMessage="1" showErrorMessage="1" prompt="La letra “E” indica una ausencia por enfermedad" sqref="K2" xr:uid="{B392CF80-D6B9-4907-B76C-2F64BE5ADD19}"/>
    <dataValidation allowBlank="1" showInputMessage="1" showErrorMessage="1" prompt="Escriba una letra y personalice la etiqueta de la derecha para agregar otro elemento clave." sqref="O2 T2" xr:uid="{862BDB3A-C7F2-4928-AFFA-6F72372D7E57}"/>
    <dataValidation allowBlank="1" showInputMessage="1" showErrorMessage="1" prompt="Escriba una etiqueta para describir la clave personalizada de la izquierda" sqref="P2 U2" xr:uid="{F54AE590-EF01-46ED-94C9-3C4ACA89347E}"/>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500-00000B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500-00000C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5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E000000}">
          <x14:formula1>
            <xm:f>'Nombres de los empleados'!$B$4:$B$8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58</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TEXT(WEEKDAY(DATE(CalendarioAño,7,1),1),"ddd")</f>
        <v>lu</v>
      </c>
      <c r="D5" s="2" t="str">
        <f>TEXT(WEEKDAY(DATE(CalendarioAño,7,2),1),"ddd")</f>
        <v>ma</v>
      </c>
      <c r="E5" s="2" t="str">
        <f>TEXT(WEEKDAY(DATE(CalendarioAño,7,3),1),"ddd")</f>
        <v>mi</v>
      </c>
      <c r="F5" s="2" t="str">
        <f>TEXT(WEEKDAY(DATE(CalendarioAño,7,4),1),"ddd")</f>
        <v>ju</v>
      </c>
      <c r="G5" s="2" t="str">
        <f>TEXT(WEEKDAY(DATE(CalendarioAño,7,5),1),"ddd")</f>
        <v>vi</v>
      </c>
      <c r="H5" s="2" t="str">
        <f>TEXT(WEEKDAY(DATE(CalendarioAño,7,6),1),"ddd")</f>
        <v>sá</v>
      </c>
      <c r="I5" s="2" t="str">
        <f>TEXT(WEEKDAY(DATE(CalendarioAño,7,7),1),"ddd")</f>
        <v>do</v>
      </c>
      <c r="J5" s="2" t="str">
        <f>TEXT(WEEKDAY(DATE(CalendarioAño,7,8),1),"ddd")</f>
        <v>lu</v>
      </c>
      <c r="K5" s="2" t="str">
        <f>TEXT(WEEKDAY(DATE(CalendarioAño,7,9),1),"ddd")</f>
        <v>ma</v>
      </c>
      <c r="L5" s="2" t="str">
        <f>TEXT(WEEKDAY(DATE(CalendarioAño,7,10),1),"ddd")</f>
        <v>mi</v>
      </c>
      <c r="M5" s="2" t="str">
        <f>TEXT(WEEKDAY(DATE(CalendarioAño,7,11),1),"ddd")</f>
        <v>ju</v>
      </c>
      <c r="N5" s="2" t="str">
        <f>TEXT(WEEKDAY(DATE(CalendarioAño,7,12),1),"ddd")</f>
        <v>vi</v>
      </c>
      <c r="O5" s="2" t="str">
        <f>TEXT(WEEKDAY(DATE(CalendarioAño,7,13),1),"ddd")</f>
        <v>sá</v>
      </c>
      <c r="P5" s="2" t="str">
        <f>TEXT(WEEKDAY(DATE(CalendarioAño,7,14),1),"ddd")</f>
        <v>do</v>
      </c>
      <c r="Q5" s="2" t="str">
        <f>TEXT(WEEKDAY(DATE(CalendarioAño,7,15),1),"ddd")</f>
        <v>lu</v>
      </c>
      <c r="R5" s="2" t="str">
        <f>TEXT(WEEKDAY(DATE(CalendarioAño,7,16),1),"ddd")</f>
        <v>ma</v>
      </c>
      <c r="S5" s="2" t="str">
        <f>TEXT(WEEKDAY(DATE(CalendarioAño,7,17),1),"ddd")</f>
        <v>mi</v>
      </c>
      <c r="T5" s="2" t="str">
        <f>TEXT(WEEKDAY(DATE(CalendarioAño,7,18),1),"ddd")</f>
        <v>ju</v>
      </c>
      <c r="U5" s="2" t="str">
        <f>TEXT(WEEKDAY(DATE(CalendarioAño,7,19),1),"ddd")</f>
        <v>vi</v>
      </c>
      <c r="V5" s="2" t="str">
        <f>TEXT(WEEKDAY(DATE(CalendarioAño,7,20),1),"ddd")</f>
        <v>sá</v>
      </c>
      <c r="W5" s="2" t="str">
        <f>TEXT(WEEKDAY(DATE(CalendarioAño,7,21),1),"ddd")</f>
        <v>do</v>
      </c>
      <c r="X5" s="2" t="str">
        <f>TEXT(WEEKDAY(DATE(CalendarioAño,7,22),1),"ddd")</f>
        <v>lu</v>
      </c>
      <c r="Y5" s="2" t="str">
        <f>TEXT(WEEKDAY(DATE(CalendarioAño,7,23),1),"ddd")</f>
        <v>ma</v>
      </c>
      <c r="Z5" s="2" t="str">
        <f>TEXT(WEEKDAY(DATE(CalendarioAño,7,24),1),"ddd")</f>
        <v>mi</v>
      </c>
      <c r="AA5" s="2" t="str">
        <f>TEXT(WEEKDAY(DATE(CalendarioAño,7,25),1),"ddd")</f>
        <v>ju</v>
      </c>
      <c r="AB5" s="2" t="str">
        <f>TEXT(WEEKDAY(DATE(CalendarioAño,7,26),1),"ddd")</f>
        <v>vi</v>
      </c>
      <c r="AC5" s="2" t="str">
        <f>TEXT(WEEKDAY(DATE(CalendarioAño,7,27),1),"ddd")</f>
        <v>sá</v>
      </c>
      <c r="AD5" s="2" t="str">
        <f>TEXT(WEEKDAY(DATE(CalendarioAño,7,28),1),"ddd")</f>
        <v>do</v>
      </c>
      <c r="AE5" s="2" t="str">
        <f>TEXT(WEEKDAY(DATE(CalendarioAño,7,29),1),"ddd")</f>
        <v>lu</v>
      </c>
      <c r="AF5" s="2" t="str">
        <f>TEXT(WEEKDAY(DATE(CalendarioAño,7,30),1),"ddd")</f>
        <v>ma</v>
      </c>
      <c r="AG5" s="2" t="str">
        <f>TEXT(WEEKDAY(DATE(CalendarioAño,7,31),1),"ddd")</f>
        <v>mi</v>
      </c>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COUNTA(Julio[[#This Row],[1]:[31]])</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COUNTA(Julio[[#This Row],[1]:[31]])</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COUNTA(Julio[[#This Row],[1]:[31]])</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COUNTA(Julio[[#This Row],[1]:[31]])</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COUNTA(Julio[[#This Row],[1]:[31]])</f>
        <v>0</v>
      </c>
    </row>
    <row r="12" spans="2:34" ht="30" customHeight="1" x14ac:dyDescent="0.25">
      <c r="B12" s="17" t="str">
        <f>MonthName&amp;" Total"</f>
        <v>Julio Total</v>
      </c>
      <c r="C12" s="10">
        <f>SUBTOTAL(103,Julio[1])</f>
        <v>0</v>
      </c>
      <c r="D12" s="10">
        <f>SUBTOTAL(103,Julio[2])</f>
        <v>0</v>
      </c>
      <c r="E12" s="10">
        <f>SUBTOTAL(103,Julio[3])</f>
        <v>0</v>
      </c>
      <c r="F12" s="10">
        <f>SUBTOTAL(103,Julio[4])</f>
        <v>0</v>
      </c>
      <c r="G12" s="10">
        <f>SUBTOTAL(103,Julio[5])</f>
        <v>0</v>
      </c>
      <c r="H12" s="10">
        <f>SUBTOTAL(103,Julio[6])</f>
        <v>0</v>
      </c>
      <c r="I12" s="10">
        <f>SUBTOTAL(103,Julio[7])</f>
        <v>0</v>
      </c>
      <c r="J12" s="10">
        <f>SUBTOTAL(103,Julio[8])</f>
        <v>0</v>
      </c>
      <c r="K12" s="10">
        <f>SUBTOTAL(103,Julio[9])</f>
        <v>0</v>
      </c>
      <c r="L12" s="10">
        <f>SUBTOTAL(103,Julio[10])</f>
        <v>0</v>
      </c>
      <c r="M12" s="10">
        <f>SUBTOTAL(103,Julio[11])</f>
        <v>0</v>
      </c>
      <c r="N12" s="10">
        <f>SUBTOTAL(103,Julio[12])</f>
        <v>0</v>
      </c>
      <c r="O12" s="10">
        <f>SUBTOTAL(103,Julio[13])</f>
        <v>0</v>
      </c>
      <c r="P12" s="10">
        <f>SUBTOTAL(103,Julio[14])</f>
        <v>0</v>
      </c>
      <c r="Q12" s="10">
        <f>SUBTOTAL(103,Julio[15])</f>
        <v>0</v>
      </c>
      <c r="R12" s="10">
        <f>SUBTOTAL(103,Julio[16])</f>
        <v>0</v>
      </c>
      <c r="S12" s="10">
        <f>SUBTOTAL(103,Julio[17])</f>
        <v>0</v>
      </c>
      <c r="T12" s="10">
        <f>SUBTOTAL(103,Julio[18])</f>
        <v>0</v>
      </c>
      <c r="U12" s="10">
        <f>SUBTOTAL(103,Julio[19])</f>
        <v>0</v>
      </c>
      <c r="V12" s="10">
        <f>SUBTOTAL(103,Julio[20])</f>
        <v>0</v>
      </c>
      <c r="W12" s="10">
        <f>SUBTOTAL(103,Julio[21])</f>
        <v>0</v>
      </c>
      <c r="X12" s="10">
        <f>SUBTOTAL(103,Julio[22])</f>
        <v>0</v>
      </c>
      <c r="Y12" s="10">
        <f>SUBTOTAL(103,Julio[23])</f>
        <v>0</v>
      </c>
      <c r="Z12" s="10">
        <f>SUBTOTAL(103,Julio[24])</f>
        <v>0</v>
      </c>
      <c r="AA12" s="10">
        <f>SUBTOTAL(103,Julio[25])</f>
        <v>0</v>
      </c>
      <c r="AB12" s="10">
        <f>SUBTOTAL(103,Julio[26])</f>
        <v>0</v>
      </c>
      <c r="AC12" s="10">
        <f>SUBTOTAL(103,Julio[27])</f>
        <v>0</v>
      </c>
      <c r="AD12" s="10">
        <f>SUBTOTAL(103,Julio[28])</f>
        <v>0</v>
      </c>
      <c r="AE12" s="10">
        <f>SUBTOTAL(103,Julio[29])</f>
        <v>0</v>
      </c>
      <c r="AF12" s="10">
        <f>SUBTOTAL(103,Julio[30])</f>
        <v>0</v>
      </c>
      <c r="AG12" s="10">
        <f>SUBTOTAL(103,Julio[31])</f>
        <v>0</v>
      </c>
      <c r="AH12" s="10">
        <f>SUBTOTAL(109,Julio[Número 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443" priority="2" stopIfTrue="1">
      <formula>C7=KeyCustom2</formula>
    </cfRule>
    <cfRule type="expression" dxfId="442" priority="3" stopIfTrue="1">
      <formula>C7=KeyCustom1</formula>
    </cfRule>
    <cfRule type="expression" dxfId="441" priority="4" stopIfTrue="1">
      <formula>C7=KeySick</formula>
    </cfRule>
    <cfRule type="expression" dxfId="440" priority="5" stopIfTrue="1">
      <formula>C7=KeyPersonal</formula>
    </cfRule>
    <cfRule type="expression" dxfId="439"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600-000000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600-000001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600-000002000000}"/>
    <dataValidation allowBlank="1" showInputMessage="1" showErrorMessage="1" prompt="Escriba una etiqueta para describir la clave personalizada de la izquierda" sqref="P2 U2" xr:uid="{8C97DD7E-3DAD-43CC-8D9F-BD13AAF9E699}"/>
    <dataValidation allowBlank="1" showInputMessage="1" showErrorMessage="1" prompt="Escriba una letra y personalice la etiqueta de la derecha para agregar otro elemento clave." sqref="O2 T2" xr:uid="{8B3A2B46-3C7D-4F51-A77C-7B3F22867461}"/>
    <dataValidation allowBlank="1" showInputMessage="1" showErrorMessage="1" prompt="La letra “E” indica una ausencia por enfermedad" sqref="K2" xr:uid="{51BA21E4-E1F0-4AE9-9488-26C1F763C3FB}"/>
    <dataValidation allowBlank="1" showInputMessage="1" showErrorMessage="1" prompt="La letra “P” indica una ausencia por motivos personales" sqref="G2" xr:uid="{67043793-142F-4E60-8EA3-BE359E4FB524}"/>
    <dataValidation allowBlank="1" showInputMessage="1" showErrorMessage="1" prompt="La letra “V” indica una ausencia por vacaciones" sqref="C2" xr:uid="{1D36444A-4700-4A23-BA80-0246D4DDE900}"/>
    <dataValidation allowBlank="1" showInputMessage="1" showErrorMessage="1" prompt="El título se actualiza automáticamente en esta celda. Para modificarlo, actualice la celda B1 en la hoja de cálculo de enero" sqref="B1" xr:uid="{00000000-0002-0000-0600-000008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600-000009000000}"/>
    <dataValidation allowBlank="1" showInputMessage="1" showErrorMessage="1" prompt="Realice un seguimiento de las ausencias de julio en esta hoja de cálculo." sqref="A1" xr:uid="{00000000-0002-0000-0600-00000A000000}"/>
    <dataValidation allowBlank="1" showInputMessage="1" showErrorMessage="1" prompt="Cálculo automático del número total de días que un empleado ha estado ausente este mes en esta columna" sqref="AH6" xr:uid="{00000000-0002-0000-0600-00000B000000}"/>
    <dataValidation allowBlank="1" showInputMessage="1" showErrorMessage="1" prompt="Año actualizado automáticamente en función del año introducido en la hoja de cálculo de enero" sqref="AH4" xr:uid="{00000000-0002-0000-0600-00000C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6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E000000}">
          <x14:formula1>
            <xm:f>'Nombres de los empleados'!$B$4:$B$8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749992370372631"/>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59</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TEXT(WEEKDAY(DATE(CalendarioAño,8,1),1),"ddd")</f>
        <v>ju</v>
      </c>
      <c r="D5" s="2" t="str">
        <f>TEXT(WEEKDAY(DATE(CalendarioAño,8,2),1),"ddd")</f>
        <v>vi</v>
      </c>
      <c r="E5" s="2" t="str">
        <f>TEXT(WEEKDAY(DATE(CalendarioAño,8,3),1),"ddd")</f>
        <v>sá</v>
      </c>
      <c r="F5" s="2" t="str">
        <f>TEXT(WEEKDAY(DATE(CalendarioAño,8,4),1),"ddd")</f>
        <v>do</v>
      </c>
      <c r="G5" s="2" t="str">
        <f>TEXT(WEEKDAY(DATE(CalendarioAño,8,5),1),"ddd")</f>
        <v>lu</v>
      </c>
      <c r="H5" s="2" t="str">
        <f>TEXT(WEEKDAY(DATE(CalendarioAño,8,6),1),"ddd")</f>
        <v>ma</v>
      </c>
      <c r="I5" s="2" t="str">
        <f>TEXT(WEEKDAY(DATE(CalendarioAño,8,7),1),"ddd")</f>
        <v>mi</v>
      </c>
      <c r="J5" s="2" t="str">
        <f>TEXT(WEEKDAY(DATE(CalendarioAño,8,8),1),"ddd")</f>
        <v>ju</v>
      </c>
      <c r="K5" s="2" t="str">
        <f>TEXT(WEEKDAY(DATE(CalendarioAño,8,9),1),"ddd")</f>
        <v>vi</v>
      </c>
      <c r="L5" s="2" t="str">
        <f>TEXT(WEEKDAY(DATE(CalendarioAño,8,10),1),"ddd")</f>
        <v>sá</v>
      </c>
      <c r="M5" s="2" t="str">
        <f>TEXT(WEEKDAY(DATE(CalendarioAño,8,11),1),"ddd")</f>
        <v>do</v>
      </c>
      <c r="N5" s="2" t="str">
        <f>TEXT(WEEKDAY(DATE(CalendarioAño,8,12),1),"ddd")</f>
        <v>lu</v>
      </c>
      <c r="O5" s="2" t="str">
        <f>TEXT(WEEKDAY(DATE(CalendarioAño,8,13),1),"ddd")</f>
        <v>ma</v>
      </c>
      <c r="P5" s="2" t="str">
        <f>TEXT(WEEKDAY(DATE(CalendarioAño,8,14),1),"ddd")</f>
        <v>mi</v>
      </c>
      <c r="Q5" s="2" t="str">
        <f>TEXT(WEEKDAY(DATE(CalendarioAño,8,15),1),"ddd")</f>
        <v>ju</v>
      </c>
      <c r="R5" s="2" t="str">
        <f>TEXT(WEEKDAY(DATE(CalendarioAño,8,16),1),"ddd")</f>
        <v>vi</v>
      </c>
      <c r="S5" s="2" t="str">
        <f>TEXT(WEEKDAY(DATE(CalendarioAño,8,17),1),"ddd")</f>
        <v>sá</v>
      </c>
      <c r="T5" s="2" t="str">
        <f>TEXT(WEEKDAY(DATE(CalendarioAño,8,18),1),"ddd")</f>
        <v>do</v>
      </c>
      <c r="U5" s="2" t="str">
        <f>TEXT(WEEKDAY(DATE(CalendarioAño,8,19),1),"ddd")</f>
        <v>lu</v>
      </c>
      <c r="V5" s="2" t="str">
        <f>TEXT(WEEKDAY(DATE(CalendarioAño,8,20),1),"ddd")</f>
        <v>ma</v>
      </c>
      <c r="W5" s="2" t="str">
        <f>TEXT(WEEKDAY(DATE(CalendarioAño,8,21),1),"ddd")</f>
        <v>mi</v>
      </c>
      <c r="X5" s="2" t="str">
        <f>TEXT(WEEKDAY(DATE(CalendarioAño,8,22),1),"ddd")</f>
        <v>ju</v>
      </c>
      <c r="Y5" s="2" t="str">
        <f>TEXT(WEEKDAY(DATE(CalendarioAño,8,23),1),"ddd")</f>
        <v>vi</v>
      </c>
      <c r="Z5" s="2" t="str">
        <f>TEXT(WEEKDAY(DATE(CalendarioAño,8,24),1),"ddd")</f>
        <v>sá</v>
      </c>
      <c r="AA5" s="2" t="str">
        <f>TEXT(WEEKDAY(DATE(CalendarioAño,8,25),1),"ddd")</f>
        <v>do</v>
      </c>
      <c r="AB5" s="2" t="str">
        <f>TEXT(WEEKDAY(DATE(CalendarioAño,8,26),1),"ddd")</f>
        <v>lu</v>
      </c>
      <c r="AC5" s="2" t="str">
        <f>TEXT(WEEKDAY(DATE(CalendarioAño,8,27),1),"ddd")</f>
        <v>ma</v>
      </c>
      <c r="AD5" s="2" t="str">
        <f>TEXT(WEEKDAY(DATE(CalendarioAño,8,28),1),"ddd")</f>
        <v>mi</v>
      </c>
      <c r="AE5" s="2" t="str">
        <f>TEXT(WEEKDAY(DATE(CalendarioAño,8,29),1),"ddd")</f>
        <v>ju</v>
      </c>
      <c r="AF5" s="2" t="str">
        <f>TEXT(WEEKDAY(DATE(CalendarioAño,8,30),1),"ddd")</f>
        <v>vi</v>
      </c>
      <c r="AG5" s="2" t="str">
        <f>TEXT(WEEKDAY(DATE(CalendarioAño,8,31),1),"ddd")</f>
        <v>sá</v>
      </c>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47</v>
      </c>
      <c r="AH6" s="13" t="s">
        <v>49</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COUNTA(Agosto[[#This Row],[1]:[31]])</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COUNTA(Agosto[[#This Row],[1]:[31]])</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COUNTA(Agosto[[#This Row],[1]:[31]])</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COUNTA(Agosto[[#This Row],[1]:[31]])</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COUNTA(Agosto[[#This Row],[1]:[31]])</f>
        <v>0</v>
      </c>
    </row>
    <row r="12" spans="2:34" ht="30" customHeight="1" x14ac:dyDescent="0.25">
      <c r="B12" s="17" t="str">
        <f>MonthName&amp;" Total"</f>
        <v>Agosto Total</v>
      </c>
      <c r="C12" s="10">
        <f>SUBTOTAL(103,Agosto[1])</f>
        <v>0</v>
      </c>
      <c r="D12" s="10">
        <f>SUBTOTAL(103,Agosto[2])</f>
        <v>0</v>
      </c>
      <c r="E12" s="10">
        <f>SUBTOTAL(103,Agosto[3])</f>
        <v>0</v>
      </c>
      <c r="F12" s="10">
        <f>SUBTOTAL(103,Agosto[4])</f>
        <v>0</v>
      </c>
      <c r="G12" s="10">
        <f>SUBTOTAL(103,Agosto[5])</f>
        <v>0</v>
      </c>
      <c r="H12" s="10">
        <f>SUBTOTAL(103,Agosto[6])</f>
        <v>0</v>
      </c>
      <c r="I12" s="10">
        <f>SUBTOTAL(103,Agosto[7])</f>
        <v>0</v>
      </c>
      <c r="J12" s="10">
        <f>SUBTOTAL(103,Agosto[8])</f>
        <v>0</v>
      </c>
      <c r="K12" s="10">
        <f>SUBTOTAL(103,Agosto[9])</f>
        <v>0</v>
      </c>
      <c r="L12" s="10">
        <f>SUBTOTAL(103,Agosto[10])</f>
        <v>0</v>
      </c>
      <c r="M12" s="10">
        <f>SUBTOTAL(103,Agosto[11])</f>
        <v>0</v>
      </c>
      <c r="N12" s="10">
        <f>SUBTOTAL(103,Agosto[12])</f>
        <v>0</v>
      </c>
      <c r="O12" s="10">
        <f>SUBTOTAL(103,Agosto[13])</f>
        <v>0</v>
      </c>
      <c r="P12" s="10">
        <f>SUBTOTAL(103,Agosto[14])</f>
        <v>0</v>
      </c>
      <c r="Q12" s="10">
        <f>SUBTOTAL(103,Agosto[15])</f>
        <v>0</v>
      </c>
      <c r="R12" s="10">
        <f>SUBTOTAL(103,Agosto[16])</f>
        <v>0</v>
      </c>
      <c r="S12" s="10">
        <f>SUBTOTAL(103,Agosto[17])</f>
        <v>0</v>
      </c>
      <c r="T12" s="10">
        <f>SUBTOTAL(103,Agosto[18])</f>
        <v>0</v>
      </c>
      <c r="U12" s="10">
        <f>SUBTOTAL(103,Agosto[19])</f>
        <v>0</v>
      </c>
      <c r="V12" s="10">
        <f>SUBTOTAL(103,Agosto[20])</f>
        <v>0</v>
      </c>
      <c r="W12" s="10">
        <f>SUBTOTAL(103,Agosto[21])</f>
        <v>0</v>
      </c>
      <c r="X12" s="10">
        <f>SUBTOTAL(103,Agosto[22])</f>
        <v>0</v>
      </c>
      <c r="Y12" s="10">
        <f>SUBTOTAL(103,Agosto[23])</f>
        <v>0</v>
      </c>
      <c r="Z12" s="10">
        <f>SUBTOTAL(103,Agosto[24])</f>
        <v>0</v>
      </c>
      <c r="AA12" s="10">
        <f>SUBTOTAL(103,Agosto[25])</f>
        <v>0</v>
      </c>
      <c r="AB12" s="10">
        <f>SUBTOTAL(103,Agosto[26])</f>
        <v>0</v>
      </c>
      <c r="AC12" s="10">
        <f>SUBTOTAL(103,Agosto[27])</f>
        <v>0</v>
      </c>
      <c r="AD12" s="10">
        <f>SUBTOTAL(103,Agosto[28])</f>
        <v>0</v>
      </c>
      <c r="AE12" s="10">
        <f>SUBTOTAL(103,Agosto[29])</f>
        <v>0</v>
      </c>
      <c r="AF12" s="10">
        <f>SUBTOTAL(103,Agosto[30])</f>
        <v>0</v>
      </c>
      <c r="AG12" s="10">
        <f>SUBTOTAL(103,Agosto[31])</f>
        <v>0</v>
      </c>
      <c r="AH12" s="10">
        <f>SUBTOTAL(109,Agosto[Número 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369" priority="2" stopIfTrue="1">
      <formula>C7=KeyCustom2</formula>
    </cfRule>
    <cfRule type="expression" dxfId="368" priority="3" stopIfTrue="1">
      <formula>C7=KeyCustom1</formula>
    </cfRule>
    <cfRule type="expression" dxfId="367" priority="4" stopIfTrue="1">
      <formula>C7=KeySick</formula>
    </cfRule>
    <cfRule type="expression" dxfId="366" priority="5" stopIfTrue="1">
      <formula>C7=KeyPersonal</formula>
    </cfRule>
    <cfRule type="expression" dxfId="365"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700-000000000000}"/>
    <dataValidation allowBlank="1" showInputMessage="1" showErrorMessage="1" prompt="Año actualizado automáticamente en función del año introducido en la hoja de cálculo de enero" sqref="AH4" xr:uid="{00000000-0002-0000-0700-000001000000}"/>
    <dataValidation allowBlank="1" showInputMessage="1" showErrorMessage="1" prompt="Cálculo automático del número total de días que un empleado ha estado ausente este mes en esta columna" sqref="AH6" xr:uid="{00000000-0002-0000-0700-000002000000}"/>
    <dataValidation allowBlank="1" showInputMessage="1" showErrorMessage="1" prompt="Realice un seguimiento de las ausencias de agosto en esta hoja de cálculo." sqref="A1" xr:uid="{00000000-0002-0000-0700-000003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700-000004000000}"/>
    <dataValidation allowBlank="1" showInputMessage="1" showErrorMessage="1" prompt="El título se actualiza automáticamente en esta celda. Para modificarlo, actualice la celda B1 en la hoja de cálculo de enero" sqref="B1" xr:uid="{00000000-0002-0000-0700-000005000000}"/>
    <dataValidation allowBlank="1" showInputMessage="1" showErrorMessage="1" prompt="La letra “V” indica una ausencia por vacaciones" sqref="C2" xr:uid="{D7383979-EC91-44D9-A4E9-61E39FF83021}"/>
    <dataValidation allowBlank="1" showInputMessage="1" showErrorMessage="1" prompt="La letra “P” indica una ausencia por motivos personales" sqref="G2" xr:uid="{1A025071-DEE2-4073-AD9F-98D429EDEA06}"/>
    <dataValidation allowBlank="1" showInputMessage="1" showErrorMessage="1" prompt="La letra “E” indica una ausencia por enfermedad" sqref="K2" xr:uid="{FAEC1610-8381-47DF-B108-1F4A7E00F593}"/>
    <dataValidation allowBlank="1" showInputMessage="1" showErrorMessage="1" prompt="Escriba una letra y personalice la etiqueta de la derecha para agregar otro elemento clave." sqref="O2 T2" xr:uid="{95A97BA8-A63E-4135-B372-FFF33AD38310}"/>
    <dataValidation allowBlank="1" showInputMessage="1" showErrorMessage="1" prompt="Escriba una etiqueta para describir la clave personalizada de la izquierda" sqref="P2 U2" xr:uid="{37A665FF-56DA-42D7-82C0-567AEDDB2112}"/>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700-00000B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700-00000C000000}"/>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7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E000000}">
          <x14:formula1>
            <xm:f>'Nombres de los empleados'!$B$4:$B$8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pageSetUpPr fitToPage="1"/>
  </sheetPr>
  <dimension ref="B1:AH12"/>
  <sheetViews>
    <sheetView showGridLines="0" zoomScaleNormal="100" workbookViewId="0"/>
  </sheetViews>
  <sheetFormatPr defaultColWidth="9.140625" defaultRowHeight="30" customHeight="1" x14ac:dyDescent="0.25"/>
  <cols>
    <col min="1" max="1" width="2.7109375" customWidth="1"/>
    <col min="2" max="2" width="32.7109375" customWidth="1"/>
    <col min="3" max="33" width="4.7109375" customWidth="1"/>
    <col min="34" max="34" width="20.85546875" customWidth="1"/>
    <col min="35" max="35" width="2.7109375" customWidth="1"/>
  </cols>
  <sheetData>
    <row r="1" spans="2:34" ht="50.1" customHeight="1" x14ac:dyDescent="0.25">
      <c r="B1" s="11" t="s">
        <v>65</v>
      </c>
    </row>
    <row r="2" spans="2:34" ht="15" customHeight="1" x14ac:dyDescent="0.25">
      <c r="B2" s="15" t="s">
        <v>0</v>
      </c>
      <c r="C2" s="3" t="s">
        <v>8</v>
      </c>
      <c r="D2" s="20" t="s">
        <v>11</v>
      </c>
      <c r="E2" s="20"/>
      <c r="F2" s="20"/>
      <c r="G2" s="4" t="s">
        <v>14</v>
      </c>
      <c r="H2" s="20" t="s">
        <v>18</v>
      </c>
      <c r="I2" s="20"/>
      <c r="J2" s="20"/>
      <c r="K2" s="5" t="s">
        <v>16</v>
      </c>
      <c r="L2" s="20" t="s">
        <v>23</v>
      </c>
      <c r="M2" s="20"/>
      <c r="N2" s="20"/>
      <c r="O2" s="6"/>
      <c r="P2" s="20" t="s">
        <v>27</v>
      </c>
      <c r="Q2" s="20"/>
      <c r="R2" s="20"/>
      <c r="S2" s="20"/>
      <c r="T2" s="7"/>
      <c r="U2" s="20" t="s">
        <v>32</v>
      </c>
      <c r="V2" s="20"/>
      <c r="W2" s="20"/>
      <c r="X2" s="20"/>
    </row>
    <row r="3" spans="2:34" ht="15" customHeight="1" x14ac:dyDescent="0.25">
      <c r="B3" s="11"/>
    </row>
    <row r="4" spans="2:34" ht="30" customHeight="1" x14ac:dyDescent="0.25">
      <c r="B4" s="9" t="s">
        <v>60</v>
      </c>
      <c r="C4" s="19" t="s">
        <v>9</v>
      </c>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9">
        <f>CalendarioAño</f>
        <v>2019</v>
      </c>
    </row>
    <row r="5" spans="2:34" ht="15" customHeight="1" x14ac:dyDescent="0.25">
      <c r="B5" s="9"/>
      <c r="C5" s="2" t="str">
        <f>TEXT(WEEKDAY(DATE(CalendarioAño,9,1),1),"ddd")</f>
        <v>do</v>
      </c>
      <c r="D5" s="2" t="str">
        <f>TEXT(WEEKDAY(DATE(CalendarioAño,9,2),1),"ddd")</f>
        <v>lu</v>
      </c>
      <c r="E5" s="2" t="str">
        <f>TEXT(WEEKDAY(DATE(CalendarioAño,9,3),1),"ddd")</f>
        <v>ma</v>
      </c>
      <c r="F5" s="2" t="str">
        <f>TEXT(WEEKDAY(DATE(CalendarioAño,9,4),1),"ddd")</f>
        <v>mi</v>
      </c>
      <c r="G5" s="2" t="str">
        <f>TEXT(WEEKDAY(DATE(CalendarioAño,9,5),1),"ddd")</f>
        <v>ju</v>
      </c>
      <c r="H5" s="2" t="str">
        <f>TEXT(WEEKDAY(DATE(CalendarioAño,9,6),1),"ddd")</f>
        <v>vi</v>
      </c>
      <c r="I5" s="2" t="str">
        <f>TEXT(WEEKDAY(DATE(CalendarioAño,9,7),1),"ddd")</f>
        <v>sá</v>
      </c>
      <c r="J5" s="2" t="str">
        <f>TEXT(WEEKDAY(DATE(CalendarioAño,9,8),1),"ddd")</f>
        <v>do</v>
      </c>
      <c r="K5" s="2" t="str">
        <f>TEXT(WEEKDAY(DATE(CalendarioAño,9,9),1),"ddd")</f>
        <v>lu</v>
      </c>
      <c r="L5" s="2" t="str">
        <f>TEXT(WEEKDAY(DATE(CalendarioAño,9,10),1),"ddd")</f>
        <v>ma</v>
      </c>
      <c r="M5" s="2" t="str">
        <f>TEXT(WEEKDAY(DATE(CalendarioAño,9,11),1),"ddd")</f>
        <v>mi</v>
      </c>
      <c r="N5" s="2" t="str">
        <f>TEXT(WEEKDAY(DATE(CalendarioAño,9,12),1),"ddd")</f>
        <v>ju</v>
      </c>
      <c r="O5" s="2" t="str">
        <f>TEXT(WEEKDAY(DATE(CalendarioAño,9,13),1),"ddd")</f>
        <v>vi</v>
      </c>
      <c r="P5" s="2" t="str">
        <f>TEXT(WEEKDAY(DATE(CalendarioAño,9,14),1),"ddd")</f>
        <v>sá</v>
      </c>
      <c r="Q5" s="2" t="str">
        <f>TEXT(WEEKDAY(DATE(CalendarioAño,9,15),1),"ddd")</f>
        <v>do</v>
      </c>
      <c r="R5" s="2" t="str">
        <f>TEXT(WEEKDAY(DATE(CalendarioAño,9,16),1),"ddd")</f>
        <v>lu</v>
      </c>
      <c r="S5" s="2" t="str">
        <f>TEXT(WEEKDAY(DATE(CalendarioAño,9,17),1),"ddd")</f>
        <v>ma</v>
      </c>
      <c r="T5" s="2" t="str">
        <f>TEXT(WEEKDAY(DATE(CalendarioAño,9,18),1),"ddd")</f>
        <v>mi</v>
      </c>
      <c r="U5" s="2" t="str">
        <f>TEXT(WEEKDAY(DATE(CalendarioAño,9,19),1),"ddd")</f>
        <v>ju</v>
      </c>
      <c r="V5" s="2" t="str">
        <f>TEXT(WEEKDAY(DATE(CalendarioAño,9,20),1),"ddd")</f>
        <v>vi</v>
      </c>
      <c r="W5" s="2" t="str">
        <f>TEXT(WEEKDAY(DATE(CalendarioAño,9,21),1),"ddd")</f>
        <v>sá</v>
      </c>
      <c r="X5" s="2" t="str">
        <f>TEXT(WEEKDAY(DATE(CalendarioAño,9,22),1),"ddd")</f>
        <v>do</v>
      </c>
      <c r="Y5" s="2" t="str">
        <f>TEXT(WEEKDAY(DATE(CalendarioAño,9,23),1),"ddd")</f>
        <v>lu</v>
      </c>
      <c r="Z5" s="2" t="str">
        <f>TEXT(WEEKDAY(DATE(CalendarioAño,9,24),1),"ddd")</f>
        <v>ma</v>
      </c>
      <c r="AA5" s="2" t="str">
        <f>TEXT(WEEKDAY(DATE(CalendarioAño,9,25),1),"ddd")</f>
        <v>mi</v>
      </c>
      <c r="AB5" s="2" t="str">
        <f>TEXT(WEEKDAY(DATE(CalendarioAño,9,26),1),"ddd")</f>
        <v>ju</v>
      </c>
      <c r="AC5" s="2" t="str">
        <f>TEXT(WEEKDAY(DATE(CalendarioAño,9,27),1),"ddd")</f>
        <v>vi</v>
      </c>
      <c r="AD5" s="2" t="str">
        <f>TEXT(WEEKDAY(DATE(CalendarioAño,9,28),1),"ddd")</f>
        <v>sá</v>
      </c>
      <c r="AE5" s="2" t="str">
        <f>TEXT(WEEKDAY(DATE(CalendarioAño,9,29),1),"ddd")</f>
        <v>do</v>
      </c>
      <c r="AF5" s="2" t="str">
        <f>TEXT(WEEKDAY(DATE(CalendarioAño,9,30),1),"ddd")</f>
        <v>lu</v>
      </c>
      <c r="AG5" s="2"/>
      <c r="AH5" s="9"/>
    </row>
    <row r="6" spans="2:34" ht="15" customHeight="1" x14ac:dyDescent="0.25">
      <c r="B6" s="12" t="s">
        <v>2</v>
      </c>
      <c r="C6" s="2" t="s">
        <v>10</v>
      </c>
      <c r="D6" s="2" t="s">
        <v>12</v>
      </c>
      <c r="E6" s="2" t="s">
        <v>13</v>
      </c>
      <c r="F6" s="2" t="s">
        <v>15</v>
      </c>
      <c r="G6" s="2" t="s">
        <v>17</v>
      </c>
      <c r="H6" s="2" t="s">
        <v>19</v>
      </c>
      <c r="I6" s="2" t="s">
        <v>20</v>
      </c>
      <c r="J6" s="2" t="s">
        <v>21</v>
      </c>
      <c r="K6" s="2" t="s">
        <v>22</v>
      </c>
      <c r="L6" s="2" t="s">
        <v>24</v>
      </c>
      <c r="M6" s="2" t="s">
        <v>25</v>
      </c>
      <c r="N6" s="2" t="s">
        <v>26</v>
      </c>
      <c r="O6" s="2" t="s">
        <v>28</v>
      </c>
      <c r="P6" s="2" t="s">
        <v>29</v>
      </c>
      <c r="Q6" s="2" t="s">
        <v>30</v>
      </c>
      <c r="R6" s="2" t="s">
        <v>31</v>
      </c>
      <c r="S6" s="2" t="s">
        <v>33</v>
      </c>
      <c r="T6" s="2" t="s">
        <v>34</v>
      </c>
      <c r="U6" s="2" t="s">
        <v>35</v>
      </c>
      <c r="V6" s="2" t="s">
        <v>36</v>
      </c>
      <c r="W6" s="2" t="s">
        <v>37</v>
      </c>
      <c r="X6" s="2" t="s">
        <v>38</v>
      </c>
      <c r="Y6" s="2" t="s">
        <v>39</v>
      </c>
      <c r="Z6" s="2" t="s">
        <v>40</v>
      </c>
      <c r="AA6" s="2" t="s">
        <v>41</v>
      </c>
      <c r="AB6" s="2" t="s">
        <v>42</v>
      </c>
      <c r="AC6" s="2" t="s">
        <v>43</v>
      </c>
      <c r="AD6" s="2" t="s">
        <v>44</v>
      </c>
      <c r="AE6" s="2" t="s">
        <v>45</v>
      </c>
      <c r="AF6" s="2" t="s">
        <v>46</v>
      </c>
      <c r="AG6" s="2" t="s">
        <v>51</v>
      </c>
      <c r="AH6" s="13" t="s">
        <v>55</v>
      </c>
    </row>
    <row r="7" spans="2:34" ht="30" customHeight="1" x14ac:dyDescent="0.25">
      <c r="B7" s="1" t="s">
        <v>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8">
        <f>COUNTA(Septiembre[[#This Row],[1]:[30]])</f>
        <v>0</v>
      </c>
    </row>
    <row r="8" spans="2:34" ht="30" customHeight="1" x14ac:dyDescent="0.25">
      <c r="B8" s="1" t="s">
        <v>4</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8">
        <f>COUNTA(Septiembre[[#This Row],[1]:[30]])</f>
        <v>0</v>
      </c>
    </row>
    <row r="9" spans="2:34" ht="30" customHeight="1" x14ac:dyDescent="0.25">
      <c r="B9" s="1" t="s">
        <v>5</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8">
        <f>COUNTA(Septiembre[[#This Row],[1]:[30]])</f>
        <v>0</v>
      </c>
    </row>
    <row r="10" spans="2:34" ht="30" customHeight="1" x14ac:dyDescent="0.25">
      <c r="B10" s="1" t="s">
        <v>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8">
        <f>COUNTA(Septiembre[[#This Row],[1]:[30]])</f>
        <v>0</v>
      </c>
    </row>
    <row r="11" spans="2:34" ht="30" customHeight="1" x14ac:dyDescent="0.25">
      <c r="B11" s="1" t="s">
        <v>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8">
        <f>COUNTA(Septiembre[[#This Row],[1]:[30]])</f>
        <v>0</v>
      </c>
    </row>
    <row r="12" spans="2:34" ht="30" customHeight="1" x14ac:dyDescent="0.25">
      <c r="B12" s="17" t="str">
        <f>MonthName&amp;" Total"</f>
        <v>Septiembre Total</v>
      </c>
      <c r="C12" s="10">
        <f>SUBTOTAL(103,Septiembre[1])</f>
        <v>0</v>
      </c>
      <c r="D12" s="10">
        <f>SUBTOTAL(103,Septiembre[2])</f>
        <v>0</v>
      </c>
      <c r="E12" s="10">
        <f>SUBTOTAL(103,Septiembre[3])</f>
        <v>0</v>
      </c>
      <c r="F12" s="10">
        <f>SUBTOTAL(103,Septiembre[4])</f>
        <v>0</v>
      </c>
      <c r="G12" s="10">
        <f>SUBTOTAL(103,Septiembre[5])</f>
        <v>0</v>
      </c>
      <c r="H12" s="10">
        <f>SUBTOTAL(103,Septiembre[6])</f>
        <v>0</v>
      </c>
      <c r="I12" s="10">
        <f>SUBTOTAL(103,Septiembre[7])</f>
        <v>0</v>
      </c>
      <c r="J12" s="10">
        <f>SUBTOTAL(103,Septiembre[8])</f>
        <v>0</v>
      </c>
      <c r="K12" s="10">
        <f>SUBTOTAL(103,Septiembre[9])</f>
        <v>0</v>
      </c>
      <c r="L12" s="10">
        <f>SUBTOTAL(103,Septiembre[10])</f>
        <v>0</v>
      </c>
      <c r="M12" s="10">
        <f>SUBTOTAL(103,Septiembre[11])</f>
        <v>0</v>
      </c>
      <c r="N12" s="10">
        <f>SUBTOTAL(103,Septiembre[12])</f>
        <v>0</v>
      </c>
      <c r="O12" s="10">
        <f>SUBTOTAL(103,Septiembre[13])</f>
        <v>0</v>
      </c>
      <c r="P12" s="10">
        <f>SUBTOTAL(103,Septiembre[14])</f>
        <v>0</v>
      </c>
      <c r="Q12" s="10">
        <f>SUBTOTAL(103,Septiembre[15])</f>
        <v>0</v>
      </c>
      <c r="R12" s="10">
        <f>SUBTOTAL(103,Septiembre[16])</f>
        <v>0</v>
      </c>
      <c r="S12" s="10">
        <f>SUBTOTAL(103,Septiembre[17])</f>
        <v>0</v>
      </c>
      <c r="T12" s="10">
        <f>SUBTOTAL(103,Septiembre[18])</f>
        <v>0</v>
      </c>
      <c r="U12" s="10">
        <f>SUBTOTAL(103,Septiembre[19])</f>
        <v>0</v>
      </c>
      <c r="V12" s="10">
        <f>SUBTOTAL(103,Septiembre[20])</f>
        <v>0</v>
      </c>
      <c r="W12" s="10">
        <f>SUBTOTAL(103,Septiembre[21])</f>
        <v>0</v>
      </c>
      <c r="X12" s="10">
        <f>SUBTOTAL(103,Septiembre[22])</f>
        <v>0</v>
      </c>
      <c r="Y12" s="10">
        <f>SUBTOTAL(103,Septiembre[23])</f>
        <v>0</v>
      </c>
      <c r="Z12" s="10">
        <f>SUBTOTAL(103,Septiembre[24])</f>
        <v>0</v>
      </c>
      <c r="AA12" s="10">
        <f>SUBTOTAL(103,Septiembre[25])</f>
        <v>0</v>
      </c>
      <c r="AB12" s="10">
        <f>SUBTOTAL(103,Septiembre[26])</f>
        <v>0</v>
      </c>
      <c r="AC12" s="10">
        <f>SUBTOTAL(103,Septiembre[27])</f>
        <v>0</v>
      </c>
      <c r="AD12" s="10">
        <f>SUBTOTAL(103,Septiembre[28])</f>
        <v>0</v>
      </c>
      <c r="AE12" s="10">
        <f>SUBTOTAL(103,Septiembre[29])</f>
        <v>0</v>
      </c>
      <c r="AF12" s="10">
        <f>SUBTOTAL(103,Septiembre[30])</f>
        <v>0</v>
      </c>
      <c r="AG12" s="10">
        <f>SUBTOTAL(103,Septiembre[[ ]])</f>
        <v>0</v>
      </c>
      <c r="AH12" s="10">
        <f>SUBTOTAL(109,Septiembre[Total de días])</f>
        <v>0</v>
      </c>
    </row>
  </sheetData>
  <mergeCells count="6">
    <mergeCell ref="C4:AG4"/>
    <mergeCell ref="D2:F2"/>
    <mergeCell ref="H2:J2"/>
    <mergeCell ref="L2:N2"/>
    <mergeCell ref="P2:S2"/>
    <mergeCell ref="U2:X2"/>
  </mergeCells>
  <conditionalFormatting sqref="C7:AG11">
    <cfRule type="expression" priority="1" stopIfTrue="1">
      <formula>C7=""</formula>
    </cfRule>
  </conditionalFormatting>
  <conditionalFormatting sqref="C7:AG11">
    <cfRule type="expression" dxfId="295" priority="2" stopIfTrue="1">
      <formula>C7=KeyCustom2</formula>
    </cfRule>
    <cfRule type="expression" dxfId="294" priority="3" stopIfTrue="1">
      <formula>C7=KeyCustom1</formula>
    </cfRule>
    <cfRule type="expression" dxfId="293" priority="4" stopIfTrue="1">
      <formula>C7=KeySick</formula>
    </cfRule>
    <cfRule type="expression" dxfId="292" priority="5" stopIfTrue="1">
      <formula>C7=KeyPersonal</formula>
    </cfRule>
    <cfRule type="expression" dxfId="291" priority="6" stopIfTrue="1">
      <formula>C7=KeyVacation</formula>
    </cfRule>
  </conditionalFormatting>
  <conditionalFormatting sqref="AH7:AH11">
    <cfRule type="dataBar" priority="7">
      <dataBar>
        <cfvo type="min"/>
        <cfvo type="formula" val="DATEDIF(DATE(CalendarioAño,2,1),DATE(CalendarioAño,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Los días del mes se generan automáticamente en esta fila. Especifique la ausencia del empleado y el tipo en cada columna para cada día del mes. En blanco significa que no hay ninguna ausencia" sqref="C6" xr:uid="{00000000-0002-0000-0800-000000000000}"/>
    <dataValidation allowBlank="1" showInputMessage="1" showErrorMessage="1" prompt="El nombre del mes de este plan de ausencias está en esta celda. Los totales de las ausencias para este mes aparecen en la última celda de la tabla. Seleccione los nombres de los empleados en la columna B de la tabla" sqref="B4" xr:uid="{00000000-0002-0000-0800-000001000000}"/>
    <dataValidation allowBlank="1" showInputMessage="1" showErrorMessage="1" prompt="Esta fila define las claves que se usan en la tabla: la celda C2 es para vacaciones, la celda G2 es para asuntos personales y la celda K2 es baja por enfermedad. Las celdas O2 y T2 se pueden personalizar" sqref="B2" xr:uid="{00000000-0002-0000-0800-000002000000}"/>
    <dataValidation allowBlank="1" showInputMessage="1" showErrorMessage="1" prompt="Escriba una etiqueta para describir la clave personalizada de la izquierda" sqref="P2 U2" xr:uid="{E95B9CAC-8FA3-4703-8853-A2DD69BDBECD}"/>
    <dataValidation allowBlank="1" showInputMessage="1" showErrorMessage="1" prompt="Escriba una letra y personalice la etiqueta de la derecha para agregar otro elemento clave." sqref="O2 T2" xr:uid="{F31CAFA1-BC4E-4247-AB95-0612012CABB5}"/>
    <dataValidation allowBlank="1" showInputMessage="1" showErrorMessage="1" prompt="La letra “E” indica una ausencia por enfermedad" sqref="K2" xr:uid="{94491CD5-AFDB-4C5C-94BA-0C911488B7B0}"/>
    <dataValidation allowBlank="1" showInputMessage="1" showErrorMessage="1" prompt="La letra “P” indica una ausencia por motivos personales" sqref="G2" xr:uid="{BB801139-E99B-43C9-8C96-605420ECE945}"/>
    <dataValidation allowBlank="1" showInputMessage="1" showErrorMessage="1" prompt="La letra “V” indica una ausencia por vacaciones" sqref="C2" xr:uid="{CDC7AA40-3459-4678-95D8-A5CFFBA12812}"/>
    <dataValidation allowBlank="1" showInputMessage="1" showErrorMessage="1" prompt="El título se actualiza automáticamente en esta celda. Para modificarlo, actualice la celda B1 en la hoja de cálculo de enero" sqref="B1" xr:uid="{00000000-0002-0000-0800-000008000000}"/>
    <dataValidation errorStyle="warning" allowBlank="1" showInputMessage="1" showErrorMessage="1" error="Seleccione un nombre de la lista. Seleccione CANCELAR y, después, ALT+FLECHA ABAJO y ENTRAR para seleccionar un nombre" prompt="Escriba los nombres de los empleados en la hoja de cálculo Nombres de empleados y, después, seleccione uno de los nombres de la lista de esta columna. Presione ALT+FLECHA ABAJO y ENTRAR para seleccionar un nombre" sqref="B6" xr:uid="{00000000-0002-0000-0800-000009000000}"/>
    <dataValidation allowBlank="1" showInputMessage="1" showErrorMessage="1" prompt="Realice un seguimiento de las ausencias de septiembre en esta hoja de cálculo." sqref="A1" xr:uid="{00000000-0002-0000-0800-00000A000000}"/>
    <dataValidation allowBlank="1" showInputMessage="1" showErrorMessage="1" prompt="Cálculo automático del número total de días que un empleado ha estado ausente este mes en esta columna" sqref="AH6" xr:uid="{00000000-0002-0000-0800-00000B000000}"/>
    <dataValidation allowBlank="1" showInputMessage="1" showErrorMessage="1" prompt="Año actualizado automáticamente en función del año introducido en la hoja de cálculo de enero" sqref="AH4" xr:uid="{00000000-0002-0000-0800-00000C000000}"/>
    <dataValidation allowBlank="1" showInputMessage="1" showErrorMessage="1" prompt="Los días laborables en esta fila se actualizan automáticamente durante el mes según el año en AH4. Cada día del mes es una columna para indicar la ausencia del empleado y el tipo de ausencia" sqref="C5" xr:uid="{00000000-0002-0000-0800-00000D000000}"/>
  </dataValidations>
  <printOptions horizontalCentered="1"/>
  <pageMargins left="0.25" right="0.25" top="0.75" bottom="0.75" header="0.3" footer="0.3"/>
  <pageSetup paperSize="9"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DATEDIF(DATE(CalendarioAño,2,1),DATE(CalendarioAño,3,1),"d")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E000000}">
          <x14:formula1>
            <xm:f>'Nombres de los empleados'!$B$4:$B$8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Enero</vt:lpstr>
      <vt:lpstr>Febrero</vt:lpstr>
      <vt:lpstr>Marzo</vt:lpstr>
      <vt:lpstr>Abril</vt:lpstr>
      <vt:lpstr>Mayo</vt:lpstr>
      <vt:lpstr>Junio</vt:lpstr>
      <vt:lpstr>Julio</vt:lpstr>
      <vt:lpstr>Agosto</vt:lpstr>
      <vt:lpstr>Septiembre</vt:lpstr>
      <vt:lpstr>Octubre</vt:lpstr>
      <vt:lpstr>Noviembre</vt:lpstr>
      <vt:lpstr>Diciembre</vt:lpstr>
      <vt:lpstr>Nombres de los empleados</vt:lpstr>
      <vt:lpstr>CalendarioAño</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Abril!MonthName</vt:lpstr>
      <vt:lpstr>Agosto!MonthName</vt:lpstr>
      <vt:lpstr>Diciembre!MonthName</vt:lpstr>
      <vt:lpstr>Enero!MonthName</vt:lpstr>
      <vt:lpstr>Febrero!MonthName</vt:lpstr>
      <vt:lpstr>Julio!MonthName</vt:lpstr>
      <vt:lpstr>Junio!MonthName</vt:lpstr>
      <vt:lpstr>Marzo!MonthName</vt:lpstr>
      <vt:lpstr>Mayo!MonthName</vt:lpstr>
      <vt:lpstr>Noviembre!MonthName</vt:lpstr>
      <vt:lpstr>Octubre!MonthName</vt:lpstr>
      <vt:lpstr>Septiembre!MonthName</vt:lpstr>
      <vt:lpstr>Abril!Print_Titles</vt:lpstr>
      <vt:lpstr>Agosto!Print_Titles</vt:lpstr>
      <vt:lpstr>Diciembre!Print_Titles</vt:lpstr>
      <vt:lpstr>Enero!Print_Titles</vt:lpstr>
      <vt:lpstr>Febrero!Print_Titles</vt:lpstr>
      <vt:lpstr>Julio!Print_Titles</vt:lpstr>
      <vt:lpstr>Junio!Print_Titles</vt:lpstr>
      <vt:lpstr>Marzo!Print_Titles</vt:lpstr>
      <vt:lpstr>Mayo!Print_Titles</vt:lpstr>
      <vt:lpstr>Noviembre!Print_Titles</vt:lpstr>
      <vt:lpstr>Octubre!Print_Titles</vt:lpstr>
      <vt:lpstr>Septiembre!Print_Titles</vt:lpstr>
      <vt:lpstr>Titulo1</vt:lpstr>
      <vt:lpstr>Titulo10</vt:lpstr>
      <vt:lpstr>Titulo11</vt:lpstr>
      <vt:lpstr>Titulo12</vt:lpstr>
      <vt:lpstr>Titulo2</vt:lpstr>
      <vt:lpstr>Titulo3</vt:lpstr>
      <vt:lpstr>Titulo4</vt:lpstr>
      <vt:lpstr>Titulo5</vt:lpstr>
      <vt:lpstr>Titulo6</vt:lpstr>
      <vt:lpstr>Titulo7</vt:lpstr>
      <vt:lpstr>Titulo8</vt:lpstr>
      <vt:lpstr>Titulo9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Ziv Yang</cp:lastModifiedBy>
  <dcterms:created xsi:type="dcterms:W3CDTF">2016-12-06T04:52:27Z</dcterms:created>
  <dcterms:modified xsi:type="dcterms:W3CDTF">2019-09-02T09:31:46Z</dcterms:modified>
</cp:coreProperties>
</file>