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30\"/>
    </mc:Choice>
  </mc:AlternateContent>
  <bookViews>
    <workbookView xWindow="0" yWindow="0" windowWidth="19200" windowHeight="11745"/>
  </bookViews>
  <sheets>
    <sheet name="Lagerliste over udstyr" sheetId="1" r:id="rId1"/>
    <sheet name="Indstillinger" sheetId="2" r:id="rId2"/>
  </sheets>
  <definedNames>
    <definedName name="lstMedarbejdere">tblMedarbejdere[MEDARBEJDERE]</definedName>
    <definedName name="lstVarer">tblVarer[VARER]</definedName>
    <definedName name="Udsnitsværktøj_TILDELT_TIL">#N/A</definedName>
    <definedName name="valHValg">'Lagerliste over udstyr'!$E$3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<sst xmlns="http://schemas.openxmlformats.org/spreadsheetml/2006/main" count="133" uniqueCount="73">
  <si>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VARE 0001</t>
  </si>
  <si>
    <t>VARE 0002</t>
  </si>
  <si>
    <t>VARE 0003</t>
  </si>
  <si>
    <t>VARE 0004</t>
  </si>
  <si>
    <t>VARE 0005</t>
  </si>
  <si>
    <t>VARE 0006</t>
  </si>
  <si>
    <t>VARE 0007</t>
  </si>
  <si>
    <t>VARE 0008</t>
  </si>
  <si>
    <t>VARE 0009</t>
  </si>
  <si>
    <t>VARE 0010</t>
  </si>
  <si>
    <t>VARE 0011</t>
  </si>
  <si>
    <t>VARE 0012</t>
  </si>
  <si>
    <t>VARE 0013</t>
  </si>
  <si>
    <t>VARE 0014</t>
  </si>
  <si>
    <t>VARE 0015</t>
  </si>
  <si>
    <t>VARE 0016</t>
  </si>
  <si>
    <t>VARE 0017</t>
  </si>
  <si>
    <t>VARE 0018</t>
  </si>
  <si>
    <t>VARE 0019</t>
  </si>
  <si>
    <t>VARE 0020</t>
  </si>
  <si>
    <t>VARE 0021</t>
  </si>
  <si>
    <t>VARE 0022</t>
  </si>
  <si>
    <t>VARE 0023</t>
  </si>
  <si>
    <t>VARE 0024</t>
  </si>
  <si>
    <t>VARE 0025</t>
  </si>
  <si>
    <t>VARE 0026</t>
  </si>
  <si>
    <t>VARE 0027</t>
  </si>
  <si>
    <t>VARE 0028</t>
  </si>
  <si>
    <t>VARE 0029</t>
  </si>
  <si>
    <t>VARE 0030</t>
  </si>
  <si>
    <t>VARENAVN</t>
  </si>
  <si>
    <t>UDSTEDELSESDATO</t>
  </si>
  <si>
    <t>VARENS ALDER</t>
  </si>
  <si>
    <t>stol</t>
  </si>
  <si>
    <t>laserprinter</t>
  </si>
  <si>
    <t>scanner</t>
  </si>
  <si>
    <t>bord</t>
  </si>
  <si>
    <t>ekstra skærm</t>
  </si>
  <si>
    <t>kontorhold</t>
  </si>
  <si>
    <t>støvklud (1 sæt)</t>
  </si>
  <si>
    <t>bærbar computer</t>
  </si>
  <si>
    <t>stationær computer</t>
  </si>
  <si>
    <t>blækprinter</t>
  </si>
  <si>
    <t>tuscher (3-pak)</t>
  </si>
  <si>
    <t>UB-drev</t>
  </si>
  <si>
    <t>kopimaskine</t>
  </si>
  <si>
    <t>Medarbejder 1</t>
  </si>
  <si>
    <t>Medarbejder 2</t>
  </si>
  <si>
    <t>Medarbejder 3</t>
  </si>
  <si>
    <t>Medarbejder 4</t>
  </si>
  <si>
    <t>Medarbejder 5</t>
  </si>
  <si>
    <t>Medarbejder 6</t>
  </si>
  <si>
    <t>Medarbejder 7</t>
  </si>
  <si>
    <t>Medarbejder 8</t>
  </si>
  <si>
    <t>Medarbejder 9</t>
  </si>
  <si>
    <t>Medarbejder 10</t>
  </si>
  <si>
    <t>Medarbejder 11</t>
  </si>
  <si>
    <t>Medarbejder 12</t>
  </si>
  <si>
    <t>Medarbejder 13</t>
  </si>
  <si>
    <t>Medarbejder 14</t>
  </si>
  <si>
    <t>Medarbejder 15</t>
  </si>
  <si>
    <t>Medarbejder 16</t>
  </si>
  <si>
    <t>Medarbejder 17</t>
  </si>
  <si>
    <t>Medarbejder 18</t>
  </si>
  <si>
    <t>Medarbejder 19</t>
  </si>
  <si>
    <t>Medarbejder 20</t>
  </si>
  <si>
    <t>Fremhæv varer, der er ældre end:</t>
  </si>
  <si>
    <t>TILDELT</t>
  </si>
  <si>
    <t>whiteboard</t>
  </si>
  <si>
    <t>kaffemaskine</t>
  </si>
  <si>
    <t>VARER</t>
  </si>
  <si>
    <t>MEDARBEJDERE</t>
  </si>
  <si>
    <t>UDSTYRS-ID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</si>
</sst>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\ &quot;dage&quot;"/>
  </numFmts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7"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numFmt numFmtId="165" formatCode="0\ &quot;dage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2">
      <tableStyleElement type="wholeTable" dxfId="16"/>
      <tableStyleElement type="headerRow" dxfId="15"/>
    </tableStyle>
    <tableStyle name="Employee Equipment Inventory Slicer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Lagerliste over udstyr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304292" cy="264560"/>
    <xdr:sp macro="" textlink="">
      <xdr:nvSpPr>
        <xdr:cNvPr id="10" name="Tekst til alternativknap 1" descr="&quot;&quot;" title="Indstillingen Ingen fremhævning"/>
        <xdr:cNvSpPr txBox="1"/>
      </xdr:nvSpPr>
      <xdr:spPr>
        <a:xfrm>
          <a:off x="5353683" y="592690"/>
          <a:ext cx="1304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r>
            <a:rPr lang="da-DK" altLang="zh-CN" sz="1100" smtClean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rPr>
            <a:t>ingen fremhævning</a:t>
          </a:r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Tekst til alternativknap 2" descr="&quot;&quot;" title="Indstillingen Tre måneder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r>
            <a:rPr lang="da-DK" altLang="zh-CN" sz="1100" smtClean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rPr>
            <a:t>tre måneder</a:t>
          </a:r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Tekst til alternativknap 3" descr="&quot;&quot;" title="Indstillingen En måned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r>
            <a:rPr lang="da-DK" altLang="zh-CN" sz="1100" smtClean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rPr>
            <a:t>en måned</a:t>
          </a:r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Tekst til alternativknap 4" descr="&quot;&quot;" title="Indstillingen Et år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marL="0" indent="0" algn="l"/>
          <a:r>
            <a:rPr lang="da-DK" altLang="zh-CN" sz="1100" smtClean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rPr>
            <a:t>et år</a:t>
          </a:r>
          <a:endParaRPr lang="en-US" sz="1100">
            <a:solidFill>
              <a:schemeClr val="accent2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47625</xdr:rowOff>
        </xdr:from>
        <xdr:to>
          <xdr:col>4</xdr:col>
          <xdr:colOff>1276350</xdr:colOff>
          <xdr:row>2</xdr:row>
          <xdr:rowOff>219075</xdr:rowOff>
        </xdr:to>
        <xdr:sp macro="" textlink="">
          <xdr:nvSpPr>
            <xdr:cNvPr id="1026" name="Alternativknap 1" descr="Indstillingen Ingen fremhævn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</xdr:row>
          <xdr:rowOff>66675</xdr:rowOff>
        </xdr:from>
        <xdr:to>
          <xdr:col>5</xdr:col>
          <xdr:colOff>1438275</xdr:colOff>
          <xdr:row>2</xdr:row>
          <xdr:rowOff>238125</xdr:rowOff>
        </xdr:to>
        <xdr:sp macro="" textlink="">
          <xdr:nvSpPr>
            <xdr:cNvPr id="1030" name="Alternativknap 2" descr="Indstillingen Tre måneder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228600</xdr:rowOff>
        </xdr:from>
        <xdr:to>
          <xdr:col>4</xdr:col>
          <xdr:colOff>1276350</xdr:colOff>
          <xdr:row>2</xdr:row>
          <xdr:rowOff>409575</xdr:rowOff>
        </xdr:to>
        <xdr:sp macro="" textlink="">
          <xdr:nvSpPr>
            <xdr:cNvPr id="1031" name="Alternativknap 3" descr="Indstillingen En måned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</xdr:row>
          <xdr:rowOff>238125</xdr:rowOff>
        </xdr:from>
        <xdr:to>
          <xdr:col>5</xdr:col>
          <xdr:colOff>1438275</xdr:colOff>
          <xdr:row>2</xdr:row>
          <xdr:rowOff>419100</xdr:rowOff>
        </xdr:to>
        <xdr:sp macro="" textlink="">
          <xdr:nvSpPr>
            <xdr:cNvPr id="1032" name="Alternativknap 4" descr="Indstillingen Et år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86344</xdr:rowOff>
    </xdr:from>
    <xdr:ext cx="4038600" cy="810478"/>
    <xdr:sp macro="" textlink="">
      <xdr:nvSpPr>
        <xdr:cNvPr id="4" name="Titel" descr="&quot;&quot;" title="Lagerliste over medarbejderudstyr"/>
        <xdr:cNvSpPr txBox="1"/>
      </xdr:nvSpPr>
      <xdr:spPr>
        <a:xfrm>
          <a:off x="219075" y="86344"/>
          <a:ext cx="4038600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  <a:latin typeface="+mn-lt"/>
              <a:ea typeface="+mn-ea"/>
              <a:cs typeface="+mn-cs"/>
            </a:rPr>
            <a:t>LAGERLISTE OVER MEDARBEJDERUDSTYR</a:t>
          </a:r>
        </a:p>
      </xdr:txBody>
    </xdr:sp>
    <xdr:clientData/>
  </xdr:oneCellAnchor>
  <xdr:twoCellAnchor editAs="absolute">
    <xdr:from>
      <xdr:col>6</xdr:col>
      <xdr:colOff>152399</xdr:colOff>
      <xdr:row>4</xdr:row>
      <xdr:rowOff>76201</xdr:rowOff>
    </xdr:from>
    <xdr:to>
      <xdr:col>9</xdr:col>
      <xdr:colOff>333374</xdr:colOff>
      <xdr:row>17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LDEL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LDEL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05899" y="1466851"/>
              <a:ext cx="2009775" cy="2867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a-DK" sz="1100"/>
                <a:t>Denne figur repræsenterer et tabeludsnit. Tabeludsnit understøttes i Excel 2013 eller nyere.
Hvis figuren blev ændret i en tidligere version af Excel, eller hvis projektmappen blev gemt i Excel 2007 eller en tidligere version, kan udsnittet ikke bruges.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237272</xdr:rowOff>
    </xdr:from>
    <xdr:ext cx="5314950" cy="810478"/>
    <xdr:sp macro="" textlink="">
      <xdr:nvSpPr>
        <xdr:cNvPr id="2" name="Titel" descr="Liste Over Medarbejdere Og Udstyr" title="Titel"/>
        <xdr:cNvSpPr txBox="1"/>
      </xdr:nvSpPr>
      <xdr:spPr>
        <a:xfrm>
          <a:off x="190500" y="237272"/>
          <a:ext cx="5314950" cy="8104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>
            <a:lnSpc>
              <a:spcPts val="2800"/>
            </a:lnSpc>
          </a:pPr>
          <a:r>
            <a:rPr lang="da-DK" altLang="zh-CN" sz="3200" b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LISTE OVER MEDARBEJDERE OG UDSTYR</a:t>
          </a:r>
          <a:endParaRPr lang="en-US" sz="3200" b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dsnitsværktøj_TILDELT_TIL" sourceName="TILDELT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LDELT" cache="Udsnitsværktøj_TILDELT_TIL" caption="TILDELT" rowHeight="241300"/>
</slicers>
</file>

<file path=xl/tables/table1.xml><?xml version="1.0" encoding="utf-8"?>
<table xmlns="http://schemas.openxmlformats.org/spreadsheetml/2006/main" id="3" name="tblUdstyrslagerliste" displayName="tblUdstyrslagerliste" ref="B5:F35" totalsRowShown="0" headerRowDxfId="11">
  <autoFilter ref="B5:F35"/>
  <tableColumns count="5">
    <tableColumn id="3" name="UDSTYRS-ID" dataDxfId="10"/>
    <tableColumn id="2" name="VARENAVN" dataDxfId="9"/>
    <tableColumn id="1" name="TILDELT" dataDxfId="8"/>
    <tableColumn id="4" name="UDSTEDELSESDATO" dataDxfId="7"/>
    <tableColumn id="5" name="VARENS ALDER" dataDxfId="6">
      <calculatedColumnFormula>IF(tblUdstyrslagerliste[[#This Row],[UDSTEDELSESDATO]]&lt;&gt;"",TODAY()-tblUdstyrslagerliste[[#This Row],[UDSTEDELSESDATO]],"")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Lagerliste over udstyr" altTextSummary="Liste over udstyr, der er tildelt til de enkelte medarbejdere, sammen med Varenavn, Udstyrs-id, Udstedelsesdato og Elementets alder."/>
    </ext>
  </extLst>
</table>
</file>

<file path=xl/tables/table2.xml><?xml version="1.0" encoding="utf-8"?>
<table xmlns="http://schemas.openxmlformats.org/spreadsheetml/2006/main" id="1" name="tblMedarbejdere" displayName="tblMedarbejdere" ref="B3:B23" totalsRowShown="0" headerRowDxfId="5" dataDxfId="4">
  <tableColumns count="1">
    <tableColumn id="1" name="MEDARBEJDERE" dataDxfId="3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Medarbejdere" altTextSummary="Liste over medarbejdernavne til rullelisten i arket Lagerliste over udstyr."/>
    </ext>
  </extLst>
</table>
</file>

<file path=xl/tables/table3.xml><?xml version="1.0" encoding="utf-8"?>
<table xmlns="http://schemas.openxmlformats.org/spreadsheetml/2006/main" id="2" name="tblVarer" displayName="tblVarer" ref="D3:D18" totalsRowShown="0" headerRowDxfId="2" dataDxfId="1">
  <sortState ref="D4:D18">
    <sortCondition ref="D4"/>
  </sortState>
  <tableColumns count="1">
    <tableColumn id="1" name="VARER" dataDxfId="0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Elementer" altTextSummary="Liste over tilgængelige lagervarer, f.eks. stationær computer, inkjetprinter, stol, whiteboard osv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zoomScaleNormal="100" workbookViewId="0"/>
  </sheetViews>
  <sheetFormatPr defaultRowHeight="15" x14ac:dyDescent="0.25"/>
  <cols>
    <col min="1" max="1" width="3.28515625" customWidth="1"/>
    <col min="2" max="2" width="23.42578125" customWidth="1"/>
    <col min="3" max="3" width="24.7109375" customWidth="1"/>
    <col min="4" max="4" width="25.85546875" style="1" customWidth="1"/>
    <col min="5" max="5" width="31.5703125" bestFit="1" customWidth="1"/>
    <col min="6" max="6" width="25.42578125" style="2" bestFit="1" customWidth="1"/>
  </cols>
  <sheetData>
    <row r="1" spans="2:6" ht="28.5" customHeight="1" x14ac:dyDescent="0.25">
      <c r="B1" s="11"/>
      <c r="C1" s="11"/>
      <c r="E1" s="12"/>
      <c r="F1" s="12"/>
    </row>
    <row r="2" spans="2:6" ht="18" customHeight="1" x14ac:dyDescent="0.25">
      <c r="B2" s="11"/>
      <c r="C2" s="11"/>
      <c r="E2" s="4" t="s">
        <v>66</v>
      </c>
      <c r="F2" s="5"/>
    </row>
    <row r="3" spans="2:6" ht="38.25" customHeight="1" x14ac:dyDescent="0.25">
      <c r="B3" s="11"/>
      <c r="C3" s="11"/>
      <c r="E3" s="9">
        <v>4</v>
      </c>
    </row>
    <row r="4" spans="2:6" ht="24.75" customHeight="1" x14ac:dyDescent="0.25">
      <c r="D4"/>
      <c r="F4"/>
    </row>
    <row r="5" spans="2:6" ht="39.75" customHeight="1" x14ac:dyDescent="0.25">
      <c r="B5" s="8" t="s">
        <v>72</v>
      </c>
      <c r="C5" s="8" t="s">
        <v>30</v>
      </c>
      <c r="D5" s="8" t="s">
        <v>67</v>
      </c>
      <c r="E5" s="8" t="s">
        <v>31</v>
      </c>
      <c r="F5" s="8" t="s">
        <v>32</v>
      </c>
    </row>
    <row r="6" spans="2:6" x14ac:dyDescent="0.25">
      <c r="B6" s="6" t="s">
        <v>0</v>
      </c>
      <c r="C6" s="6" t="s">
        <v>33</v>
      </c>
      <c r="D6" s="6" t="s">
        <v>46</v>
      </c>
      <c r="E6" s="7">
        <f ca="1">TODAY()-25</f>
        <v>41215</v>
      </c>
      <c r="F6" s="10">
        <f ca="1">IF(tblUdstyrslagerliste[[#This Row],[UDSTEDELSESDATO]]&lt;&gt;"",TODAY()-tblUdstyrslagerliste[[#This Row],[UDSTEDELSESDATO]],"")</f>
        <v>25</v>
      </c>
    </row>
    <row r="7" spans="2:6" x14ac:dyDescent="0.25">
      <c r="B7" s="6" t="s">
        <v>1</v>
      </c>
      <c r="C7" s="6" t="s">
        <v>34</v>
      </c>
      <c r="D7" s="6" t="s">
        <v>47</v>
      </c>
      <c r="E7" s="7">
        <f ca="1">TODAY()-479</f>
        <v>40761</v>
      </c>
      <c r="F7" s="10">
        <f ca="1">IF(tblUdstyrslagerliste[[#This Row],[UDSTEDELSESDATO]]&lt;&gt;"",TODAY()-tblUdstyrslagerliste[[#This Row],[UDSTEDELSESDATO]],"")</f>
        <v>479</v>
      </c>
    </row>
    <row r="8" spans="2:6" x14ac:dyDescent="0.25">
      <c r="B8" s="6" t="s">
        <v>2</v>
      </c>
      <c r="C8" s="6" t="s">
        <v>35</v>
      </c>
      <c r="D8" s="6" t="s">
        <v>48</v>
      </c>
      <c r="E8" s="7">
        <f ca="1">TODAY()-177</f>
        <v>41063</v>
      </c>
      <c r="F8" s="10">
        <f ca="1">IF(tblUdstyrslagerliste[[#This Row],[UDSTEDELSESDATO]]&lt;&gt;"",TODAY()-tblUdstyrslagerliste[[#This Row],[UDSTEDELSESDATO]],"")</f>
        <v>177</v>
      </c>
    </row>
    <row r="9" spans="2:6" x14ac:dyDescent="0.25">
      <c r="B9" s="6" t="s">
        <v>3</v>
      </c>
      <c r="C9" s="6" t="s">
        <v>34</v>
      </c>
      <c r="D9" s="6" t="s">
        <v>52</v>
      </c>
      <c r="E9" s="7">
        <f ca="1">TODAY()-18</f>
        <v>41222</v>
      </c>
      <c r="F9" s="10">
        <f ca="1">IF(tblUdstyrslagerliste[[#This Row],[UDSTEDELSESDATO]]&lt;&gt;"",TODAY()-tblUdstyrslagerliste[[#This Row],[UDSTEDELSESDATO]],"")</f>
        <v>18</v>
      </c>
    </row>
    <row r="10" spans="2:6" x14ac:dyDescent="0.25">
      <c r="B10" s="6" t="s">
        <v>4</v>
      </c>
      <c r="C10" s="6" t="s">
        <v>69</v>
      </c>
      <c r="D10" s="6" t="s">
        <v>65</v>
      </c>
      <c r="E10" s="7">
        <f ca="1">TODAY()-227</f>
        <v>41013</v>
      </c>
      <c r="F10" s="10">
        <f ca="1">IF(tblUdstyrslagerliste[[#This Row],[UDSTEDELSESDATO]]&lt;&gt;"",TODAY()-tblUdstyrslagerliste[[#This Row],[UDSTEDELSESDATO]],"")</f>
        <v>227</v>
      </c>
    </row>
    <row r="11" spans="2:6" x14ac:dyDescent="0.25">
      <c r="B11" s="6" t="s">
        <v>5</v>
      </c>
      <c r="C11" s="6" t="s">
        <v>35</v>
      </c>
      <c r="D11" s="6" t="s">
        <v>59</v>
      </c>
      <c r="E11" s="7">
        <f ca="1">TODAY()-50</f>
        <v>41190</v>
      </c>
      <c r="F11" s="10">
        <f ca="1">IF(tblUdstyrslagerliste[[#This Row],[UDSTEDELSESDATO]]&lt;&gt;"",TODAY()-tblUdstyrslagerliste[[#This Row],[UDSTEDELSESDATO]],"")</f>
        <v>50</v>
      </c>
    </row>
    <row r="12" spans="2:6" x14ac:dyDescent="0.25">
      <c r="B12" s="6" t="s">
        <v>6</v>
      </c>
      <c r="C12" s="6" t="s">
        <v>36</v>
      </c>
      <c r="D12" s="6" t="s">
        <v>49</v>
      </c>
      <c r="E12" s="7">
        <f ca="1">TODAY()-120</f>
        <v>41120</v>
      </c>
      <c r="F12" s="10">
        <f ca="1">IF(tblUdstyrslagerliste[[#This Row],[UDSTEDELSESDATO]]&lt;&gt;"",TODAY()-tblUdstyrslagerliste[[#This Row],[UDSTEDELSESDATO]],"")</f>
        <v>120</v>
      </c>
    </row>
    <row r="13" spans="2:6" x14ac:dyDescent="0.25">
      <c r="B13" s="6" t="s">
        <v>7</v>
      </c>
      <c r="C13" s="6" t="s">
        <v>45</v>
      </c>
      <c r="D13" s="6" t="s">
        <v>57</v>
      </c>
      <c r="E13" s="7">
        <f ca="1">TODAY()-499</f>
        <v>40741</v>
      </c>
      <c r="F13" s="10">
        <f ca="1">IF(tblUdstyrslagerliste[[#This Row],[UDSTEDELSESDATO]]&lt;&gt;"",TODAY()-tblUdstyrslagerliste[[#This Row],[UDSTEDELSESDATO]],"")</f>
        <v>499</v>
      </c>
    </row>
    <row r="14" spans="2:6" x14ac:dyDescent="0.25">
      <c r="B14" s="6" t="s">
        <v>8</v>
      </c>
      <c r="C14" s="6" t="s">
        <v>37</v>
      </c>
      <c r="D14" s="6" t="s">
        <v>53</v>
      </c>
      <c r="E14" s="7">
        <f ca="1">TODAY()-30</f>
        <v>41210</v>
      </c>
      <c r="F14" s="10">
        <f ca="1">IF(tblUdstyrslagerliste[[#This Row],[UDSTEDELSESDATO]]&lt;&gt;"",TODAY()-tblUdstyrslagerliste[[#This Row],[UDSTEDELSESDATO]],"")</f>
        <v>30</v>
      </c>
    </row>
    <row r="15" spans="2:6" x14ac:dyDescent="0.25">
      <c r="B15" s="6" t="s">
        <v>9</v>
      </c>
      <c r="C15" s="6" t="s">
        <v>68</v>
      </c>
      <c r="D15" s="6" t="s">
        <v>64</v>
      </c>
      <c r="E15" s="7">
        <f ca="1">TODAY()-50</f>
        <v>41190</v>
      </c>
      <c r="F15" s="10">
        <f ca="1">IF(tblUdstyrslagerliste[[#This Row],[UDSTEDELSESDATO]]&lt;&gt;"",TODAY()-tblUdstyrslagerliste[[#This Row],[UDSTEDELSESDATO]],"")</f>
        <v>50</v>
      </c>
    </row>
    <row r="16" spans="2:6" x14ac:dyDescent="0.25">
      <c r="B16" s="6" t="s">
        <v>10</v>
      </c>
      <c r="C16" s="6" t="s">
        <v>45</v>
      </c>
      <c r="D16" s="6" t="s">
        <v>57</v>
      </c>
      <c r="E16" s="7">
        <f ca="1">TODAY()-450</f>
        <v>40790</v>
      </c>
      <c r="F16" s="10">
        <f ca="1">IF(tblUdstyrslagerliste[[#This Row],[UDSTEDELSESDATO]]&lt;&gt;"",TODAY()-tblUdstyrslagerliste[[#This Row],[UDSTEDELSESDATO]],"")</f>
        <v>450</v>
      </c>
    </row>
    <row r="17" spans="2:6" x14ac:dyDescent="0.25">
      <c r="B17" s="6" t="s">
        <v>11</v>
      </c>
      <c r="C17" s="6" t="s">
        <v>38</v>
      </c>
      <c r="D17" s="6" t="s">
        <v>63</v>
      </c>
      <c r="E17" s="7">
        <f ca="1">TODAY()-420</f>
        <v>40820</v>
      </c>
      <c r="F17" s="10">
        <f ca="1">IF(tblUdstyrslagerliste[[#This Row],[UDSTEDELSESDATO]]&lt;&gt;"",TODAY()-tblUdstyrslagerliste[[#This Row],[UDSTEDELSESDATO]],"")</f>
        <v>420</v>
      </c>
    </row>
    <row r="18" spans="2:6" x14ac:dyDescent="0.25">
      <c r="B18" s="6" t="s">
        <v>12</v>
      </c>
      <c r="C18" s="6" t="s">
        <v>37</v>
      </c>
      <c r="D18" s="6" t="s">
        <v>53</v>
      </c>
      <c r="E18" s="7">
        <f ca="1">TODAY()-250</f>
        <v>40990</v>
      </c>
      <c r="F18" s="10">
        <f ca="1">IF(tblUdstyrslagerliste[[#This Row],[UDSTEDELSESDATO]]&lt;&gt;"",TODAY()-tblUdstyrslagerliste[[#This Row],[UDSTEDELSESDATO]],"")</f>
        <v>250</v>
      </c>
    </row>
    <row r="19" spans="2:6" x14ac:dyDescent="0.25">
      <c r="B19" s="6" t="s">
        <v>13</v>
      </c>
      <c r="C19" s="6" t="s">
        <v>69</v>
      </c>
      <c r="D19" s="6" t="s">
        <v>54</v>
      </c>
      <c r="E19" s="7">
        <f ca="1">TODAY()-45</f>
        <v>41195</v>
      </c>
      <c r="F19" s="10">
        <f ca="1">IF(tblUdstyrslagerliste[[#This Row],[UDSTEDELSESDATO]]&lt;&gt;"",TODAY()-tblUdstyrslagerliste[[#This Row],[UDSTEDELSESDATO]],"")</f>
        <v>45</v>
      </c>
    </row>
    <row r="20" spans="2:6" x14ac:dyDescent="0.25">
      <c r="B20" s="6" t="s">
        <v>14</v>
      </c>
      <c r="C20" s="6" t="s">
        <v>38</v>
      </c>
      <c r="D20" s="6" t="s">
        <v>58</v>
      </c>
      <c r="E20" s="7">
        <f ca="1">TODAY()-502</f>
        <v>40738</v>
      </c>
      <c r="F20" s="10">
        <f ca="1">IF(tblUdstyrslagerliste[[#This Row],[UDSTEDELSESDATO]]&lt;&gt;"",TODAY()-tblUdstyrslagerliste[[#This Row],[UDSTEDELSESDATO]],"")</f>
        <v>502</v>
      </c>
    </row>
    <row r="21" spans="2:6" x14ac:dyDescent="0.25">
      <c r="B21" s="6" t="s">
        <v>15</v>
      </c>
      <c r="C21" s="6" t="s">
        <v>35</v>
      </c>
      <c r="D21" s="6" t="s">
        <v>46</v>
      </c>
      <c r="E21" s="7">
        <f ca="1">TODAY()-350</f>
        <v>40890</v>
      </c>
      <c r="F21" s="10">
        <f ca="1">IF(tblUdstyrslagerliste[[#This Row],[UDSTEDELSESDATO]]&lt;&gt;"",TODAY()-tblUdstyrslagerliste[[#This Row],[UDSTEDELSESDATO]],"")</f>
        <v>350</v>
      </c>
    </row>
    <row r="22" spans="2:6" x14ac:dyDescent="0.25">
      <c r="B22" s="6" t="s">
        <v>16</v>
      </c>
      <c r="C22" s="6" t="s">
        <v>45</v>
      </c>
      <c r="D22" s="6" t="s">
        <v>64</v>
      </c>
      <c r="E22" s="7">
        <f ca="1">TODAY()-125</f>
        <v>41115</v>
      </c>
      <c r="F22" s="10">
        <f ca="1">IF(tblUdstyrslagerliste[[#This Row],[UDSTEDELSESDATO]]&lt;&gt;"",TODAY()-tblUdstyrslagerliste[[#This Row],[UDSTEDELSESDATO]],"")</f>
        <v>125</v>
      </c>
    </row>
    <row r="23" spans="2:6" x14ac:dyDescent="0.25">
      <c r="B23" s="6" t="s">
        <v>17</v>
      </c>
      <c r="C23" s="6" t="s">
        <v>68</v>
      </c>
      <c r="D23" s="6" t="s">
        <v>60</v>
      </c>
      <c r="E23" s="7">
        <f ca="1">TODAY()-90</f>
        <v>41150</v>
      </c>
      <c r="F23" s="10">
        <f ca="1">IF(tblUdstyrslagerliste[[#This Row],[UDSTEDELSESDATO]]&lt;&gt;"",TODAY()-tblUdstyrslagerliste[[#This Row],[UDSTEDELSESDATO]],"")</f>
        <v>90</v>
      </c>
    </row>
    <row r="24" spans="2:6" x14ac:dyDescent="0.25">
      <c r="B24" s="6" t="s">
        <v>18</v>
      </c>
      <c r="C24" s="6" t="s">
        <v>33</v>
      </c>
      <c r="D24" s="6" t="s">
        <v>61</v>
      </c>
      <c r="E24" s="7">
        <f ca="1">TODAY()-730</f>
        <v>40510</v>
      </c>
      <c r="F24" s="10">
        <f ca="1">IF(tblUdstyrslagerliste[[#This Row],[UDSTEDELSESDATO]]&lt;&gt;"",TODAY()-tblUdstyrslagerliste[[#This Row],[UDSTEDELSESDATO]],"")</f>
        <v>730</v>
      </c>
    </row>
    <row r="25" spans="2:6" x14ac:dyDescent="0.25">
      <c r="B25" s="6" t="s">
        <v>19</v>
      </c>
      <c r="C25" s="6" t="s">
        <v>39</v>
      </c>
      <c r="D25" s="6" t="s">
        <v>48</v>
      </c>
      <c r="E25" s="7">
        <f ca="1">TODAY()-540</f>
        <v>40700</v>
      </c>
      <c r="F25" s="10">
        <f ca="1">IF(tblUdstyrslagerliste[[#This Row],[UDSTEDELSESDATO]]&lt;&gt;"",TODAY()-tblUdstyrslagerliste[[#This Row],[UDSTEDELSESDATO]],"")</f>
        <v>540</v>
      </c>
    </row>
    <row r="26" spans="2:6" x14ac:dyDescent="0.25">
      <c r="B26" s="6" t="s">
        <v>20</v>
      </c>
      <c r="C26" s="6" t="s">
        <v>34</v>
      </c>
      <c r="D26" s="6" t="s">
        <v>52</v>
      </c>
      <c r="E26" s="7">
        <f ca="1">TODAY()-18</f>
        <v>41222</v>
      </c>
      <c r="F26" s="10">
        <f ca="1">IF(tblUdstyrslagerliste[[#This Row],[UDSTEDELSESDATO]]&lt;&gt;"",TODAY()-tblUdstyrslagerliste[[#This Row],[UDSTEDELSESDATO]],"")</f>
        <v>18</v>
      </c>
    </row>
    <row r="27" spans="2:6" x14ac:dyDescent="0.25">
      <c r="B27" s="6" t="s">
        <v>21</v>
      </c>
      <c r="C27" s="6" t="s">
        <v>40</v>
      </c>
      <c r="D27" s="6" t="s">
        <v>53</v>
      </c>
      <c r="E27" s="7">
        <f ca="1">TODAY()-283</f>
        <v>40957</v>
      </c>
      <c r="F27" s="10">
        <f ca="1">IF(tblUdstyrslagerliste[[#This Row],[UDSTEDELSESDATO]]&lt;&gt;"",TODAY()-tblUdstyrslagerliste[[#This Row],[UDSTEDELSESDATO]],"")</f>
        <v>283</v>
      </c>
    </row>
    <row r="28" spans="2:6" x14ac:dyDescent="0.25">
      <c r="B28" s="6" t="s">
        <v>22</v>
      </c>
      <c r="C28" s="6" t="s">
        <v>38</v>
      </c>
      <c r="D28" s="6" t="s">
        <v>54</v>
      </c>
      <c r="E28" s="7">
        <f ca="1">TODAY()-479</f>
        <v>40761</v>
      </c>
      <c r="F28" s="10">
        <f ca="1">IF(tblUdstyrslagerliste[[#This Row],[UDSTEDELSESDATO]]&lt;&gt;"",TODAY()-tblUdstyrslagerliste[[#This Row],[UDSTEDELSESDATO]],"")</f>
        <v>479</v>
      </c>
    </row>
    <row r="29" spans="2:6" x14ac:dyDescent="0.25">
      <c r="B29" s="6" t="s">
        <v>23</v>
      </c>
      <c r="C29" s="6" t="s">
        <v>34</v>
      </c>
      <c r="D29" s="6" t="s">
        <v>64</v>
      </c>
      <c r="E29" s="7">
        <f ca="1">TODAY()-355</f>
        <v>40885</v>
      </c>
      <c r="F29" s="10">
        <f ca="1">IF(tblUdstyrslagerliste[[#This Row],[UDSTEDELSESDATO]]&lt;&gt;"",TODAY()-tblUdstyrslagerliste[[#This Row],[UDSTEDELSESDATO]],"")</f>
        <v>355</v>
      </c>
    </row>
    <row r="30" spans="2:6" x14ac:dyDescent="0.25">
      <c r="B30" s="6" t="s">
        <v>24</v>
      </c>
      <c r="C30" s="6" t="s">
        <v>36</v>
      </c>
      <c r="D30" s="6" t="s">
        <v>52</v>
      </c>
      <c r="E30" s="7">
        <f ca="1">TODAY()-28</f>
        <v>41212</v>
      </c>
      <c r="F30" s="10">
        <f ca="1">IF(tblUdstyrslagerliste[[#This Row],[UDSTEDELSESDATO]]&lt;&gt;"",TODAY()-tblUdstyrslagerliste[[#This Row],[UDSTEDELSESDATO]],"")</f>
        <v>28</v>
      </c>
    </row>
    <row r="31" spans="2:6" x14ac:dyDescent="0.25">
      <c r="B31" s="6" t="s">
        <v>25</v>
      </c>
      <c r="C31" s="6" t="s">
        <v>68</v>
      </c>
      <c r="D31" s="6" t="s">
        <v>53</v>
      </c>
      <c r="E31" s="7">
        <f ca="1">TODAY()-28</f>
        <v>41212</v>
      </c>
      <c r="F31" s="10">
        <f ca="1">IF(tblUdstyrslagerliste[[#This Row],[UDSTEDELSESDATO]]&lt;&gt;"",TODAY()-tblUdstyrslagerliste[[#This Row],[UDSTEDELSESDATO]],"")</f>
        <v>28</v>
      </c>
    </row>
    <row r="32" spans="2:6" x14ac:dyDescent="0.25">
      <c r="B32" s="6" t="s">
        <v>26</v>
      </c>
      <c r="C32" s="6" t="s">
        <v>40</v>
      </c>
      <c r="D32" s="6" t="s">
        <v>64</v>
      </c>
      <c r="E32" s="7">
        <f ca="1">TODAY()-736</f>
        <v>40504</v>
      </c>
      <c r="F32" s="10">
        <f ca="1">IF(tblUdstyrslagerliste[[#This Row],[UDSTEDELSESDATO]]&lt;&gt;"",TODAY()-tblUdstyrslagerliste[[#This Row],[UDSTEDELSESDATO]],"")</f>
        <v>736</v>
      </c>
    </row>
    <row r="33" spans="2:6" x14ac:dyDescent="0.25">
      <c r="B33" s="6" t="s">
        <v>27</v>
      </c>
      <c r="C33" s="6" t="s">
        <v>36</v>
      </c>
      <c r="D33" s="6" t="s">
        <v>57</v>
      </c>
      <c r="E33" s="7">
        <f ca="1">TODAY()-68</f>
        <v>41172</v>
      </c>
      <c r="F33" s="10">
        <f ca="1">IF(tblUdstyrslagerliste[[#This Row],[UDSTEDELSESDATO]]&lt;&gt;"",TODAY()-tblUdstyrslagerliste[[#This Row],[UDSTEDELSESDATO]],"")</f>
        <v>68</v>
      </c>
    </row>
    <row r="34" spans="2:6" x14ac:dyDescent="0.25">
      <c r="B34" s="6" t="s">
        <v>28</v>
      </c>
      <c r="C34" s="6" t="s">
        <v>35</v>
      </c>
      <c r="D34" s="6" t="s">
        <v>59</v>
      </c>
      <c r="E34" s="7">
        <f ca="1">TODAY()-67</f>
        <v>41173</v>
      </c>
      <c r="F34" s="10">
        <f ca="1">IF(tblUdstyrslagerliste[[#This Row],[UDSTEDELSESDATO]]&lt;&gt;"",TODAY()-tblUdstyrslagerliste[[#This Row],[UDSTEDELSESDATO]],"")</f>
        <v>67</v>
      </c>
    </row>
    <row r="35" spans="2:6" x14ac:dyDescent="0.25">
      <c r="B35" s="6" t="s">
        <v>29</v>
      </c>
      <c r="C35" s="6" t="s">
        <v>69</v>
      </c>
      <c r="D35" s="6" t="s">
        <v>48</v>
      </c>
      <c r="E35" s="7">
        <f ca="1">TODAY()-149</f>
        <v>41091</v>
      </c>
      <c r="F35" s="10">
        <f ca="1">IF(tblUdstyrslagerliste[[#This Row],[UDSTEDELSESDATO]]&lt;&gt;"",TODAY()-tblUdstyrslagerliste[[#This Row],[UDSTEDELSESDATO]],"")</f>
        <v>149</v>
      </c>
    </row>
  </sheetData>
  <mergeCells count="2">
    <mergeCell ref="B1:C3"/>
    <mergeCell ref="E1:F1"/>
  </mergeCells>
  <conditionalFormatting sqref="B6:F35">
    <cfRule type="expression" dxfId="12" priority="1">
      <formula>$F6&gt;CHOOSE(valHValg,999999999,90,30,365)</formula>
    </cfRule>
  </conditionalFormatting>
  <dataValidations count="2">
    <dataValidation type="list" allowBlank="1" showInputMessage="1" sqref="D6:D35">
      <formula1>lstMedarbejdere</formula1>
    </dataValidation>
    <dataValidation type="list" allowBlank="1" showInputMessage="1" sqref="C6:C35">
      <formula1>lstVarer</formula1>
    </dataValidation>
  </dataValidations>
  <printOptions horizontalCentered="1"/>
  <pageMargins left="0.25" right="0.25" top="0.75" bottom="0.75" header="0.3" footer="0.3"/>
  <pageSetup scale="81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Alternativknap 1">
              <controlPr defaultSize="0" autoFill="0" autoLine="0" autoPict="0" altText="Indstillingen Ingen fremhævning">
                <anchor moveWithCells="1">
                  <from>
                    <xdr:col>4</xdr:col>
                    <xdr:colOff>85725</xdr:colOff>
                    <xdr:row>2</xdr:row>
                    <xdr:rowOff>47625</xdr:rowOff>
                  </from>
                  <to>
                    <xdr:col>4</xdr:col>
                    <xdr:colOff>1276350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Alternativknap 2">
              <controlPr defaultSize="0" autoFill="0" autoLine="0" autoPict="0" altText="Indstillingen Tre måneder">
                <anchor moveWithCells="1">
                  <from>
                    <xdr:col>5</xdr:col>
                    <xdr:colOff>247650</xdr:colOff>
                    <xdr:row>2</xdr:row>
                    <xdr:rowOff>66675</xdr:rowOff>
                  </from>
                  <to>
                    <xdr:col>5</xdr:col>
                    <xdr:colOff>1438275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Alternativknap 3">
              <controlPr defaultSize="0" autoFill="0" autoLine="0" autoPict="0" altText="Indstillingen En måned">
                <anchor moveWithCells="1">
                  <from>
                    <xdr:col>4</xdr:col>
                    <xdr:colOff>85725</xdr:colOff>
                    <xdr:row>2</xdr:row>
                    <xdr:rowOff>228600</xdr:rowOff>
                  </from>
                  <to>
                    <xdr:col>4</xdr:col>
                    <xdr:colOff>1276350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Alternativknap 4">
              <controlPr defaultSize="0" autoFill="0" autoLine="0" autoPict="0" altText="Indstillingen Et år">
                <anchor moveWithCells="1">
                  <from>
                    <xdr:col>5</xdr:col>
                    <xdr:colOff>247650</xdr:colOff>
                    <xdr:row>2</xdr:row>
                    <xdr:rowOff>238125</xdr:rowOff>
                  </from>
                  <to>
                    <xdr:col>5</xdr:col>
                    <xdr:colOff>1438275</xdr:colOff>
                    <xdr:row>2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/>
  </sheetViews>
  <sheetFormatPr defaultRowHeight="15" x14ac:dyDescent="0.25"/>
  <cols>
    <col min="1" max="1" width="2.85546875" customWidth="1"/>
    <col min="2" max="2" width="26.28515625" customWidth="1"/>
    <col min="3" max="3" width="3.5703125" customWidth="1"/>
    <col min="4" max="4" width="24.7109375" customWidth="1"/>
    <col min="5" max="5" width="3.5703125" customWidth="1"/>
    <col min="6" max="6" width="9.140625" customWidth="1"/>
  </cols>
  <sheetData>
    <row r="1" spans="2:4" ht="41.25" customHeight="1" x14ac:dyDescent="0.25"/>
    <row r="2" spans="2:4" ht="41.25" customHeight="1" x14ac:dyDescent="0.25"/>
    <row r="3" spans="2:4" ht="29.25" customHeight="1" x14ac:dyDescent="0.25">
      <c r="B3" s="8" t="s">
        <v>71</v>
      </c>
      <c r="C3" s="3"/>
      <c r="D3" s="8" t="s">
        <v>70</v>
      </c>
    </row>
    <row r="4" spans="2:4" x14ac:dyDescent="0.25">
      <c r="B4" s="6" t="s">
        <v>46</v>
      </c>
      <c r="D4" s="6" t="s">
        <v>33</v>
      </c>
    </row>
    <row r="5" spans="2:4" x14ac:dyDescent="0.25">
      <c r="B5" s="6" t="s">
        <v>47</v>
      </c>
      <c r="D5" s="6" t="s">
        <v>69</v>
      </c>
    </row>
    <row r="6" spans="2:4" x14ac:dyDescent="0.25">
      <c r="B6" s="6" t="s">
        <v>48</v>
      </c>
      <c r="D6" s="6" t="s">
        <v>45</v>
      </c>
    </row>
    <row r="7" spans="2:4" x14ac:dyDescent="0.25">
      <c r="B7" s="6" t="s">
        <v>49</v>
      </c>
      <c r="D7" s="6" t="s">
        <v>41</v>
      </c>
    </row>
    <row r="8" spans="2:4" x14ac:dyDescent="0.25">
      <c r="B8" s="6" t="s">
        <v>50</v>
      </c>
      <c r="D8" s="6" t="s">
        <v>39</v>
      </c>
    </row>
    <row r="9" spans="2:4" x14ac:dyDescent="0.25">
      <c r="B9" s="6" t="s">
        <v>51</v>
      </c>
      <c r="D9" s="6" t="s">
        <v>37</v>
      </c>
    </row>
    <row r="10" spans="2:4" x14ac:dyDescent="0.25">
      <c r="B10" s="6" t="s">
        <v>52</v>
      </c>
      <c r="D10" s="6" t="s">
        <v>42</v>
      </c>
    </row>
    <row r="11" spans="2:4" x14ac:dyDescent="0.25">
      <c r="B11" s="6" t="s">
        <v>53</v>
      </c>
      <c r="D11" s="6" t="s">
        <v>40</v>
      </c>
    </row>
    <row r="12" spans="2:4" x14ac:dyDescent="0.25">
      <c r="B12" s="6" t="s">
        <v>54</v>
      </c>
      <c r="D12" s="6" t="s">
        <v>34</v>
      </c>
    </row>
    <row r="13" spans="2:4" x14ac:dyDescent="0.25">
      <c r="B13" s="6" t="s">
        <v>55</v>
      </c>
      <c r="D13" s="6" t="s">
        <v>43</v>
      </c>
    </row>
    <row r="14" spans="2:4" x14ac:dyDescent="0.25">
      <c r="B14" s="6" t="s">
        <v>56</v>
      </c>
      <c r="D14" s="6" t="s">
        <v>35</v>
      </c>
    </row>
    <row r="15" spans="2:4" x14ac:dyDescent="0.25">
      <c r="B15" s="6" t="s">
        <v>57</v>
      </c>
      <c r="D15" s="6" t="s">
        <v>38</v>
      </c>
    </row>
    <row r="16" spans="2:4" x14ac:dyDescent="0.25">
      <c r="B16" s="6" t="s">
        <v>58</v>
      </c>
      <c r="D16" s="6" t="s">
        <v>36</v>
      </c>
    </row>
    <row r="17" spans="2:4" x14ac:dyDescent="0.25">
      <c r="B17" s="6" t="s">
        <v>59</v>
      </c>
      <c r="D17" s="6" t="s">
        <v>44</v>
      </c>
    </row>
    <row r="18" spans="2:4" x14ac:dyDescent="0.25">
      <c r="B18" s="6" t="s">
        <v>60</v>
      </c>
      <c r="D18" s="6" t="s">
        <v>68</v>
      </c>
    </row>
    <row r="19" spans="2:4" x14ac:dyDescent="0.25">
      <c r="B19" s="6" t="s">
        <v>61</v>
      </c>
    </row>
    <row r="20" spans="2:4" x14ac:dyDescent="0.25">
      <c r="B20" s="6" t="s">
        <v>62</v>
      </c>
    </row>
    <row r="21" spans="2:4" x14ac:dyDescent="0.25">
      <c r="B21" s="6" t="s">
        <v>63</v>
      </c>
    </row>
    <row r="22" spans="2:4" x14ac:dyDescent="0.25">
      <c r="B22" s="6" t="s">
        <v>64</v>
      </c>
    </row>
    <row r="23" spans="2:4" x14ac:dyDescent="0.25">
      <c r="B23" s="6" t="s">
        <v>65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854849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2012-08-30T21:19:00+00:00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346410</Value>
    </PublishStatusLookup>
    <APAuthor xmlns="d01925c2-06df-47dc-afc4-5661f7a07983">
      <UserInfo>
        <DisplayName>REDMOND\matthos</DisplayName>
        <AccountId>59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Spreadsheet Template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TP103427400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474462-006D-484E-9B7E-63986CDCAAB2}"/>
</file>

<file path=customXml/itemProps2.xml><?xml version="1.0" encoding="utf-8"?>
<ds:datastoreItem xmlns:ds="http://schemas.openxmlformats.org/officeDocument/2006/customXml" ds:itemID="{BC8494E4-EC4C-46F4-A82F-B67F7CD1AC39}"/>
</file>

<file path=customXml/itemProps3.xml><?xml version="1.0" encoding="utf-8"?>
<ds:datastoreItem xmlns:ds="http://schemas.openxmlformats.org/officeDocument/2006/customXml" ds:itemID="{1EECB0ED-EF75-487F-B66D-6ADD00ECE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Lagerliste over udstyr</vt:lpstr>
      <vt:lpstr>Indstillinger</vt:lpstr>
      <vt:lpstr>lstMedarbejdere</vt:lpstr>
      <vt:lpstr>lstVarer</vt:lpstr>
      <vt:lpstr>valHValg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</dc:creator>
  <cp:lastModifiedBy>DAN</cp:lastModifiedBy>
  <dcterms:created xsi:type="dcterms:W3CDTF">2012-08-28T20:32:32Z</dcterms:created>
  <dcterms:modified xsi:type="dcterms:W3CDTF">2012-11-27T02:59:34Z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