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AE6E53DD-A3BA-44E8-9154-987989ECA9B4}" xr6:coauthVersionLast="32" xr6:coauthVersionMax="32" xr10:uidLastSave="{00000000-0000-0000-0000-000000000000}"/>
  <bookViews>
    <workbookView xWindow="0" yWindow="0" windowWidth="21600" windowHeight="9510" xr2:uid="{00000000-000D-0000-FFFF-FFFF00000000}"/>
  </bookViews>
  <sheets>
    <sheet name="Sekkirekisteri" sheetId="4" r:id="rId1"/>
  </sheets>
  <definedNames>
    <definedName name="Alkusaldo">IF(ROW()-ROW(Sekkirekisteri[[#Headers],[Saldo]])=1,IF(AND(ISBLANK(Sekkirekisteri[[#This Row],[Nosto (-)]]),ISBLANK(Sekkirekisteri[[#This Row],[Talletus]])),"",Sekkirekisteri[Talletus]-Sekkirekisteri[Nosto (-)]))</definedName>
    <definedName name="Luokan_haku" localSheetId="0">Luokat[Luokka]</definedName>
    <definedName name="Luokan_summa">IF(Luokat[[#This Row],[Luokka]]="Talletus",Sekkirekisteri[[#Totals],[Talletus]],(SUMIF(Sekkirekisteri[Luokka],"=" &amp;Luokat[[#This Row],[Luokka]],Sekkirekisteri[Nosto (-)])))</definedName>
    <definedName name="Otsikko1">Luokat[#All]</definedName>
    <definedName name="Saldo">IFERROR(Sekkirekisteri[[#This Row],[Talletus]]+Sekkirekisteri!$K1048576-Sekkirekisteri[[#This Row],[Nosto (-)]],Sekkirekisteri!$K1048576)</definedName>
    <definedName name="Sarakeotsikko1">Sekkirekisteri[#All]</definedName>
    <definedName name="Tapahtumat" localSheetId="0">Sekkirekisteri[#All]</definedName>
  </definedNames>
  <calcPr calcId="162913"/>
</workbook>
</file>

<file path=xl/calcChain.xml><?xml version="1.0" encoding="utf-8"?>
<calcChain xmlns="http://schemas.openxmlformats.org/spreadsheetml/2006/main">
  <c r="K7" i="4" l="1"/>
  <c r="B3" i="4" l="1"/>
  <c r="K6" i="4" l="1"/>
  <c r="K8" i="4" s="1"/>
  <c r="K9" i="4" s="1"/>
  <c r="K10" i="4" s="1"/>
  <c r="K11" i="4" s="1"/>
  <c r="K12" i="4" s="1"/>
  <c r="K13" i="4" s="1"/>
  <c r="K14" i="4" s="1"/>
  <c r="K15" i="4" s="1"/>
  <c r="C16" i="4" l="1"/>
  <c r="C17" i="4"/>
  <c r="C18" i="4"/>
  <c r="C19" i="4"/>
  <c r="C20" i="4"/>
  <c r="C21" i="4"/>
  <c r="C22" i="4"/>
  <c r="J16" i="4" l="1"/>
  <c r="C15" i="4" s="1"/>
  <c r="I16" i="4"/>
  <c r="K16" i="4" l="1"/>
  <c r="F14" i="4"/>
  <c r="F13" i="4"/>
  <c r="F12" i="4"/>
  <c r="F11" i="4"/>
  <c r="F10" i="4"/>
  <c r="F9" i="4"/>
  <c r="F8" i="4"/>
  <c r="F7" i="4"/>
  <c r="F6" i="4"/>
  <c r="F15" i="4"/>
</calcChain>
</file>

<file path=xl/sharedStrings.xml><?xml version="1.0" encoding="utf-8"?>
<sst xmlns="http://schemas.openxmlformats.org/spreadsheetml/2006/main" count="43" uniqueCount="30">
  <si>
    <t>Sekkirekisteri</t>
  </si>
  <si>
    <t>Anna tilinumerosi tässä solussa</t>
  </si>
  <si>
    <t>Yhteenveto</t>
  </si>
  <si>
    <t>Luokka</t>
  </si>
  <si>
    <t>Talletus</t>
  </si>
  <si>
    <t>Luottokortti</t>
  </si>
  <si>
    <t>Sijoitus</t>
  </si>
  <si>
    <t>Ruokatarvikkeet</t>
  </si>
  <si>
    <t>Lämmitys, sähkö ja vesi</t>
  </si>
  <si>
    <t>Vakuutukset</t>
  </si>
  <si>
    <t>Asuntolaina</t>
  </si>
  <si>
    <t>Muut</t>
  </si>
  <si>
    <t>Yhteensä</t>
  </si>
  <si>
    <t>Sekin numero</t>
  </si>
  <si>
    <t>Debet</t>
  </si>
  <si>
    <t>ATM</t>
  </si>
  <si>
    <t>Summat</t>
  </si>
  <si>
    <t>Päivämäärä</t>
  </si>
  <si>
    <t>Kuvaus</t>
  </si>
  <si>
    <t>Alkusaldo</t>
  </si>
  <si>
    <t>Elintarvikemyymälä</t>
  </si>
  <si>
    <t>Kodin asuntolaina</t>
  </si>
  <si>
    <t>Kahvila</t>
  </si>
  <si>
    <t>Sähkö- ja kaasulasku</t>
  </si>
  <si>
    <t>Käteinen</t>
  </si>
  <si>
    <t>Palkka</t>
  </si>
  <si>
    <t>Sijoitus keskinäiseen rahastoon</t>
  </si>
  <si>
    <t>Puhelinyhtiö</t>
  </si>
  <si>
    <t>Nosto (-)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</si>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</sst>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&quot;$&quot;#,##0.00;[Red]&quot;$&quot;#,##0.00"/>
    <numFmt numFmtId="167" formatCode="#,##0.00\ &quot;€&quot;"/>
    <numFmt numFmtId="168" formatCode="#,##0.00\ &quot;€&quot;;[Red]#,##0.00\ &quot;€&quot;"/>
  </numFmts>
  <fonts count="9" x14ac:knownFonts="1">
    <font>
      <sz val="11"/>
      <color theme="1"/>
      <name val="Corbel"/>
      <family val="2"/>
      <scheme val="minor"/>
    </font>
    <font>
      <sz val="36"/>
      <color theme="4" tint="-0.24994659260841701"/>
      <name val="Consolas"/>
      <family val="2"/>
      <scheme val="major"/>
    </font>
    <font>
      <i/>
      <sz val="16"/>
      <color theme="4" tint="-0.24994659260841701"/>
      <name val="Corbel"/>
      <family val="2"/>
      <scheme val="minor"/>
    </font>
    <font>
      <sz val="18"/>
      <color theme="1" tint="0.34998626667073579"/>
      <name val="Consolas"/>
      <family val="3"/>
      <scheme val="major"/>
    </font>
    <font>
      <b/>
      <sz val="10"/>
      <color theme="4" tint="-0.499984740745262"/>
      <name val="Corbel"/>
      <family val="2"/>
      <scheme val="minor"/>
    </font>
    <font>
      <b/>
      <sz val="11"/>
      <color theme="0"/>
      <name val="Consolas"/>
      <family val="3"/>
      <scheme val="major"/>
    </font>
    <font>
      <b/>
      <sz val="14"/>
      <color theme="1" tint="0.34998626667073579"/>
      <name val="Consolas"/>
      <family val="3"/>
      <scheme val="major"/>
    </font>
    <font>
      <b/>
      <sz val="11"/>
      <color theme="3"/>
      <name val="Corbel"/>
      <family val="2"/>
      <scheme val="minor"/>
    </font>
    <font>
      <sz val="11"/>
      <color theme="1"/>
      <name val="Corbe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4">
    <xf numFmtId="0" fontId="0" fillId="0" borderId="0">
      <alignment horizontal="left" wrapText="1"/>
    </xf>
    <xf numFmtId="0" fontId="1" fillId="0" borderId="0" applyNumberFormat="0" applyFill="0" applyBorder="0" applyProtection="0">
      <alignment horizontal="left" indent="8"/>
    </xf>
    <xf numFmtId="0" fontId="3" fillId="0" borderId="0" applyNumberFormat="0" applyFill="0" applyProtection="0">
      <alignment horizontal="left" indent="9"/>
    </xf>
    <xf numFmtId="0" fontId="5" fillId="2" borderId="0" applyNumberFormat="0" applyBorder="0" applyAlignment="0" applyProtection="0">
      <alignment horizontal="left"/>
    </xf>
    <xf numFmtId="0" fontId="6" fillId="0" borderId="0" applyNumberFormat="0" applyFill="0" applyProtection="0">
      <alignment horizontal="center"/>
    </xf>
    <xf numFmtId="0" fontId="2" fillId="0" borderId="0" applyNumberFormat="0" applyFill="0" applyBorder="0" applyProtection="0">
      <alignment horizontal="left" indent="9"/>
    </xf>
    <xf numFmtId="0" fontId="4" fillId="0" borderId="1" applyNumberFormat="0" applyFill="0" applyAlignment="0" applyProtection="0"/>
    <xf numFmtId="168" fontId="8" fillId="0" borderId="0" applyFont="0" applyFill="0" applyBorder="0" applyProtection="0">
      <alignment horizontal="right"/>
    </xf>
    <xf numFmtId="0" fontId="7" fillId="0" borderId="0" applyNumberFormat="0" applyFill="0" applyBorder="0" applyAlignment="0" applyProtection="0">
      <alignment horizontal="left"/>
    </xf>
    <xf numFmtId="14" fontId="8" fillId="0" borderId="0" applyFont="0" applyFill="0" applyBorder="0">
      <alignment horizontal="left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8" fillId="0" borderId="0" applyFill="0" applyBorder="0" applyProtection="0">
      <alignment horizontal="left"/>
    </xf>
    <xf numFmtId="9" fontId="8" fillId="0" borderId="0" applyFont="0" applyFill="0" applyBorder="0" applyAlignment="0" applyProtection="0"/>
  </cellStyleXfs>
  <cellXfs count="23">
    <xf numFmtId="0" fontId="0" fillId="0" borderId="0" xfId="0">
      <alignment horizontal="left" wrapText="1"/>
    </xf>
    <xf numFmtId="0" fontId="3" fillId="0" borderId="0" xfId="2">
      <alignment horizontal="left" indent="9"/>
    </xf>
    <xf numFmtId="0" fontId="1" fillId="0" borderId="0" xfId="1">
      <alignment horizontal="left" indent="8"/>
    </xf>
    <xf numFmtId="0" fontId="2" fillId="0" borderId="0" xfId="5">
      <alignment horizontal="left" indent="9"/>
    </xf>
    <xf numFmtId="0" fontId="5" fillId="2" borderId="0" xfId="3">
      <alignment horizontal="left"/>
    </xf>
    <xf numFmtId="0" fontId="0" fillId="0" borderId="0" xfId="0" applyFo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>
      <alignment horizontal="left" wrapText="1"/>
    </xf>
    <xf numFmtId="0" fontId="7" fillId="0" borderId="0" xfId="8" applyFill="1" applyBorder="1" applyAlignment="1">
      <alignment horizontal="left"/>
    </xf>
    <xf numFmtId="0" fontId="7" fillId="0" borderId="0" xfId="8" applyFill="1" applyBorder="1" applyAlignment="1">
      <alignment horizontal="left" wrapText="1"/>
    </xf>
    <xf numFmtId="14" fontId="7" fillId="0" borderId="0" xfId="9" applyFont="1" applyFill="1" applyBorder="1">
      <alignment horizontal="left"/>
    </xf>
    <xf numFmtId="168" fontId="7" fillId="0" borderId="0" xfId="7" applyFont="1" applyFill="1" applyBorder="1">
      <alignment horizontal="right"/>
    </xf>
    <xf numFmtId="168" fontId="0" fillId="0" borderId="0" xfId="7" applyFont="1" applyFill="1" applyBorder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7" fillId="0" borderId="0" xfId="8" applyAlignment="1"/>
    <xf numFmtId="167" fontId="8" fillId="0" borderId="0" xfId="12">
      <alignment horizontal="left"/>
    </xf>
    <xf numFmtId="14" fontId="8" fillId="0" borderId="0" xfId="9" applyFill="1" applyBorder="1">
      <alignment horizontal="left"/>
    </xf>
    <xf numFmtId="166" fontId="5" fillId="2" borderId="0" xfId="3" applyNumberFormat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0" fontId="0" fillId="0" borderId="0" xfId="0">
      <alignment horizontal="left" wrapText="1"/>
    </xf>
    <xf numFmtId="0" fontId="6" fillId="0" borderId="0" xfId="4">
      <alignment horizontal="center"/>
    </xf>
    <xf numFmtId="168" fontId="8" fillId="0" borderId="0" xfId="7" applyFont="1" applyFill="1" applyBorder="1">
      <alignment horizontal="right"/>
    </xf>
  </cellXfs>
  <cellStyles count="14">
    <cellStyle name="Normaali" xfId="0" builtinId="0" customBuiltin="1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8" builtinId="19" customBuiltin="1"/>
    <cellStyle name="Pilkku" xfId="10" builtinId="3" customBuiltin="1"/>
    <cellStyle name="Pilkku [0]" xfId="11" builtinId="6" customBuiltin="1"/>
    <cellStyle name="Prosenttia" xfId="13" builtinId="5" customBuiltin="1"/>
    <cellStyle name="Päivämäärä" xfId="9" xr:uid="{00000000-0005-0000-0000-000004000000}"/>
    <cellStyle name="Selittävä teksti" xfId="5" builtinId="53" customBuiltin="1"/>
    <cellStyle name="Summa" xfId="6" builtinId="25" customBuiltin="1"/>
    <cellStyle name="Valuutta" xfId="7" builtinId="4" customBuiltin="1"/>
    <cellStyle name="Valuutta [0]" xfId="12" builtinId="7" customBuiltin="1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8" formatCode="#,##0.00\ &quot;€&quot;;[Red]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8" formatCode="#,##0.00\ &quot;€&quot;;[Red]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8" formatCode="#,##0.00\ &quot;€&quot;;[Red]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orbel"/>
        <family val="2"/>
        <scheme val="minor"/>
      </font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top style="thin">
          <color theme="4"/>
        </top>
      </border>
    </dxf>
    <dxf>
      <border>
        <top style="thin">
          <color theme="4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auto="1"/>
          <bgColor theme="4" tint="-0.499984740745262"/>
        </patternFill>
      </fill>
    </dxf>
    <dxf>
      <font>
        <color theme="4" tint="-0.499984740745262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color theme="4" tint="-0.249977111117893"/>
      </font>
    </dxf>
    <dxf>
      <font>
        <b/>
        <color theme="4" tint="-0.249977111117893"/>
      </font>
    </dxf>
    <dxf>
      <font>
        <b/>
        <i val="0"/>
        <color theme="4" tint="-0.249977111117893"/>
      </font>
      <border>
        <top style="thin">
          <color theme="4"/>
        </top>
      </border>
    </dxf>
    <dxf>
      <font>
        <b/>
        <i val="0"/>
        <color theme="0"/>
      </font>
      <fill>
        <patternFill patternType="solid">
          <fgColor auto="1"/>
          <bgColor theme="4" tint="-0.499984740745262"/>
        </patternFill>
      </fill>
      <border>
        <bottom style="thin">
          <color theme="4"/>
        </bottom>
      </border>
    </dxf>
    <dxf>
      <font>
        <b val="0"/>
        <i val="0"/>
        <color theme="4" tint="-0.499984740745262"/>
      </font>
      <border>
        <top style="thin">
          <color theme="4"/>
        </top>
        <bottom style="thin">
          <color theme="4"/>
        </bottom>
      </border>
    </dxf>
  </dxfs>
  <tableStyles count="2" defaultTableStyle="Sekkirekisteri" defaultPivotStyle="PivotStyleLight16">
    <tableStyle name="Sekkirekisteri" pivot="0" count="7" xr9:uid="{00000000-0011-0000-FFFF-FFFF00000000}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firstColumnStripe" dxfId="19"/>
    </tableStyle>
    <tableStyle name="Sekkirekisterin_yhteenveto" pivot="0" count="9" xr9:uid="{00000000-0011-0000-FFFF-FFFF01000000}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secondRowStripe" dxfId="12"/>
      <tableStyleElement type="firstColumnStripe" dxfId="11"/>
      <tableStyleElement type="second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solidFill>
                    <a:schemeClr val="tx1">
                      <a:lumMod val="95000"/>
                      <a:lumOff val="5000"/>
                    </a:schemeClr>
                  </a:solidFill>
                </a:defRPr>
              </a:pPr>
              <a:endParaRPr lang="fi-FI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3925696300531629"/>
          <c:y val="0.28771297878283331"/>
          <c:w val="0.47208159641809477"/>
          <c:h val="0.57971180042734149"/>
        </c:manualLayout>
      </c:layout>
      <c:pieChart>
        <c:varyColors val="1"/>
        <c:ser>
          <c:idx val="0"/>
          <c:order val="0"/>
          <c:tx>
            <c:strRef>
              <c:f>Sekkirekisteri!$C$14</c:f>
              <c:strCache>
                <c:ptCount val="1"/>
                <c:pt idx="0">
                  <c:v>Yhteensä</c:v>
                </c:pt>
              </c:strCache>
            </c:strRef>
          </c:tx>
          <c:dLbls>
            <c:dLbl>
              <c:idx val="4"/>
              <c:layout>
                <c:manualLayout>
                  <c:x val="1.3336166513010667E-2"/>
                  <c:y val="-1.382072237759954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80-4F6D-ADCA-C22ADAF827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fi-FI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Sekkirekisteri!$B$15:$B$22</c15:sqref>
                  </c15:fullRef>
                </c:ext>
              </c:extLst>
              <c:f>Sekkirekisteri!$B$16:$B$22</c:f>
              <c:strCache>
                <c:ptCount val="7"/>
                <c:pt idx="0">
                  <c:v>Luottokortti</c:v>
                </c:pt>
                <c:pt idx="1">
                  <c:v>Sijoitus</c:v>
                </c:pt>
                <c:pt idx="2">
                  <c:v>Ruokatarvikkeet</c:v>
                </c:pt>
                <c:pt idx="3">
                  <c:v>Lämmitys, sähkö ja vesi</c:v>
                </c:pt>
                <c:pt idx="4">
                  <c:v>Vakuutukset</c:v>
                </c:pt>
                <c:pt idx="5">
                  <c:v>Asuntolaina</c:v>
                </c:pt>
                <c:pt idx="6">
                  <c:v>Muut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Sekkirekisteri!$C$15:$C$22</c15:sqref>
                  </c15:fullRef>
                </c:ext>
              </c:extLst>
              <c:f>Sekkirekisteri!$C$16:$C$22</c:f>
              <c:numCache>
                <c:formatCode>#\ ##0.00\ "€"</c:formatCode>
                <c:ptCount val="7"/>
                <c:pt idx="0">
                  <c:v>936.48</c:v>
                </c:pt>
                <c:pt idx="1">
                  <c:v>200</c:v>
                </c:pt>
                <c:pt idx="2">
                  <c:v>205.61</c:v>
                </c:pt>
                <c:pt idx="3">
                  <c:v>194.20000000000002</c:v>
                </c:pt>
                <c:pt idx="4">
                  <c:v>0</c:v>
                </c:pt>
                <c:pt idx="5">
                  <c:v>961.77</c:v>
                </c:pt>
                <c:pt idx="6">
                  <c:v>53.65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80-4F6D-ADCA-C22ADAF827E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9103948137224891"/>
          <c:y val="0.22737263576418543"/>
          <c:w val="0.27655157062964297"/>
          <c:h val="0.69225912745735585"/>
        </c:manualLayout>
      </c:layout>
      <c:overlay val="0"/>
      <c:txPr>
        <a:bodyPr/>
        <a:lstStyle/>
        <a:p>
          <a:pPr rtl="0">
            <a:defRPr sz="900"/>
          </a:pPr>
          <a:endParaRPr lang="fi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tx1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</xdr:rowOff>
    </xdr:from>
    <xdr:to>
      <xdr:col>1</xdr:col>
      <xdr:colOff>520700</xdr:colOff>
      <xdr:row>1</xdr:row>
      <xdr:rowOff>377205</xdr:rowOff>
    </xdr:to>
    <xdr:pic>
      <xdr:nvPicPr>
        <xdr:cNvPr id="2" name="Sekkirekisteri" descr="Kynä valmiina sekkirekisterin yllä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525" y="1"/>
          <a:ext cx="854075" cy="1228104"/>
        </a:xfrm>
        <a:prstGeom prst="rect">
          <a:avLst/>
        </a:prstGeom>
      </xdr:spPr>
    </xdr:pic>
    <xdr:clientData/>
  </xdr:twoCellAnchor>
  <xdr:twoCellAnchor editAs="oneCell">
    <xdr:from>
      <xdr:col>1</xdr:col>
      <xdr:colOff>101600</xdr:colOff>
      <xdr:row>3</xdr:row>
      <xdr:rowOff>247651</xdr:rowOff>
    </xdr:from>
    <xdr:to>
      <xdr:col>2</xdr:col>
      <xdr:colOff>1200150</xdr:colOff>
      <xdr:row>11</xdr:row>
      <xdr:rowOff>228600</xdr:rowOff>
    </xdr:to>
    <xdr:grpSp>
      <xdr:nvGrpSpPr>
        <xdr:cNvPr id="7" name="Ryhmä 6" descr="Luokat ja prosenttiluku eriteltyinä ympyräkaaviossa">
          <a:extLst>
            <a:ext uri="{FF2B5EF4-FFF2-40B4-BE49-F238E27FC236}">
              <a16:creationId xmlns:a16="http://schemas.microsoft.com/office/drawing/2014/main" id="{5C3B8341-0B33-4066-84A0-9E12583F2335}"/>
            </a:ext>
          </a:extLst>
        </xdr:cNvPr>
        <xdr:cNvGrpSpPr/>
      </xdr:nvGrpSpPr>
      <xdr:grpSpPr>
        <a:xfrm>
          <a:off x="444500" y="1857376"/>
          <a:ext cx="3594100" cy="3028949"/>
          <a:chOff x="444500" y="1892301"/>
          <a:chExt cx="3032947" cy="2873376"/>
        </a:xfrm>
      </xdr:grpSpPr>
      <xdr:graphicFrame macro="">
        <xdr:nvGraphicFramePr>
          <xdr:cNvPr id="5" name="Kaavio 1" descr="Luokat ja prosenttiluku eriteltyinä ympyräkaaviossa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GraphicFramePr/>
        </xdr:nvGraphicFramePr>
        <xdr:xfrm>
          <a:off x="444500" y="1892301"/>
          <a:ext cx="3032947" cy="277817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6" name="Pyöristetty suorakulmio 5" descr="liukuväriruutu ympäröi ympyräkaaviota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483642" y="2049115"/>
            <a:ext cx="2958058" cy="2716562"/>
          </a:xfrm>
          <a:prstGeom prst="roundRect">
            <a:avLst>
              <a:gd name="adj" fmla="val 6113"/>
            </a:avLst>
          </a:prstGeom>
          <a:noFill/>
          <a:ln>
            <a:solidFill>
              <a:schemeClr val="bg1">
                <a:lumMod val="95000"/>
              </a:schemeClr>
            </a:solidFill>
          </a:ln>
          <a:effectLst>
            <a:glow rad="63500">
              <a:schemeClr val="bg1">
                <a:lumMod val="95000"/>
                <a:alpha val="40000"/>
              </a:schemeClr>
            </a:glo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>
              <a:solidFill>
                <a:schemeClr val="tx1"/>
              </a:solidFill>
            </a:endParaRPr>
          </a:p>
        </xdr:txBody>
      </xdr:sp>
    </xdr:grpSp>
    <xdr:clientData/>
  </xdr:twoCellAnchor>
  <xdr:twoCellAnchor editAs="oneCell">
    <xdr:from>
      <xdr:col>3</xdr:col>
      <xdr:colOff>228599</xdr:colOff>
      <xdr:row>3</xdr:row>
      <xdr:rowOff>219074</xdr:rowOff>
    </xdr:from>
    <xdr:to>
      <xdr:col>12</xdr:col>
      <xdr:colOff>38099</xdr:colOff>
      <xdr:row>22</xdr:row>
      <xdr:rowOff>361948</xdr:rowOff>
    </xdr:to>
    <xdr:sp macro="" textlink="">
      <xdr:nvSpPr>
        <xdr:cNvPr id="8" name="Puolivapaa piirto 1" descr="Reuna ympäröi sekkirekisteritaulukkoa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467224" y="1828799"/>
          <a:ext cx="9915525" cy="7381874"/>
        </a:xfrm>
        <a:custGeom>
          <a:avLst/>
          <a:gdLst>
            <a:gd name="connsiteX0" fmla="*/ 0 w 6981825"/>
            <a:gd name="connsiteY0" fmla="*/ 2047875 h 2095500"/>
            <a:gd name="connsiteX1" fmla="*/ 0 w 6981825"/>
            <a:gd name="connsiteY1" fmla="*/ 0 h 2095500"/>
            <a:gd name="connsiteX2" fmla="*/ 6981825 w 6981825"/>
            <a:gd name="connsiteY2" fmla="*/ 0 h 2095500"/>
            <a:gd name="connsiteX3" fmla="*/ 6981825 w 6981825"/>
            <a:gd name="connsiteY3" fmla="*/ 2076450 h 2095500"/>
            <a:gd name="connsiteX4" fmla="*/ 6981825 w 6981825"/>
            <a:gd name="connsiteY4" fmla="*/ 2095500 h 2095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6981825" h="2095500">
              <a:moveTo>
                <a:pt x="0" y="2047875"/>
              </a:moveTo>
              <a:lnTo>
                <a:pt x="0" y="0"/>
              </a:lnTo>
              <a:lnTo>
                <a:pt x="6981825" y="0"/>
              </a:lnTo>
              <a:lnTo>
                <a:pt x="6981825" y="2076450"/>
              </a:lnTo>
              <a:lnTo>
                <a:pt x="6981825" y="2095500"/>
              </a:lnTo>
            </a:path>
          </a:pathLst>
        </a:custGeom>
        <a:ln w="15875">
          <a:gradFill flip="none" rotWithShape="1">
            <a:gsLst>
              <a:gs pos="15000">
                <a:schemeClr val="bg1">
                  <a:lumMod val="85000"/>
                </a:schemeClr>
              </a:gs>
              <a:gs pos="59000">
                <a:schemeClr val="bg1">
                  <a:lumMod val="95000"/>
                </a:schemeClr>
              </a:gs>
              <a:gs pos="93000">
                <a:schemeClr val="bg1"/>
              </a:gs>
            </a:gsLst>
            <a:lin ang="5400000" scaled="1"/>
            <a:tileRect/>
          </a:gra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Sekkirekisteri" displayName="Sekkirekisteri" ref="E5:K16" totalsRowCount="1" totalsRowDxfId="9">
  <tableColumns count="7">
    <tableColumn id="1" xr3:uid="{00000000-0010-0000-0000-000001000000}" name="Sekin numero" totalsRowLabel="Summat" totalsRowDxfId="6"/>
    <tableColumn id="6" xr3:uid="{00000000-0010-0000-0000-000006000000}" name="Päivämäärä" totalsRowDxfId="5" dataCellStyle="Päivämäärä"/>
    <tableColumn id="7" xr3:uid="{00000000-0010-0000-0000-000007000000}" name="Kuvaus" totalsRowDxfId="4"/>
    <tableColumn id="2" xr3:uid="{00000000-0010-0000-0000-000002000000}" name="Luokka" totalsRowDxfId="3"/>
    <tableColumn id="3" xr3:uid="{00000000-0010-0000-0000-000003000000}" name="Nosto (-)" totalsRowFunction="sum" totalsRowDxfId="2" dataCellStyle="Valuutta"/>
    <tableColumn id="4" xr3:uid="{00000000-0010-0000-0000-000004000000}" name="Talletus" totalsRowFunction="sum" totalsRowDxfId="1" dataCellStyle="Valuutta"/>
    <tableColumn id="5" xr3:uid="{00000000-0010-0000-0000-000005000000}" name="Saldo" totalsRowFunction="custom" totalsRowDxfId="0">
      <calculatedColumnFormula>Saldo</calculatedColumnFormula>
      <totalsRowFormula>Sekkirekisteri[[#Totals],[Talletus]]-Sekkirekisteri[[#Totals],[Nosto (-)]]</totalsRowFormula>
    </tableColumn>
  </tableColumns>
  <tableStyleInfo name="Sekkirekisteri" showFirstColumn="0" showLastColumn="0" showRowStripes="1" showColumnStripes="0"/>
  <extLst>
    <ext xmlns:x14="http://schemas.microsoft.com/office/spreadsheetml/2009/9/main" uri="{504A1905-F514-4f6f-8877-14C23A59335A}">
      <x14:table altTextSummary="Kirjoita sekin numero, päivämäärä, kuvaus, luokka sekä nosto- ja talletusmäärät tähän taulukkoon. Saldo lasketaan automaattisesti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Luokat" displayName="Luokat" ref="B14:C22" totalsRowShown="0" dataDxfId="8">
  <tableColumns count="2">
    <tableColumn id="1" xr3:uid="{00000000-0010-0000-0100-000001000000}" name="Luokka" dataDxfId="7"/>
    <tableColumn id="2" xr3:uid="{00000000-0010-0000-0100-000002000000}" name="Yhteensä" dataCellStyle="Valuutta [0]">
      <calculatedColumnFormula>Luokan_summa</calculatedColumnFormula>
    </tableColumn>
  </tableColumns>
  <tableStyleInfo name="Sekkirekisterin_yhteenveto" showFirstColumn="0" showLastColumn="0" showRowStripes="1" showColumnStripes="0"/>
  <extLst>
    <ext xmlns:x14="http://schemas.microsoft.com/office/spreadsheetml/2009/9/main" uri="{504A1905-F514-4f6f-8877-14C23A59335A}">
      <x14:table altTextSummary="Kirjoita luokkakohteita tähän taulukkoon. Summa päivittyy automaattisesti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Metro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B1:K22"/>
  <sheetViews>
    <sheetView showGridLines="0" tabSelected="1" showRuler="0" zoomScaleNormal="100" workbookViewId="0"/>
  </sheetViews>
  <sheetFormatPr defaultColWidth="9.125" defaultRowHeight="30" customHeight="1" x14ac:dyDescent="0.25"/>
  <cols>
    <col min="1" max="1" width="4.5" customWidth="1"/>
    <col min="2" max="2" width="32.75" customWidth="1"/>
    <col min="3" max="3" width="18.375" customWidth="1"/>
    <col min="4" max="4" width="5.625" customWidth="1"/>
    <col min="5" max="6" width="15.625" customWidth="1"/>
    <col min="7" max="7" width="27.25" customWidth="1"/>
    <col min="8" max="8" width="19" bestFit="1" customWidth="1"/>
    <col min="9" max="11" width="15.625" customWidth="1"/>
    <col min="12" max="12" width="2.625" customWidth="1"/>
  </cols>
  <sheetData>
    <row r="1" spans="2:11" ht="66.95" customHeight="1" x14ac:dyDescent="0.65">
      <c r="B1" s="2" t="s">
        <v>0</v>
      </c>
    </row>
    <row r="2" spans="2:11" ht="30" customHeight="1" x14ac:dyDescent="0.35">
      <c r="B2" s="3" t="s">
        <v>1</v>
      </c>
    </row>
    <row r="3" spans="2:11" ht="30" customHeight="1" x14ac:dyDescent="0.35">
      <c r="B3" s="1" t="str">
        <f>CONCATENATE("Nykyinen saldo : "&amp;TEXT(Sekkirekisteri[[#Totals],[Saldo]],"# ##0,00 €"))</f>
        <v>Nykyinen saldo : 2 730,84 €</v>
      </c>
    </row>
    <row r="4" spans="2:11" ht="30" customHeight="1" x14ac:dyDescent="0.25">
      <c r="B4" s="20"/>
      <c r="C4" s="20"/>
    </row>
    <row r="5" spans="2:11" ht="30" customHeight="1" x14ac:dyDescent="0.25">
      <c r="B5" s="20"/>
      <c r="C5" s="20"/>
      <c r="E5" s="4" t="s">
        <v>13</v>
      </c>
      <c r="F5" s="4" t="s">
        <v>17</v>
      </c>
      <c r="G5" s="4" t="s">
        <v>18</v>
      </c>
      <c r="H5" s="4" t="s">
        <v>3</v>
      </c>
      <c r="I5" s="18" t="s">
        <v>28</v>
      </c>
      <c r="J5" s="18" t="s">
        <v>4</v>
      </c>
      <c r="K5" s="18" t="s">
        <v>29</v>
      </c>
    </row>
    <row r="6" spans="2:11" ht="30" customHeight="1" x14ac:dyDescent="0.25">
      <c r="B6" s="20"/>
      <c r="C6" s="20"/>
      <c r="E6" s="15"/>
      <c r="F6" s="11">
        <f ca="1">TODAY()-60</f>
        <v>43169</v>
      </c>
      <c r="G6" s="10" t="s">
        <v>19</v>
      </c>
      <c r="H6" s="9" t="s">
        <v>4</v>
      </c>
      <c r="I6" s="12"/>
      <c r="J6" s="12">
        <v>2916.73</v>
      </c>
      <c r="K6" s="12">
        <f>Alkusaldo</f>
        <v>2916.73</v>
      </c>
    </row>
    <row r="7" spans="2:11" ht="30" customHeight="1" x14ac:dyDescent="0.25">
      <c r="B7" s="20"/>
      <c r="C7" s="20"/>
      <c r="E7">
        <v>2251</v>
      </c>
      <c r="F7" s="17">
        <f ca="1">TODAY()-59</f>
        <v>43170</v>
      </c>
      <c r="G7" s="7" t="s">
        <v>20</v>
      </c>
      <c r="H7" s="6" t="s">
        <v>7</v>
      </c>
      <c r="I7" s="13">
        <v>205.61</v>
      </c>
      <c r="J7" s="13"/>
      <c r="K7" s="22">
        <f>Saldo</f>
        <v>2711.12</v>
      </c>
    </row>
    <row r="8" spans="2:11" ht="30" customHeight="1" x14ac:dyDescent="0.25">
      <c r="B8" s="20"/>
      <c r="C8" s="20"/>
      <c r="E8">
        <v>67112449</v>
      </c>
      <c r="F8" s="17">
        <f ca="1">TODAY()-45</f>
        <v>43184</v>
      </c>
      <c r="G8" s="7" t="s">
        <v>21</v>
      </c>
      <c r="H8" s="6" t="s">
        <v>10</v>
      </c>
      <c r="I8" s="13">
        <v>961.77</v>
      </c>
      <c r="J8" s="13"/>
      <c r="K8" s="22">
        <f>Saldo</f>
        <v>1749.35</v>
      </c>
    </row>
    <row r="9" spans="2:11" ht="30" customHeight="1" x14ac:dyDescent="0.25">
      <c r="B9" s="20"/>
      <c r="C9" s="20"/>
      <c r="E9" t="s">
        <v>14</v>
      </c>
      <c r="F9" s="17">
        <f ca="1">TODAY()-40</f>
        <v>43189</v>
      </c>
      <c r="G9" s="7" t="s">
        <v>22</v>
      </c>
      <c r="H9" s="6" t="s">
        <v>11</v>
      </c>
      <c r="I9" s="13">
        <v>3.65</v>
      </c>
      <c r="J9" s="13"/>
      <c r="K9" s="22">
        <f>Saldo</f>
        <v>1745.6999999999998</v>
      </c>
    </row>
    <row r="10" spans="2:11" ht="30" customHeight="1" x14ac:dyDescent="0.25">
      <c r="B10" s="20"/>
      <c r="C10" s="20"/>
      <c r="E10">
        <v>2252</v>
      </c>
      <c r="F10" s="17">
        <f ca="1">TODAY()-35</f>
        <v>43194</v>
      </c>
      <c r="G10" s="7" t="s">
        <v>23</v>
      </c>
      <c r="H10" s="6" t="s">
        <v>8</v>
      </c>
      <c r="I10" s="13">
        <v>145.33000000000001</v>
      </c>
      <c r="J10" s="13"/>
      <c r="K10" s="22">
        <f>Saldo</f>
        <v>1600.37</v>
      </c>
    </row>
    <row r="11" spans="2:11" ht="30" customHeight="1" x14ac:dyDescent="0.25">
      <c r="B11" s="20"/>
      <c r="C11" s="20"/>
      <c r="E11" t="s">
        <v>15</v>
      </c>
      <c r="F11" s="17">
        <f ca="1">TODAY()-30</f>
        <v>43199</v>
      </c>
      <c r="G11" s="7" t="s">
        <v>24</v>
      </c>
      <c r="H11" s="6" t="s">
        <v>11</v>
      </c>
      <c r="I11" s="13">
        <v>50</v>
      </c>
      <c r="J11" s="13"/>
      <c r="K11" s="22">
        <f>Saldo</f>
        <v>1550.37</v>
      </c>
    </row>
    <row r="12" spans="2:11" ht="30" customHeight="1" x14ac:dyDescent="0.25">
      <c r="B12" s="20"/>
      <c r="C12" s="20"/>
      <c r="E12">
        <v>68240158</v>
      </c>
      <c r="F12" s="17">
        <f ca="1">TODAY()-25</f>
        <v>43204</v>
      </c>
      <c r="G12" s="7" t="s">
        <v>5</v>
      </c>
      <c r="H12" s="6" t="s">
        <v>5</v>
      </c>
      <c r="I12" s="13">
        <v>936.48</v>
      </c>
      <c r="J12" s="13"/>
      <c r="K12" s="22">
        <f>Saldo</f>
        <v>613.88999999999987</v>
      </c>
    </row>
    <row r="13" spans="2:11" ht="30" customHeight="1" x14ac:dyDescent="0.3">
      <c r="B13" s="21" t="s">
        <v>2</v>
      </c>
      <c r="C13" s="21"/>
      <c r="F13" s="17">
        <f ca="1">TODAY()-20</f>
        <v>43209</v>
      </c>
      <c r="G13" s="7" t="s">
        <v>25</v>
      </c>
      <c r="H13" s="6" t="s">
        <v>4</v>
      </c>
      <c r="I13" s="13"/>
      <c r="J13" s="13">
        <v>2365.8200000000002</v>
      </c>
      <c r="K13" s="22">
        <f>Saldo</f>
        <v>2979.71</v>
      </c>
    </row>
    <row r="14" spans="2:11" ht="30" customHeight="1" x14ac:dyDescent="0.25">
      <c r="B14" s="4" t="s">
        <v>3</v>
      </c>
      <c r="C14" s="4" t="s">
        <v>12</v>
      </c>
      <c r="F14" s="17">
        <f ca="1">TODAY()-15</f>
        <v>43214</v>
      </c>
      <c r="G14" s="7" t="s">
        <v>26</v>
      </c>
      <c r="H14" s="6" t="s">
        <v>6</v>
      </c>
      <c r="I14" s="13">
        <v>200</v>
      </c>
      <c r="J14" s="13"/>
      <c r="K14" s="22">
        <f>Saldo</f>
        <v>2779.71</v>
      </c>
    </row>
    <row r="15" spans="2:11" ht="30" customHeight="1" x14ac:dyDescent="0.25">
      <c r="B15" s="5" t="s">
        <v>4</v>
      </c>
      <c r="C15" s="16">
        <f>Luokan_summa</f>
        <v>5282.55</v>
      </c>
      <c r="E15">
        <v>2253</v>
      </c>
      <c r="F15" s="17">
        <f ca="1">TODAY()</f>
        <v>43229</v>
      </c>
      <c r="G15" s="7" t="s">
        <v>27</v>
      </c>
      <c r="H15" s="6" t="s">
        <v>8</v>
      </c>
      <c r="I15" s="13">
        <v>48.87</v>
      </c>
      <c r="J15" s="13"/>
      <c r="K15" s="22">
        <f>Saldo</f>
        <v>2730.84</v>
      </c>
    </row>
    <row r="16" spans="2:11" ht="30" customHeight="1" x14ac:dyDescent="0.25">
      <c r="B16" s="5" t="s">
        <v>5</v>
      </c>
      <c r="C16" s="16">
        <f>Luokan_summa</f>
        <v>936.48</v>
      </c>
      <c r="E16" s="8" t="s">
        <v>16</v>
      </c>
      <c r="F16" s="8"/>
      <c r="G16" s="8"/>
      <c r="H16" s="8"/>
      <c r="I16" s="19">
        <f>SUBTOTAL(109,Sekkirekisteri[Nosto (-)])</f>
        <v>2551.71</v>
      </c>
      <c r="J16" s="19">
        <f>SUBTOTAL(109,Sekkirekisteri[Talletus])</f>
        <v>5282.55</v>
      </c>
      <c r="K16" s="19">
        <f>Sekkirekisteri[[#Totals],[Talletus]]-Sekkirekisteri[[#Totals],[Nosto (-)]]</f>
        <v>2730.84</v>
      </c>
    </row>
    <row r="17" spans="2:11" ht="30" customHeight="1" x14ac:dyDescent="0.25">
      <c r="B17" s="5" t="s">
        <v>6</v>
      </c>
      <c r="C17" s="16">
        <f>Luokan_summa</f>
        <v>200</v>
      </c>
      <c r="E17" s="8"/>
      <c r="F17" s="8"/>
      <c r="G17" s="8"/>
      <c r="H17" s="8"/>
      <c r="I17" s="14"/>
      <c r="J17" s="14"/>
      <c r="K17" s="14"/>
    </row>
    <row r="18" spans="2:11" ht="30" customHeight="1" x14ac:dyDescent="0.25">
      <c r="B18" s="5" t="s">
        <v>7</v>
      </c>
      <c r="C18" s="16">
        <f>Luokan_summa</f>
        <v>205.61</v>
      </c>
    </row>
    <row r="19" spans="2:11" ht="30" customHeight="1" x14ac:dyDescent="0.25">
      <c r="B19" s="5" t="s">
        <v>8</v>
      </c>
      <c r="C19" s="16">
        <f>Luokan_summa</f>
        <v>194.20000000000002</v>
      </c>
    </row>
    <row r="20" spans="2:11" ht="30" customHeight="1" x14ac:dyDescent="0.25">
      <c r="B20" s="5" t="s">
        <v>9</v>
      </c>
      <c r="C20" s="16">
        <f>Luokan_summa</f>
        <v>0</v>
      </c>
    </row>
    <row r="21" spans="2:11" ht="30" customHeight="1" x14ac:dyDescent="0.25">
      <c r="B21" s="5" t="s">
        <v>10</v>
      </c>
      <c r="C21" s="16">
        <f>Luokan_summa</f>
        <v>961.77</v>
      </c>
    </row>
    <row r="22" spans="2:11" ht="30" customHeight="1" x14ac:dyDescent="0.25">
      <c r="B22" s="5" t="s">
        <v>11</v>
      </c>
      <c r="C22" s="16">
        <f>Luokan_summa</f>
        <v>53.65</v>
      </c>
    </row>
  </sheetData>
  <mergeCells count="2">
    <mergeCell ref="B4:C12"/>
    <mergeCell ref="B13:C13"/>
  </mergeCells>
  <dataValidations count="15">
    <dataValidation allowBlank="1" showInputMessage="1" showErrorMessage="1" prompt="Tämän laskentataulukon otsikko on tässä solussa. Aloita Luokat-taulukon luokkien muokkaus tai päivittäminen solusta B14. Anna sekkitiedot sekkirekisteritaulukossa solusta E5 alkaen" sqref="B1" xr:uid="{00000000-0002-0000-0000-000000000000}"/>
    <dataValidation allowBlank="1" showInputMessage="1" showErrorMessage="1" prompt="Luo kaaviollinen sekkirekisteri tähän laskentataulukkoon. Nykyinen saldo lasketaan automaattisesti solussa B3. Kaavio, joka esittää luokkia ja summia soluissa B4–B11" sqref="A1" xr:uid="{00000000-0002-0000-0000-000001000000}"/>
    <dataValidation allowBlank="1" showInputMessage="1" showErrorMessage="1" prompt="Nykyinen saldo lasketaan automaattisesti ja liitetään tähän soluun" sqref="B3" xr:uid="{00000000-0002-0000-0000-000002000000}"/>
    <dataValidation allowBlank="1" showInputMessage="1" showErrorMessage="1" prompt="Luokkien ja prosenttiluvun erittelyn ympyräkaavio on soluissa B4–C12" sqref="B4" xr:uid="{00000000-0002-0000-0000-000003000000}"/>
    <dataValidation allowBlank="1" showInputMessage="1" showErrorMessage="1" prompt="Mukauta luokan valinta sekkirekisteritaulukossa lisäämällä tai muokkaamalla luokkia tässä taulukossa. Sekkirekisteritaulukon luokkien summat päivittyvät automaattisesti alla" sqref="B13:C13" xr:uid="{00000000-0002-0000-0000-000004000000}"/>
    <dataValidation allowBlank="1" showInputMessage="1" showErrorMessage="1" prompt="Luokan summat lasketaan automaattisesti tähän sarakkeeseen tämän otsikon alle sekkirekisteritaulukon merkintöjen perusteella" sqref="C14" xr:uid="{00000000-0002-0000-0000-000005000000}"/>
    <dataValidation allowBlank="1" showInputMessage="1" showErrorMessage="1" prompt="Luokan kohteet ovat tässä sarakkeessa tämän otsikon alla" sqref="B14" xr:uid="{00000000-0002-0000-0000-000006000000}"/>
    <dataValidation allowBlank="1" showInputMessage="1" showErrorMessage="1" prompt="Saldo lasketaan automaattisesti tähän sarakkeeseen tämän otsikon alle" sqref="K5" xr:uid="{00000000-0002-0000-0000-000007000000}"/>
    <dataValidation allowBlank="1" showInputMessage="1" showErrorMessage="1" prompt="Kirjoita talletusmäärä tähän sarakkeeseen tämän otsikon alle" sqref="J5" xr:uid="{00000000-0002-0000-0000-000008000000}"/>
    <dataValidation allowBlank="1" showInputMessage="1" showErrorMessage="1" prompt="Kirjoita nostomäärä tähän sarakkeeseen tämän otsikon alle" sqref="I5" xr:uid="{00000000-0002-0000-0000-000009000000}"/>
    <dataValidation allowBlank="1" showInputMessage="1" showErrorMessage="1" prompt="Valitse luokka tässä sarakkeessa tämän otsikon alla. Avaa avattava luettelo painamalla ALT+ALANUOLI; tee valinta painamalla ENTER-näppäintä. Luokkaluettelo päivittyy automaattisesti Luokat-taulukosta" sqref="H5" xr:uid="{00000000-0002-0000-0000-00000A000000}"/>
    <dataValidation allowBlank="1" showInputMessage="1" showErrorMessage="1" prompt="Kirjoita kuvaus tähän sarakkeeseen tämän otsikon alle" sqref="G5" xr:uid="{00000000-0002-0000-0000-00000B000000}"/>
    <dataValidation allowBlank="1" showInputMessage="1" showErrorMessage="1" prompt="Kirjoita päivämäärä tähän sarakkeeseen tämän otsikon alle" sqref="F5" xr:uid="{00000000-0002-0000-0000-00000C000000}"/>
    <dataValidation allowBlank="1" showInputMessage="1" showErrorMessage="1" prompt="Kirjoita sekin numero tähän sarakkeeseen tämän otsikon alle" sqref="E5" xr:uid="{00000000-0002-0000-0000-00000D000000}"/>
    <dataValidation type="list" errorStyle="warning" allowBlank="1" showInputMessage="1" showErrorMessage="1" error="Valitse luokka luettelosta. Valitse PERUUTA, avaa sitten avattava luettelo näppäinyhdistelmällä ALT+ALANUOLI ja valitse vaihtoehto painamalla ENTER-näppäintä" sqref="H6:H15" xr:uid="{00000000-0002-0000-0000-00000E000000}">
      <formula1>Luokan_haku</formula1>
    </dataValidation>
  </dataValidations>
  <printOptions horizontalCentered="1"/>
  <pageMargins left="0.7" right="0.7" top="0.75" bottom="0.75" header="0.3" footer="0.3"/>
  <pageSetup paperSize="9" scale="65" fitToHeight="0" orientation="landscape" r:id="rId1"/>
  <headerFooter differentFirst="1">
    <oddFooter>Page &amp;P of &amp;N</oddFooter>
  </headerFooter>
  <ignoredErrors>
    <ignoredError sqref="C15 K6" calculatedColumn="1"/>
  </ignoredError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4</vt:i4>
      </vt:variant>
    </vt:vector>
  </HeadingPairs>
  <TitlesOfParts>
    <vt:vector size="5" baseType="lpstr">
      <vt:lpstr>Sekkirekisteri</vt:lpstr>
      <vt:lpstr>'Sekkirekisteri'!Luokan_haku</vt:lpstr>
      <vt:lpstr>Otsikko1</vt:lpstr>
      <vt:lpstr>Sarakeotsikko1</vt:lpstr>
      <vt:lpstr>'Sekkirekisteri'!Tapahtumat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dcterms:created xsi:type="dcterms:W3CDTF">2017-06-24T01:05:46Z</dcterms:created>
  <dcterms:modified xsi:type="dcterms:W3CDTF">2018-05-09T10:23:13Z</dcterms:modified>
</cp:coreProperties>
</file>