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EBD40B54-C0CF-4979-B959-9A619D830210}" xr6:coauthVersionLast="32" xr6:coauthVersionMax="32" xr10:uidLastSave="{00000000-0000-0000-0000-000000000000}"/>
  <bookViews>
    <workbookView xWindow="0" yWindow="0" windowWidth="28800" windowHeight="12000" xr2:uid="{00000000-000D-0000-FFFF-FFFF00000000}"/>
  </bookViews>
  <sheets>
    <sheet name="Kasumiaruanne" sheetId="1" r:id="rId1"/>
    <sheet name="Tulu" sheetId="3" r:id="rId2"/>
    <sheet name="Tegevuskulud" sheetId="2" r:id="rId3"/>
  </sheets>
  <definedNames>
    <definedName name="NetoTulu">Kasumiaruanne!$O$9</definedName>
    <definedName name="_xlnm.Print_Titles" localSheetId="0">Kasumiaruanne!$4:$4</definedName>
    <definedName name="_xlnm.Print_Titles" localSheetId="2">Tegevuskulud!$3:$3</definedName>
    <definedName name="_xlnm.Print_Titles" localSheetId="1">Tulu!$3:$3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E17" i="2"/>
  <c r="F17" i="2"/>
  <c r="G17" i="2"/>
  <c r="H17" i="2"/>
  <c r="I17" i="2"/>
  <c r="J17" i="2"/>
  <c r="K17" i="2"/>
  <c r="L17" i="2"/>
  <c r="M17" i="2"/>
  <c r="N17" i="2"/>
  <c r="C17" i="2"/>
  <c r="E12" i="3"/>
  <c r="G12" i="3"/>
  <c r="I12" i="3"/>
  <c r="K12" i="3"/>
  <c r="M12" i="3"/>
  <c r="D10" i="3"/>
  <c r="D12" i="3" s="1"/>
  <c r="E10" i="3"/>
  <c r="F10" i="3"/>
  <c r="F12" i="3" s="1"/>
  <c r="G10" i="3"/>
  <c r="H10" i="3"/>
  <c r="H12" i="3" s="1"/>
  <c r="I10" i="3"/>
  <c r="J10" i="3"/>
  <c r="J12" i="3" s="1"/>
  <c r="K10" i="3"/>
  <c r="L10" i="3"/>
  <c r="L12" i="3" s="1"/>
  <c r="M10" i="3"/>
  <c r="N10" i="3"/>
  <c r="N12" i="3" s="1"/>
  <c r="C10" i="3"/>
  <c r="C12" i="3" s="1"/>
  <c r="C2" i="2" l="1"/>
  <c r="B1" i="2"/>
  <c r="C2" i="3"/>
  <c r="B1" i="3" l="1"/>
  <c r="K5" i="1" l="1"/>
  <c r="G5" i="1"/>
  <c r="C5" i="1"/>
  <c r="O11" i="3"/>
  <c r="O9" i="3"/>
  <c r="O8" i="3"/>
  <c r="O7" i="3"/>
  <c r="O6" i="3"/>
  <c r="O5" i="3"/>
  <c r="O4" i="3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17" i="2" l="1"/>
  <c r="O10" i="3"/>
  <c r="O12" i="3" s="1"/>
  <c r="O5" i="1" s="1"/>
  <c r="D5" i="1"/>
  <c r="D7" i="1" s="1"/>
  <c r="D9" i="1" s="1"/>
  <c r="F5" i="1"/>
  <c r="F7" i="1" s="1"/>
  <c r="H5" i="1"/>
  <c r="H7" i="1" s="1"/>
  <c r="J5" i="1"/>
  <c r="J7" i="1" s="1"/>
  <c r="L5" i="1"/>
  <c r="L7" i="1" s="1"/>
  <c r="L9" i="1" s="1"/>
  <c r="N5" i="1"/>
  <c r="N7" i="1" s="1"/>
  <c r="E5" i="1"/>
  <c r="E7" i="1" s="1"/>
  <c r="I5" i="1"/>
  <c r="I7" i="1" s="1"/>
  <c r="M5" i="1"/>
  <c r="M7" i="1" s="1"/>
  <c r="M9" i="1" s="1"/>
  <c r="C7" i="1"/>
  <c r="G7" i="1"/>
  <c r="K7" i="1"/>
  <c r="O8" i="1"/>
  <c r="O6" i="1"/>
  <c r="N9" i="1" l="1"/>
  <c r="H9" i="1"/>
  <c r="F9" i="1"/>
  <c r="J9" i="1"/>
  <c r="I9" i="1"/>
  <c r="G9" i="1"/>
  <c r="E9" i="1"/>
  <c r="C9" i="1"/>
  <c r="K9" i="1"/>
  <c r="O7" i="1" l="1"/>
  <c r="O9" i="1" s="1"/>
  <c r="L2" i="1" s="1"/>
</calcChain>
</file>

<file path=xl/sharedStrings.xml><?xml version="1.0" encoding="utf-8"?>
<sst xmlns="http://schemas.openxmlformats.org/spreadsheetml/2006/main" count="76" uniqueCount="50">
  <si>
    <t>AASTA</t>
  </si>
  <si>
    <t>Selles lahtris kuvatakse joondiagramm, mis näitab brutokasumit ja tegevuskulusid kokku. Sisestage allolevasse tabelisse andmed.</t>
  </si>
  <si>
    <t>Tegevustulu</t>
  </si>
  <si>
    <t>Intressitulu (kulu)</t>
  </si>
  <si>
    <t>Tulu enne maksu arvestamist</t>
  </si>
  <si>
    <t>Tulumaksukulu</t>
  </si>
  <si>
    <t>Netotulu</t>
  </si>
  <si>
    <t>KASUMIARUANNE</t>
  </si>
  <si>
    <t>ETTEVÕTTE NIMI</t>
  </si>
  <si>
    <t>JAAN</t>
  </si>
  <si>
    <t>VEEBR</t>
  </si>
  <si>
    <t>MÄRTS</t>
  </si>
  <si>
    <t>APR</t>
  </si>
  <si>
    <t>MAI</t>
  </si>
  <si>
    <t>JUUNI</t>
  </si>
  <si>
    <t>JUULI</t>
  </si>
  <si>
    <t>AUG</t>
  </si>
  <si>
    <t>SEPT</t>
  </si>
  <si>
    <t>NETOTULU</t>
  </si>
  <si>
    <t>OKT</t>
  </si>
  <si>
    <t>NOV</t>
  </si>
  <si>
    <t>DETS</t>
  </si>
  <si>
    <t>KOKKU</t>
  </si>
  <si>
    <t>Tulu</t>
  </si>
  <si>
    <t>Müük</t>
  </si>
  <si>
    <t>Müüdud kaupade tagastused (vähendamine)</t>
  </si>
  <si>
    <t>Müüdud kaupade allahindlused (vähendamine)</t>
  </si>
  <si>
    <t>Muu tulu 1</t>
  </si>
  <si>
    <t>Muu tulu 2</t>
  </si>
  <si>
    <t>Muu tulu 3</t>
  </si>
  <si>
    <t>Netomüük</t>
  </si>
  <si>
    <t>Müüdud kaupade kulu</t>
  </si>
  <si>
    <t>Brutokasum</t>
  </si>
  <si>
    <t>Tegevuskulud</t>
  </si>
  <si>
    <t>Palgad ja tasud</t>
  </si>
  <si>
    <t>Amortisatsioon</t>
  </si>
  <si>
    <t>Rent</t>
  </si>
  <si>
    <t>Kontoritarbed</t>
  </si>
  <si>
    <t>Kommunaalteenused</t>
  </si>
  <si>
    <t>Telefon</t>
  </si>
  <si>
    <t>Kindlustus</t>
  </si>
  <si>
    <t>Reisimine</t>
  </si>
  <si>
    <t>Hooldus</t>
  </si>
  <si>
    <t>Reklaam</t>
  </si>
  <si>
    <t>Muu 1</t>
  </si>
  <si>
    <t>Muu 2</t>
  </si>
  <si>
    <t>Muu 3</t>
  </si>
  <si>
    <t>Tegevuskulud kokku</t>
  </si>
  <si>
    <t>KASUMIARUANNE – TEGEVUSKULUD</t>
  </si>
  <si>
    <t>KASUMIARUANNE – TULU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</si>
</sst>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#,##0\ &quot;€&quot;;\-#,##0\ &quot;€&quot;"/>
    <numFmt numFmtId="44" formatCode="_-* #,##0.00\ &quot;€&quot;_-;\-* #,##0.00\ &quot;€&quot;_-;_-* &quot;-&quot;??\ &quot;€&quot;_-;_-@_-"/>
    <numFmt numFmtId="165" formatCode="_ * #,##0_ ;_ * \-#,##0_ ;_ * &quot;-&quot;_ ;_ @_ "/>
    <numFmt numFmtId="166" formatCode="#,##0\ &quot;€&quot;"/>
  </numFmts>
  <fonts count="18" x14ac:knownFonts="1">
    <font>
      <sz val="11"/>
      <color theme="2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theme="0"/>
      <name val="Segoe UI"/>
      <family val="2"/>
      <scheme val="minor"/>
    </font>
    <font>
      <sz val="11"/>
      <color theme="2"/>
      <name val="Segoe UI"/>
      <family val="2"/>
      <scheme val="minor"/>
    </font>
    <font>
      <sz val="20"/>
      <color theme="0"/>
      <name val="Segoe UI"/>
      <family val="2"/>
      <scheme val="minor"/>
    </font>
    <font>
      <sz val="12"/>
      <color theme="0"/>
      <name val="Segoe UI"/>
      <family val="2"/>
      <scheme val="minor"/>
    </font>
    <font>
      <sz val="48"/>
      <color theme="3"/>
      <name val="Segoe UI"/>
      <family val="2"/>
      <scheme val="minor"/>
    </font>
    <font>
      <sz val="48"/>
      <color theme="0"/>
      <name val="Cambria"/>
      <family val="2"/>
      <scheme val="major"/>
    </font>
    <font>
      <sz val="11"/>
      <color theme="2" tint="-0.749961851863155"/>
      <name val="Segoe UI"/>
      <family val="2"/>
      <scheme val="minor"/>
    </font>
    <font>
      <b/>
      <sz val="11"/>
      <color theme="3"/>
      <name val="Segoe UI"/>
      <family val="2"/>
      <scheme val="minor"/>
    </font>
    <font>
      <b/>
      <sz val="11"/>
      <color theme="3"/>
      <name val="Cambria"/>
      <family val="1"/>
      <scheme val="major"/>
    </font>
    <font>
      <sz val="11"/>
      <color theme="3"/>
      <name val="Segoe UI"/>
      <family val="2"/>
      <scheme val="minor"/>
    </font>
    <font>
      <sz val="11"/>
      <color theme="1" tint="0.34998626667073579"/>
      <name val="Segoe UI"/>
      <family val="2"/>
      <scheme val="minor"/>
    </font>
    <font>
      <sz val="11"/>
      <name val="Segoe UI"/>
      <family val="2"/>
      <scheme val="minor"/>
    </font>
    <font>
      <sz val="11"/>
      <color theme="2"/>
      <name val="Segoe UI"/>
      <family val="2"/>
      <charset val="186"/>
      <scheme val="minor"/>
    </font>
    <font>
      <sz val="11"/>
      <color theme="3"/>
      <name val="Segoe UI"/>
      <family val="2"/>
      <charset val="186"/>
      <scheme val="minor"/>
    </font>
    <font>
      <b/>
      <sz val="11"/>
      <color theme="0"/>
      <name val="Segoe U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3"/>
        <bgColor theme="3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2" borderId="0">
      <alignment vertical="center" wrapText="1"/>
    </xf>
    <xf numFmtId="44" fontId="1" fillId="0" borderId="0" applyFill="0" applyBorder="0" applyAlignment="0" applyProtection="0"/>
    <xf numFmtId="0" fontId="8" fillId="2" borderId="0" applyNumberFormat="0" applyBorder="0" applyAlignment="0" applyProtection="0"/>
    <xf numFmtId="0" fontId="5" fillId="2" borderId="0" applyNumberFormat="0" applyAlignment="0" applyProtection="0"/>
    <xf numFmtId="0" fontId="4" fillId="2" borderId="0" applyNumberFormat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165" fontId="14" fillId="0" borderId="0" applyFill="0" applyBorder="0" applyAlignment="0" applyProtection="0"/>
    <xf numFmtId="5" fontId="14" fillId="0" borderId="0" applyFont="0" applyFill="0" applyBorder="0" applyAlignment="0" applyProtection="0"/>
    <xf numFmtId="9" fontId="4" fillId="0" borderId="0" applyFill="0" applyBorder="0" applyAlignment="0" applyProtection="0"/>
    <xf numFmtId="0" fontId="9" fillId="5" borderId="2" applyNumberFormat="0" applyAlignment="0" applyProtection="0"/>
  </cellStyleXfs>
  <cellXfs count="43">
    <xf numFmtId="0" fontId="0" fillId="2" borderId="0" xfId="0">
      <alignment vertical="center" wrapText="1"/>
    </xf>
    <xf numFmtId="0" fontId="3" fillId="2" borderId="0" xfId="0" applyFont="1" applyFill="1">
      <alignment vertical="center" wrapText="1"/>
    </xf>
    <xf numFmtId="0" fontId="3" fillId="2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 indent="1"/>
    </xf>
    <xf numFmtId="0" fontId="0" fillId="2" borderId="0" xfId="0" applyFont="1">
      <alignment vertical="center" wrapText="1"/>
    </xf>
    <xf numFmtId="0" fontId="0" fillId="2" borderId="0" xfId="0" applyFont="1" applyFill="1" applyBorder="1" applyAlignment="1">
      <alignment horizontal="left" vertical="center" indent="1"/>
    </xf>
    <xf numFmtId="0" fontId="3" fillId="6" borderId="0" xfId="0" applyFont="1" applyFill="1" applyBorder="1">
      <alignment vertical="center" wrapText="1"/>
    </xf>
    <xf numFmtId="0" fontId="0" fillId="2" borderId="0" xfId="0" applyFont="1" applyFill="1" applyBorder="1">
      <alignment vertical="center" wrapText="1"/>
    </xf>
    <xf numFmtId="5" fontId="0" fillId="2" borderId="0" xfId="8" applyFont="1" applyFill="1" applyBorder="1" applyAlignment="1">
      <alignment vertical="center"/>
    </xf>
    <xf numFmtId="5" fontId="0" fillId="2" borderId="0" xfId="8" applyFont="1" applyFill="1" applyBorder="1" applyAlignment="1">
      <alignment horizontal="right" vertical="center" indent="1"/>
    </xf>
    <xf numFmtId="5" fontId="3" fillId="2" borderId="0" xfId="8" applyFont="1" applyFill="1" applyBorder="1" applyAlignment="1">
      <alignment vertical="center"/>
    </xf>
    <xf numFmtId="5" fontId="3" fillId="2" borderId="0" xfId="8" applyFont="1" applyFill="1" applyBorder="1" applyAlignment="1">
      <alignment horizontal="right" vertical="center" indent="1"/>
    </xf>
    <xf numFmtId="5" fontId="2" fillId="2" borderId="0" xfId="8" applyFont="1" applyFill="1" applyBorder="1" applyAlignment="1">
      <alignment vertical="center"/>
    </xf>
    <xf numFmtId="5" fontId="2" fillId="2" borderId="0" xfId="8" applyFont="1" applyFill="1" applyBorder="1" applyAlignment="1">
      <alignment horizontal="right" vertical="center" indent="1"/>
    </xf>
    <xf numFmtId="5" fontId="11" fillId="4" borderId="0" xfId="8" applyFont="1" applyFill="1" applyBorder="1" applyAlignment="1">
      <alignment vertical="center"/>
    </xf>
    <xf numFmtId="5" fontId="11" fillId="4" borderId="0" xfId="8" applyFont="1" applyFill="1" applyBorder="1" applyAlignment="1">
      <alignment horizontal="right" vertical="center" indent="1"/>
    </xf>
    <xf numFmtId="5" fontId="2" fillId="2" borderId="0" xfId="8" applyFont="1" applyFill="1" applyAlignment="1">
      <alignment vertical="center" wrapText="1"/>
    </xf>
    <xf numFmtId="0" fontId="13" fillId="2" borderId="0" xfId="0" applyFont="1" applyFill="1" applyAlignment="1">
      <alignment horizontal="center" wrapText="1"/>
    </xf>
    <xf numFmtId="0" fontId="0" fillId="2" borderId="0" xfId="0" applyAlignment="1">
      <alignment wrapText="1"/>
    </xf>
    <xf numFmtId="0" fontId="0" fillId="2" borderId="0" xfId="0" applyAlignment="1">
      <alignment horizontal="right" wrapText="1"/>
    </xf>
    <xf numFmtId="5" fontId="0" fillId="2" borderId="0" xfId="8" applyNumberFormat="1" applyFont="1" applyFill="1" applyBorder="1" applyAlignment="1">
      <alignment vertical="center" wrapText="1"/>
    </xf>
    <xf numFmtId="5" fontId="0" fillId="6" borderId="0" xfId="8" applyNumberFormat="1" applyFont="1" applyFill="1" applyBorder="1" applyAlignment="1">
      <alignment vertical="center" wrapText="1"/>
    </xf>
    <xf numFmtId="5" fontId="11" fillId="3" borderId="0" xfId="1" applyNumberFormat="1" applyFont="1" applyFill="1" applyBorder="1" applyAlignment="1">
      <alignment vertical="center"/>
    </xf>
    <xf numFmtId="0" fontId="15" fillId="2" borderId="0" xfId="0" applyFont="1" applyFill="1" applyBorder="1">
      <alignment vertical="center" wrapText="1"/>
    </xf>
    <xf numFmtId="5" fontId="15" fillId="2" borderId="0" xfId="0" applyNumberFormat="1" applyFont="1" applyFill="1" applyBorder="1" applyAlignment="1">
      <alignment vertical="center" wrapText="1"/>
    </xf>
    <xf numFmtId="5" fontId="15" fillId="6" borderId="0" xfId="0" applyNumberFormat="1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indent="1"/>
    </xf>
    <xf numFmtId="5" fontId="16" fillId="2" borderId="0" xfId="0" applyNumberFormat="1" applyFont="1" applyFill="1" applyAlignment="1">
      <alignment vertical="center" wrapText="1"/>
    </xf>
    <xf numFmtId="5" fontId="15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>
      <alignment vertical="center" wrapText="1"/>
    </xf>
    <xf numFmtId="0" fontId="17" fillId="2" borderId="1" xfId="0" applyFont="1" applyBorder="1" applyAlignment="1">
      <alignment wrapText="1"/>
    </xf>
    <xf numFmtId="0" fontId="3" fillId="2" borderId="0" xfId="0" applyFont="1" applyAlignment="1">
      <alignment wrapText="1"/>
    </xf>
    <xf numFmtId="0" fontId="3" fillId="2" borderId="0" xfId="0" applyFont="1" applyAlignment="1">
      <alignment horizontal="right" wrapText="1"/>
    </xf>
    <xf numFmtId="0" fontId="17" fillId="2" borderId="1" xfId="0" applyFont="1" applyBorder="1" applyAlignment="1">
      <alignment horizontal="right" wrapText="1"/>
    </xf>
    <xf numFmtId="0" fontId="13" fillId="2" borderId="0" xfId="0" applyFont="1" applyFill="1" applyAlignment="1">
      <alignment horizontal="center" vertical="center" wrapText="1"/>
    </xf>
    <xf numFmtId="0" fontId="5" fillId="2" borderId="0" xfId="3" applyAlignment="1">
      <alignment vertical="top"/>
    </xf>
    <xf numFmtId="0" fontId="12" fillId="4" borderId="0" xfId="0" applyFont="1" applyFill="1" applyBorder="1" applyAlignment="1">
      <alignment horizontal="right" indent="1"/>
    </xf>
    <xf numFmtId="166" fontId="7" fillId="4" borderId="0" xfId="0" applyNumberFormat="1" applyFont="1" applyFill="1" applyBorder="1" applyAlignment="1">
      <alignment horizontal="right" vertical="center" indent="1"/>
    </xf>
    <xf numFmtId="0" fontId="8" fillId="2" borderId="0" xfId="2" applyAlignment="1">
      <alignment horizontal="left" vertical="center"/>
    </xf>
    <xf numFmtId="0" fontId="6" fillId="2" borderId="0" xfId="6" applyBorder="1" applyAlignment="1">
      <alignment horizontal="left"/>
    </xf>
  </cellXfs>
  <cellStyles count="11">
    <cellStyle name="Koma [0]" xfId="7" builtinId="6" customBuiltin="1"/>
    <cellStyle name="Märkus" xfId="10" builtinId="10" customBuiltin="1"/>
    <cellStyle name="Normaallaad" xfId="0" builtinId="0" customBuiltin="1"/>
    <cellStyle name="Pealkiri 1" xfId="3" builtinId="16" customBuiltin="1"/>
    <cellStyle name="Pealkiri 2" xfId="4" builtinId="17" customBuiltin="1"/>
    <cellStyle name="Pealkiri 3" xfId="5" builtinId="18" customBuiltin="1"/>
    <cellStyle name="Pealkiri 4" xfId="6" builtinId="19" customBuiltin="1"/>
    <cellStyle name="Protsent" xfId="9" builtinId="5" customBuiltin="1"/>
    <cellStyle name="Valuuta" xfId="1" builtinId="4" customBuiltin="1"/>
    <cellStyle name="Valuuta [0]" xfId="8" builtinId="7" customBuiltin="1"/>
    <cellStyle name="Üldpealkiri" xfId="2" builtinId="15" customBuiltin="1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€&quot;;\-#,##0\ &quot;€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Segoe UI"/>
        <scheme val="minor"/>
      </font>
      <alignment vertical="bottom" textRotation="0" wrapText="1" indent="0" justifyLastLine="0" shrinkToFit="0" readingOrder="0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3"/>
      </font>
      <fill>
        <patternFill>
          <bgColor theme="0"/>
        </patternFill>
      </fill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</dxfs>
  <tableStyles count="2" defaultTableStyle="Kasumiaruanne" defaultPivotStyle="PivotStyleLight16">
    <tableStyle name="Kulud" pivot="0" count="7" xr9:uid="{00000000-0011-0000-FFFF-FFFF00000000}">
      <tableStyleElement type="wholeTable" dxfId="56"/>
      <tableStyleElement type="headerRow" dxfId="55"/>
      <tableStyleElement type="totalRow" dxfId="54"/>
      <tableStyleElement type="firstColumn" dxfId="53"/>
      <tableStyleElement type="lastColumn" dxfId="52"/>
      <tableStyleElement type="firstColumnStripe" dxfId="51"/>
      <tableStyleElement type="secondColumnStripe" dxfId="50"/>
    </tableStyle>
    <tableStyle name="Kasumiaruanne" pivot="0" count="7" xr9:uid="{00000000-0011-0000-FFFF-FFFF01000000}">
      <tableStyleElement type="wholeTable" dxfId="49"/>
      <tableStyleElement type="headerRow" dxfId="48"/>
      <tableStyleElement type="totalRow" dxfId="47"/>
      <tableStyleElement type="firstColumn" dxfId="46"/>
      <tableStyleElement type="lastColumn" dxfId="45"/>
      <tableStyleElement type="firstColumnStripe" dxfId="44"/>
      <tableStyleElement type="secondColumnStripe" dxfId="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253588492461902E-2"/>
          <c:y val="9.9308419780860732E-2"/>
          <c:w val="0.86286252580352119"/>
          <c:h val="0.7484731075282256"/>
        </c:manualLayout>
      </c:layout>
      <c:lineChart>
        <c:grouping val="standard"/>
        <c:varyColors val="0"/>
        <c:ser>
          <c:idx val="0"/>
          <c:order val="0"/>
          <c:tx>
            <c:strRef>
              <c:f>Tulu!$B$12</c:f>
              <c:strCache>
                <c:ptCount val="1"/>
                <c:pt idx="0">
                  <c:v>Brutokasum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Tulu!$C$12:$N$12</c:f>
              <c:numCache>
                <c:formatCode>"€"#,##0_);\("€"#,##0\)</c:formatCode>
                <c:ptCount val="12"/>
                <c:pt idx="0">
                  <c:v>25000</c:v>
                </c:pt>
                <c:pt idx="1">
                  <c:v>36348</c:v>
                </c:pt>
                <c:pt idx="2">
                  <c:v>27562</c:v>
                </c:pt>
                <c:pt idx="3">
                  <c:v>-5059.5</c:v>
                </c:pt>
                <c:pt idx="4">
                  <c:v>30153.179999999997</c:v>
                </c:pt>
                <c:pt idx="5">
                  <c:v>32964.449999999997</c:v>
                </c:pt>
                <c:pt idx="6">
                  <c:v>33502.869999999995</c:v>
                </c:pt>
                <c:pt idx="7">
                  <c:v>41646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9-4112-8C5D-0AF7BF63DCED}"/>
            </c:ext>
          </c:extLst>
        </c:ser>
        <c:ser>
          <c:idx val="1"/>
          <c:order val="1"/>
          <c:tx>
            <c:strRef>
              <c:f>Tegevuskulud!$B$17</c:f>
              <c:strCache>
                <c:ptCount val="1"/>
                <c:pt idx="0">
                  <c:v>Tegevuskulud kokku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Tegevuskulud!$C$17:$N$17</c:f>
              <c:numCache>
                <c:formatCode>"€"#,##0_);\("€"#,##0\)</c:formatCode>
                <c:ptCount val="12"/>
                <c:pt idx="0">
                  <c:v>10841</c:v>
                </c:pt>
                <c:pt idx="1">
                  <c:v>11367.25</c:v>
                </c:pt>
                <c:pt idx="2">
                  <c:v>11919.82</c:v>
                </c:pt>
                <c:pt idx="3">
                  <c:v>12500.010000000002</c:v>
                </c:pt>
                <c:pt idx="4">
                  <c:v>13109.21</c:v>
                </c:pt>
                <c:pt idx="5">
                  <c:v>13748.859999999999</c:v>
                </c:pt>
                <c:pt idx="6">
                  <c:v>14420.509999999998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9-4112-8C5D-0AF7BF63D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37688"/>
        <c:axId val="211538080"/>
      </c:lineChart>
      <c:catAx>
        <c:axId val="211537688"/>
        <c:scaling>
          <c:orientation val="minMax"/>
        </c:scaling>
        <c:delete val="1"/>
        <c:axPos val="b"/>
        <c:majorTickMark val="out"/>
        <c:minorTickMark val="none"/>
        <c:tickLblPos val="nextTo"/>
        <c:crossAx val="211538080"/>
        <c:crosses val="autoZero"/>
        <c:auto val="1"/>
        <c:lblAlgn val="ctr"/>
        <c:lblOffset val="100"/>
        <c:noMultiLvlLbl val="0"/>
      </c:catAx>
      <c:valAx>
        <c:axId val="211538080"/>
        <c:scaling>
          <c:orientation val="minMax"/>
        </c:scaling>
        <c:delete val="1"/>
        <c:axPos val="l"/>
        <c:numFmt formatCode="&quot;€&quot;#,##0_);\(&quot;€&quot;#,##0\)" sourceLinked="1"/>
        <c:majorTickMark val="out"/>
        <c:minorTickMark val="none"/>
        <c:tickLblPos val="nextTo"/>
        <c:crossAx val="2115376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5709285444534322"/>
          <c:y val="0.12393117526975794"/>
          <c:w val="0.14290714555465681"/>
          <c:h val="0.83563221264008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2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2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2</xdr:row>
      <xdr:rowOff>85725</xdr:rowOff>
    </xdr:from>
    <xdr:to>
      <xdr:col>15</xdr:col>
      <xdr:colOff>0</xdr:colOff>
      <xdr:row>2</xdr:row>
      <xdr:rowOff>1285875</xdr:rowOff>
    </xdr:to>
    <xdr:graphicFrame macro="">
      <xdr:nvGraphicFramePr>
        <xdr:cNvPr id="3" name="Diagramm 2" descr="Joondiagramm, mis näitab brutokasumit ja tegevuskulusid kokku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ulu" displayName="Tulu" ref="B3:O10" totalsRowCount="1" headerRowDxfId="42">
  <autoFilter ref="B3:O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Tulu" totalsRowLabel="Netomüük" totalsRowDxfId="41"/>
    <tableColumn id="2" xr3:uid="{00000000-0010-0000-0000-000002000000}" name="JAAN" totalsRowFunction="custom" dataDxfId="40" totalsRowDxfId="39">
      <totalsRowFormula>IF(SUM(C4:C9)=0,"",SUM(C4:C9))</totalsRowFormula>
    </tableColumn>
    <tableColumn id="3" xr3:uid="{00000000-0010-0000-0000-000003000000}" name="VEEBR" totalsRowFunction="custom" dataDxfId="38" totalsRowDxfId="37">
      <totalsRowFormula>IF(SUM(D4:D9)=0,"",SUM(D4:D9))</totalsRowFormula>
    </tableColumn>
    <tableColumn id="4" xr3:uid="{00000000-0010-0000-0000-000004000000}" name="MÄRTS" totalsRowFunction="custom" dataDxfId="36" totalsRowDxfId="35">
      <totalsRowFormula>IF(SUM(E4:E9)=0,"",SUM(E4:E9))</totalsRowFormula>
    </tableColumn>
    <tableColumn id="5" xr3:uid="{00000000-0010-0000-0000-000005000000}" name="APR" totalsRowFunction="custom" dataDxfId="34" totalsRowDxfId="33">
      <totalsRowFormula>IF(SUM(F4:F9)=0,"",SUM(F4:F9))</totalsRowFormula>
    </tableColumn>
    <tableColumn id="6" xr3:uid="{00000000-0010-0000-0000-000006000000}" name="MAI" totalsRowFunction="custom" dataDxfId="32" totalsRowDxfId="31">
      <totalsRowFormula>IF(SUM(G4:G9)=0,"",SUM(G4:G9))</totalsRowFormula>
    </tableColumn>
    <tableColumn id="7" xr3:uid="{00000000-0010-0000-0000-000007000000}" name="JUUNI" totalsRowFunction="custom" dataDxfId="30" totalsRowDxfId="29">
      <totalsRowFormula>IF(SUM(H4:H9)=0,"",SUM(H4:H9))</totalsRowFormula>
    </tableColumn>
    <tableColumn id="8" xr3:uid="{00000000-0010-0000-0000-000008000000}" name="JUULI" totalsRowFunction="custom" dataDxfId="28" totalsRowDxfId="27">
      <totalsRowFormula>IF(SUM(I4:I9)=0,"",SUM(I4:I9))</totalsRowFormula>
    </tableColumn>
    <tableColumn id="9" xr3:uid="{00000000-0010-0000-0000-000009000000}" name="AUG" totalsRowFunction="custom" dataDxfId="26" totalsRowDxfId="25">
      <totalsRowFormula>IF(SUM(J4:J9)=0,"",SUM(J4:J9))</totalsRowFormula>
    </tableColumn>
    <tableColumn id="10" xr3:uid="{00000000-0010-0000-0000-00000A000000}" name="SEPT" totalsRowFunction="custom" dataDxfId="24" totalsRowDxfId="23">
      <totalsRowFormula>IF(SUM(K4:K9)=0,"",SUM(K4:K9))</totalsRowFormula>
    </tableColumn>
    <tableColumn id="11" xr3:uid="{00000000-0010-0000-0000-00000B000000}" name="OKT" totalsRowFunction="custom" dataDxfId="22" totalsRowDxfId="21">
      <totalsRowFormula>IF(SUM(L4:L9)=0,"",SUM(L4:L9))</totalsRowFormula>
    </tableColumn>
    <tableColumn id="12" xr3:uid="{00000000-0010-0000-0000-00000C000000}" name="NOV" totalsRowFunction="custom" dataDxfId="20" totalsRowDxfId="19">
      <totalsRowFormula>IF(SUM(M4:M9)=0,"",SUM(M4:M9))</totalsRowFormula>
    </tableColumn>
    <tableColumn id="13" xr3:uid="{00000000-0010-0000-0000-00000D000000}" name="DETS" totalsRowFunction="custom" dataDxfId="18" totalsRowDxfId="17">
      <totalsRowFormula>IF(SUM(N4:N9)=0,"",SUM(N4:N9))</totalsRowFormula>
    </tableColumn>
    <tableColumn id="14" xr3:uid="{00000000-0010-0000-0000-00000E000000}" name="KOKKU" totalsRowFunction="sum" dataDxfId="16" totalsRowDxfId="15">
      <calculatedColumnFormula>SUM(C4:N4)</calculatedColumnFormula>
    </tableColumn>
  </tableColumns>
  <tableStyleInfo name="Kasumiaruanne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tulud kuu kohta. Kogusumma arvutatakse automaatsel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Kulud" displayName="Kulud" ref="B3:O17" totalsRowCount="1" headerRowDxfId="14">
  <autoFilter ref="B3:O1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Tegevuskulud" totalsRowLabel="Tegevuskulud kokku" totalsRowDxfId="13"/>
    <tableColumn id="2" xr3:uid="{00000000-0010-0000-0100-000002000000}" name="JAAN" totalsRowFunction="custom" totalsRowDxfId="12">
      <totalsRowFormula>IF(SUM(C4:C16)=0,"",SUM(C4:C16))</totalsRowFormula>
    </tableColumn>
    <tableColumn id="3" xr3:uid="{00000000-0010-0000-0100-000003000000}" name="VEEBR" totalsRowFunction="custom" totalsRowDxfId="11">
      <totalsRowFormula>IF(SUM(D4:D16)=0,"",SUM(D4:D16))</totalsRowFormula>
    </tableColumn>
    <tableColumn id="4" xr3:uid="{00000000-0010-0000-0100-000004000000}" name="MÄRTS" totalsRowFunction="custom" totalsRowDxfId="10">
      <totalsRowFormula>IF(SUM(E4:E16)=0,"",SUM(E4:E16))</totalsRowFormula>
    </tableColumn>
    <tableColumn id="5" xr3:uid="{00000000-0010-0000-0100-000005000000}" name="APR" totalsRowFunction="custom" totalsRowDxfId="9">
      <totalsRowFormula>IF(SUM(F4:F16)=0,"",SUM(F4:F16))</totalsRowFormula>
    </tableColumn>
    <tableColumn id="6" xr3:uid="{00000000-0010-0000-0100-000006000000}" name="MAI" totalsRowFunction="custom" totalsRowDxfId="8">
      <totalsRowFormula>IF(SUM(G4:G16)=0,"",SUM(G4:G16))</totalsRowFormula>
    </tableColumn>
    <tableColumn id="7" xr3:uid="{00000000-0010-0000-0100-000007000000}" name="JUUNI" totalsRowFunction="custom" totalsRowDxfId="7">
      <totalsRowFormula>IF(SUM(H4:H16)=0,"",SUM(H4:H16))</totalsRowFormula>
    </tableColumn>
    <tableColumn id="8" xr3:uid="{00000000-0010-0000-0100-000008000000}" name="JUULI" totalsRowFunction="custom" totalsRowDxfId="6">
      <totalsRowFormula>IF(SUM(I4:I16)=0,"",SUM(I4:I16))</totalsRowFormula>
    </tableColumn>
    <tableColumn id="9" xr3:uid="{00000000-0010-0000-0100-000009000000}" name="AUG" totalsRowFunction="custom" totalsRowDxfId="5">
      <totalsRowFormula>IF(SUM(J4:J16)=0,"",SUM(J4:J16))</totalsRowFormula>
    </tableColumn>
    <tableColumn id="10" xr3:uid="{00000000-0010-0000-0100-00000A000000}" name="SEPT" totalsRowFunction="custom" totalsRowDxfId="4">
      <totalsRowFormula>IF(SUM(K4:K16)=0,"",SUM(K4:K16))</totalsRowFormula>
    </tableColumn>
    <tableColumn id="11" xr3:uid="{00000000-0010-0000-0100-00000B000000}" name="OKT" totalsRowFunction="custom" totalsRowDxfId="3">
      <totalsRowFormula>IF(SUM(L4:L16)=0,"",SUM(L4:L16))</totalsRowFormula>
    </tableColumn>
    <tableColumn id="12" xr3:uid="{00000000-0010-0000-0100-00000C000000}" name="NOV" totalsRowFunction="custom" totalsRowDxfId="2">
      <totalsRowFormula>IF(SUM(M4:M16)=0,"",SUM(M4:M16))</totalsRowFormula>
    </tableColumn>
    <tableColumn id="13" xr3:uid="{00000000-0010-0000-0100-00000D000000}" name="DETS" totalsRowFunction="custom" totalsRowDxfId="1">
      <totalsRowFormula>IF(SUM(N4:N16)=0,"",SUM(N4:N16))</totalsRowFormula>
    </tableColumn>
    <tableColumn id="14" xr3:uid="{00000000-0010-0000-0100-00000E000000}" name="KOKKU" totalsRowFunction="sum" totalsRowDxfId="0">
      <calculatedColumnFormula>SUM(C4:N4)</calculatedColumnFormula>
    </tableColumn>
  </tableColumns>
  <tableStyleInfo name="Kulud" showFirstColumn="0" showLastColumn="0" showRowStripes="1" showColumnStripes="0"/>
  <extLst>
    <ext xmlns:x14="http://schemas.microsoft.com/office/spreadsheetml/2009/9/main" uri="{504A1905-F514-4f6f-8877-14C23A59335A}">
      <x14:table altTextSummary="Sisestage selles tabelis tegevuskulud kuu kohta. Kogusumma arvutatakse automaatselt.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O9"/>
  <sheetViews>
    <sheetView showGridLines="0" tabSelected="1" workbookViewId="0"/>
  </sheetViews>
  <sheetFormatPr defaultRowHeight="30" customHeight="1" x14ac:dyDescent="0.3"/>
  <cols>
    <col min="1" max="1" width="1.875" customWidth="1"/>
    <col min="2" max="2" width="29.875" customWidth="1"/>
    <col min="3" max="14" width="10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1"/>
      <c r="B1" s="41" t="s">
        <v>0</v>
      </c>
      <c r="C1" s="42" t="s">
        <v>7</v>
      </c>
      <c r="D1" s="42"/>
      <c r="E1" s="42"/>
      <c r="F1" s="42"/>
      <c r="G1" s="42"/>
      <c r="H1" s="42"/>
      <c r="I1" s="42"/>
      <c r="J1" s="42"/>
      <c r="K1" s="42"/>
      <c r="L1" s="39" t="s">
        <v>18</v>
      </c>
      <c r="M1" s="39"/>
      <c r="N1" s="39"/>
      <c r="O1" s="39"/>
    </row>
    <row r="2" spans="1:15" ht="65.099999999999994" customHeight="1" x14ac:dyDescent="0.3">
      <c r="A2" s="1"/>
      <c r="B2" s="41"/>
      <c r="C2" s="38" t="s">
        <v>8</v>
      </c>
      <c r="D2" s="38"/>
      <c r="E2" s="38"/>
      <c r="F2" s="38"/>
      <c r="G2" s="38"/>
      <c r="H2" s="38"/>
      <c r="I2" s="38"/>
      <c r="J2" s="38"/>
      <c r="K2" s="38"/>
      <c r="L2" s="40">
        <f>NetoTulu</f>
        <v>72450.139999999985</v>
      </c>
      <c r="M2" s="40"/>
      <c r="N2" s="40"/>
      <c r="O2" s="40"/>
    </row>
    <row r="3" spans="1:15" ht="105" customHeight="1" x14ac:dyDescent="0.3">
      <c r="A3" s="1"/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s="21" customFormat="1" ht="39.950000000000003" customHeight="1" thickBot="1" x14ac:dyDescent="0.35">
      <c r="A4" s="4"/>
      <c r="B4" s="20"/>
      <c r="C4" s="33" t="s">
        <v>9</v>
      </c>
      <c r="D4" s="33" t="s">
        <v>10</v>
      </c>
      <c r="E4" s="33" t="s">
        <v>11</v>
      </c>
      <c r="F4" s="33" t="s">
        <v>12</v>
      </c>
      <c r="G4" s="33" t="s">
        <v>13</v>
      </c>
      <c r="H4" s="33" t="s">
        <v>14</v>
      </c>
      <c r="I4" s="33" t="s">
        <v>15</v>
      </c>
      <c r="J4" s="33" t="s">
        <v>16</v>
      </c>
      <c r="K4" s="33" t="s">
        <v>17</v>
      </c>
      <c r="L4" s="33" t="s">
        <v>19</v>
      </c>
      <c r="M4" s="33" t="s">
        <v>20</v>
      </c>
      <c r="N4" s="33" t="s">
        <v>21</v>
      </c>
      <c r="O4" s="36" t="s">
        <v>22</v>
      </c>
    </row>
    <row r="5" spans="1:15" ht="30" customHeight="1" x14ac:dyDescent="0.3">
      <c r="A5" s="1"/>
      <c r="B5" s="5" t="s">
        <v>2</v>
      </c>
      <c r="C5" s="19">
        <f>IFERROR(Tulu!C12-Kulud[[#Totals],[JAAN]],"")</f>
        <v>14159</v>
      </c>
      <c r="D5" s="19">
        <f>IFERROR(Tulu!D12-Kulud[[#Totals],[VEEBR]],"")</f>
        <v>24980.75</v>
      </c>
      <c r="E5" s="19">
        <f>IFERROR(Tulu!E12-Kulud[[#Totals],[MÄRTS]],"")</f>
        <v>15642.18</v>
      </c>
      <c r="F5" s="19">
        <f>IFERROR(Tulu!F12-Kulud[[#Totals],[APR]],"")</f>
        <v>-17559.510000000002</v>
      </c>
      <c r="G5" s="19">
        <f>IFERROR(Tulu!G12-Kulud[[#Totals],[MAI]],"")</f>
        <v>17043.969999999998</v>
      </c>
      <c r="H5" s="19">
        <f>IFERROR(Tulu!H12-Kulud[[#Totals],[JUUNI]],"")</f>
        <v>19215.589999999997</v>
      </c>
      <c r="I5" s="19">
        <f>IFERROR(Tulu!I12-Kulud[[#Totals],[JUULI]],"")</f>
        <v>19082.359999999997</v>
      </c>
      <c r="J5" s="19" t="str">
        <f>IFERROR(Tulu!J12-Kulud[[#Totals],[AUG]],"")</f>
        <v/>
      </c>
      <c r="K5" s="19" t="str">
        <f>IFERROR(Tulu!K12-Kulud[[#Totals],[SEPT]],"")</f>
        <v/>
      </c>
      <c r="L5" s="19" t="str">
        <f>IFERROR(Tulu!L12-Kulud[[#Totals],[OKT]],"")</f>
        <v/>
      </c>
      <c r="M5" s="19" t="str">
        <f>IFERROR(Tulu!M12-Kulud[[#Totals],[NOV]],"")</f>
        <v/>
      </c>
      <c r="N5" s="19" t="str">
        <f>IFERROR(Tulu!N12-Kulud[[#Totals],[DETS]],"")</f>
        <v/>
      </c>
      <c r="O5" s="19">
        <f>IFERROR(Tulu!O12-Kulud[[#Totals],[KOKKU]],"")</f>
        <v>134210.34000000003</v>
      </c>
    </row>
    <row r="6" spans="1:15" ht="30" customHeight="1" x14ac:dyDescent="0.3">
      <c r="A6" s="1"/>
      <c r="B6" s="2" t="s">
        <v>3</v>
      </c>
      <c r="C6" s="13">
        <v>-100</v>
      </c>
      <c r="D6" s="13">
        <v>-105</v>
      </c>
      <c r="E6" s="13">
        <v>-110.25</v>
      </c>
      <c r="F6" s="13">
        <v>-115.76</v>
      </c>
      <c r="G6" s="13">
        <v>-121.55</v>
      </c>
      <c r="H6" s="13">
        <v>-127.63</v>
      </c>
      <c r="I6" s="13">
        <v>-134.01</v>
      </c>
      <c r="J6" s="13"/>
      <c r="K6" s="13"/>
      <c r="L6" s="13"/>
      <c r="M6" s="13"/>
      <c r="N6" s="13"/>
      <c r="O6" s="14">
        <f t="shared" ref="O6:O8" si="0">SUM(C6:N6)</f>
        <v>-814.19999999999993</v>
      </c>
    </row>
    <row r="7" spans="1:15" ht="30" customHeight="1" x14ac:dyDescent="0.3">
      <c r="A7" s="1"/>
      <c r="B7" s="5" t="s">
        <v>4</v>
      </c>
      <c r="C7" s="15">
        <f>IFERROR(C5+C6,"")</f>
        <v>14059</v>
      </c>
      <c r="D7" s="15">
        <f t="shared" ref="D7:N7" si="1">IFERROR(D5+D6,"")</f>
        <v>24875.75</v>
      </c>
      <c r="E7" s="15">
        <f t="shared" si="1"/>
        <v>15531.93</v>
      </c>
      <c r="F7" s="15">
        <f t="shared" si="1"/>
        <v>-17675.27</v>
      </c>
      <c r="G7" s="15">
        <f t="shared" si="1"/>
        <v>16922.419999999998</v>
      </c>
      <c r="H7" s="15">
        <f t="shared" si="1"/>
        <v>19087.959999999995</v>
      </c>
      <c r="I7" s="15">
        <f t="shared" si="1"/>
        <v>18948.349999999999</v>
      </c>
      <c r="J7" s="15" t="str">
        <f t="shared" si="1"/>
        <v/>
      </c>
      <c r="K7" s="15" t="str">
        <f t="shared" si="1"/>
        <v/>
      </c>
      <c r="L7" s="15" t="str">
        <f t="shared" si="1"/>
        <v/>
      </c>
      <c r="M7" s="15" t="str">
        <f t="shared" si="1"/>
        <v/>
      </c>
      <c r="N7" s="15" t="str">
        <f t="shared" si="1"/>
        <v/>
      </c>
      <c r="O7" s="16">
        <f t="shared" si="0"/>
        <v>91750.139999999985</v>
      </c>
    </row>
    <row r="8" spans="1:15" ht="30" customHeight="1" x14ac:dyDescent="0.3">
      <c r="A8" s="1"/>
      <c r="B8" s="2" t="s">
        <v>5</v>
      </c>
      <c r="C8" s="13">
        <v>2400</v>
      </c>
      <c r="D8" s="13">
        <v>2500</v>
      </c>
      <c r="E8" s="13">
        <v>2600</v>
      </c>
      <c r="F8" s="13">
        <v>2700</v>
      </c>
      <c r="G8" s="13">
        <v>2900</v>
      </c>
      <c r="H8" s="13">
        <v>3000</v>
      </c>
      <c r="I8" s="13">
        <v>3200</v>
      </c>
      <c r="J8" s="13"/>
      <c r="K8" s="13"/>
      <c r="L8" s="13"/>
      <c r="M8" s="13"/>
      <c r="N8" s="13"/>
      <c r="O8" s="14">
        <f t="shared" si="0"/>
        <v>19300</v>
      </c>
    </row>
    <row r="9" spans="1:15" ht="30" customHeight="1" x14ac:dyDescent="0.3">
      <c r="A9" s="1"/>
      <c r="B9" s="6" t="s">
        <v>6</v>
      </c>
      <c r="C9" s="17">
        <f>IFERROR(C7-C8,"")</f>
        <v>11659</v>
      </c>
      <c r="D9" s="17">
        <f t="shared" ref="D9:O9" si="2">IFERROR(D7-D8,"")</f>
        <v>22375.75</v>
      </c>
      <c r="E9" s="17">
        <f t="shared" si="2"/>
        <v>12931.93</v>
      </c>
      <c r="F9" s="17">
        <f t="shared" si="2"/>
        <v>-20375.27</v>
      </c>
      <c r="G9" s="17">
        <f t="shared" si="2"/>
        <v>14022.419999999998</v>
      </c>
      <c r="H9" s="17">
        <f t="shared" si="2"/>
        <v>16087.959999999995</v>
      </c>
      <c r="I9" s="17">
        <f t="shared" si="2"/>
        <v>15748.349999999999</v>
      </c>
      <c r="J9" s="17" t="str">
        <f t="shared" si="2"/>
        <v/>
      </c>
      <c r="K9" s="17" t="str">
        <f t="shared" si="2"/>
        <v/>
      </c>
      <c r="L9" s="17" t="str">
        <f t="shared" si="2"/>
        <v/>
      </c>
      <c r="M9" s="17" t="str">
        <f t="shared" si="2"/>
        <v/>
      </c>
      <c r="N9" s="17" t="str">
        <f t="shared" si="2"/>
        <v/>
      </c>
      <c r="O9" s="18">
        <f t="shared" si="2"/>
        <v>72450.139999999985</v>
      </c>
    </row>
  </sheetData>
  <dataConsolidate/>
  <mergeCells count="6">
    <mergeCell ref="B3:O3"/>
    <mergeCell ref="C2:K2"/>
    <mergeCell ref="L1:O1"/>
    <mergeCell ref="L2:O2"/>
    <mergeCell ref="B1:B2"/>
    <mergeCell ref="C1:K1"/>
  </mergeCells>
  <dataValidations xWindow="289" yWindow="599" count="11">
    <dataValidation allowBlank="1" showInputMessage="1" showErrorMessage="1" prompt="Sellel töölehel saate koostada kasumiaruande. Sisestage lahtrisse B1 aasta ja lahtrisse C2 ettevõtte nimi. Lahtris L2 arvutatakse automaatselt netotulu. Lahtris B3 kuvatakse diagramm." sqref="A1" xr:uid="{00000000-0002-0000-0000-000000000000}"/>
    <dataValidation allowBlank="1" showInputMessage="1" prompt="Selles lahtris kuvatakse töölehe pealkiri. Sisestage allolevasse lahtrisse ettevõtte nimi." sqref="C1:K1" xr:uid="{00000000-0002-0000-0000-000001000000}"/>
    <dataValidation allowBlank="1" showInputMessage="1" showErrorMessage="1" prompt="Allolevas lahtris arvutatakse automaatselt välja netotulu." sqref="L1:O1" xr:uid="{00000000-0002-0000-0000-000002000000}"/>
    <dataValidation allowBlank="1" showInputMessage="1" showErrorMessage="1" prompt="Paremale jäävates lahtrites arvutatakse automaatselt välja tegevustulud. Sisestage lahtritesse C6 – O6 intressitulu (arvestatakse kuluna)." sqref="B5" xr:uid="{00000000-0002-0000-0000-000003000000}"/>
    <dataValidation allowBlank="1" showInputMessage="1" showErrorMessage="1" prompt="Sisestage paremale jäävatesse lahtritesse intressitulu (arvestatakse kuluna). Lahtrites C7 – O7 arvutatakse automaatselt välja tulu enne tulumaksu mahaarvamist." sqref="B6" xr:uid="{00000000-0002-0000-0000-000004000000}"/>
    <dataValidation allowBlank="1" showInputMessage="1" showErrorMessage="1" prompt="Paremale jäävates lahtrites arvutatakse automaatselt välja tulu enne tulumaksu mahaarvamist. Sisestage lahtritesse C8 – O8 tulumaksukulu." sqref="B7" xr:uid="{00000000-0002-0000-0000-000005000000}"/>
    <dataValidation allowBlank="1" showInputMessage="1" showErrorMessage="1" prompt="Sisestage paremale jäävatesse lahtritesse tulumaksukulu. Lahtrites C9 – O9 arvutatakse automaatselt välja netotulu." sqref="B8" xr:uid="{00000000-0002-0000-0000-000006000000}"/>
    <dataValidation allowBlank="1" showInputMessage="1" showErrorMessage="1" prompt="Paremale jäävates lahtrites arvutatakse automaatselt välja netotulu." sqref="B9" xr:uid="{00000000-0002-0000-0000-000007000000}"/>
    <dataValidation allowBlank="1" showInputMessage="1" showErrorMessage="1" prompt="Siia lahtrisse sisestage aasta" sqref="B1" xr:uid="{00000000-0002-0000-0000-000008000000}"/>
    <dataValidation allowBlank="1" showInputMessage="1" showErrorMessage="1" prompt="Selles lahtris arvutatakse automaatselt välja netotulu. Sisestage tulude tabelisse tuluandmed ja kulude tabelisse tegevuskulude  andmed." sqref="L2:O2" xr:uid="{00000000-0002-0000-0000-000009000000}"/>
    <dataValidation allowBlank="1" showInputMessage="1" showErrorMessage="1" prompt="Siia lahtrisse sisestage ettevõtte nimi. Paremale jäävas lahtris arvutatakse automaatselt välja netotulu." sqref="C2:K2" xr:uid="{00000000-0002-0000-0000-00000A000000}"/>
  </dataValidations>
  <printOptions horizontalCentered="1"/>
  <pageMargins left="0.25" right="0.25" top="0.75" bottom="0.75" header="0.3" footer="0.3"/>
  <pageSetup paperSize="9" scale="76" fitToHeight="0" orientation="landscape" r:id="rId1"/>
  <headerFooter differentFirst="1">
    <oddFooter>&amp;C&amp;K03+000Page &amp;P of &amp;N</oddFooter>
  </headerFooter>
  <ignoredErrors>
    <ignoredError sqref="O6:O8 J9:N9 J7:N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O12"/>
  <sheetViews>
    <sheetView showGridLines="0" workbookViewId="0"/>
  </sheetViews>
  <sheetFormatPr defaultRowHeight="30" customHeight="1" x14ac:dyDescent="0.3"/>
  <cols>
    <col min="1" max="1" width="1.875" customWidth="1"/>
    <col min="2" max="2" width="29.875" customWidth="1"/>
    <col min="3" max="14" width="10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32"/>
      <c r="B1" s="41" t="str">
        <f>Tegevuskulud!B1:B2</f>
        <v>AASTA</v>
      </c>
      <c r="C1" s="42" t="s">
        <v>49</v>
      </c>
      <c r="D1" s="42"/>
      <c r="E1" s="42"/>
      <c r="F1" s="42"/>
      <c r="G1" s="42"/>
      <c r="H1" s="42"/>
      <c r="I1" s="42"/>
      <c r="J1" s="42"/>
      <c r="K1" s="42"/>
      <c r="L1"/>
      <c r="M1"/>
      <c r="N1"/>
      <c r="O1"/>
    </row>
    <row r="2" spans="1:15" ht="65.099999999999994" customHeight="1" x14ac:dyDescent="0.3">
      <c r="A2" s="1"/>
      <c r="B2" s="41"/>
      <c r="C2" s="38" t="str">
        <f>Kasumiaruanne!C2:K2</f>
        <v>ETTEVÕTTE NIMI</v>
      </c>
      <c r="D2" s="38"/>
      <c r="E2" s="38"/>
      <c r="F2" s="38"/>
      <c r="G2" s="38"/>
      <c r="H2" s="38"/>
      <c r="I2" s="38"/>
      <c r="J2" s="38"/>
      <c r="K2" s="38"/>
    </row>
    <row r="3" spans="1:15" ht="30" customHeight="1" x14ac:dyDescent="0.3">
      <c r="A3" s="4"/>
      <c r="B3" s="34" t="s">
        <v>23</v>
      </c>
      <c r="C3" s="35" t="s">
        <v>9</v>
      </c>
      <c r="D3" s="35" t="s">
        <v>10</v>
      </c>
      <c r="E3" s="35" t="s">
        <v>11</v>
      </c>
      <c r="F3" s="35" t="s">
        <v>12</v>
      </c>
      <c r="G3" s="35" t="s">
        <v>13</v>
      </c>
      <c r="H3" s="35" t="s">
        <v>14</v>
      </c>
      <c r="I3" s="35" t="s">
        <v>15</v>
      </c>
      <c r="J3" s="35" t="s">
        <v>16</v>
      </c>
      <c r="K3" s="35" t="s">
        <v>17</v>
      </c>
      <c r="L3" s="35" t="s">
        <v>19</v>
      </c>
      <c r="M3" s="35" t="s">
        <v>20</v>
      </c>
      <c r="N3" s="35" t="s">
        <v>21</v>
      </c>
      <c r="O3" s="35" t="s">
        <v>22</v>
      </c>
    </row>
    <row r="4" spans="1:15" ht="30" customHeight="1" x14ac:dyDescent="0.3">
      <c r="A4" s="1"/>
      <c r="B4" s="10" t="s">
        <v>24</v>
      </c>
      <c r="C4" s="23">
        <v>50000</v>
      </c>
      <c r="D4" s="23">
        <v>63098</v>
      </c>
      <c r="E4" s="23">
        <v>55125</v>
      </c>
      <c r="F4" s="23">
        <v>23881</v>
      </c>
      <c r="G4" s="23">
        <v>60775.31</v>
      </c>
      <c r="H4" s="23">
        <v>63814.080000000002</v>
      </c>
      <c r="I4" s="23">
        <v>67004.78</v>
      </c>
      <c r="J4" s="23">
        <v>89000</v>
      </c>
      <c r="K4" s="23"/>
      <c r="L4" s="23"/>
      <c r="M4" s="23"/>
      <c r="N4" s="23"/>
      <c r="O4" s="23">
        <f>SUM(C4:N4)</f>
        <v>472698.17000000004</v>
      </c>
    </row>
    <row r="5" spans="1:15" ht="30" customHeight="1" x14ac:dyDescent="0.3">
      <c r="A5" s="1"/>
      <c r="B5" s="10" t="s">
        <v>25</v>
      </c>
      <c r="C5" s="23">
        <v>0</v>
      </c>
      <c r="D5" s="23">
        <v>-500</v>
      </c>
      <c r="E5" s="23">
        <v>0</v>
      </c>
      <c r="F5" s="23">
        <v>0</v>
      </c>
      <c r="G5" s="23">
        <v>-234</v>
      </c>
      <c r="H5" s="23">
        <v>0</v>
      </c>
      <c r="I5" s="23">
        <v>0</v>
      </c>
      <c r="J5" s="23">
        <v>-300</v>
      </c>
      <c r="K5" s="23"/>
      <c r="L5" s="23"/>
      <c r="M5" s="23"/>
      <c r="N5" s="23"/>
      <c r="O5" s="23">
        <f t="shared" ref="O5:O11" si="0">SUM(C5:N5)</f>
        <v>-1034</v>
      </c>
    </row>
    <row r="6" spans="1:15" ht="30" customHeight="1" x14ac:dyDescent="0.3">
      <c r="A6" s="1"/>
      <c r="B6" s="10" t="s">
        <v>26</v>
      </c>
      <c r="C6" s="23">
        <v>-5000</v>
      </c>
      <c r="D6" s="23">
        <v>-5250</v>
      </c>
      <c r="E6" s="23">
        <v>-5513</v>
      </c>
      <c r="F6" s="23">
        <v>-5788</v>
      </c>
      <c r="G6" s="23">
        <v>-6078</v>
      </c>
      <c r="H6" s="23">
        <v>-5324</v>
      </c>
      <c r="I6" s="23">
        <v>-6700</v>
      </c>
      <c r="J6" s="23">
        <v>-400</v>
      </c>
      <c r="K6" s="23"/>
      <c r="L6" s="23"/>
      <c r="M6" s="23"/>
      <c r="N6" s="23"/>
      <c r="O6" s="23">
        <f t="shared" si="0"/>
        <v>-40053</v>
      </c>
    </row>
    <row r="7" spans="1:15" ht="30" customHeight="1" x14ac:dyDescent="0.3">
      <c r="A7" s="1"/>
      <c r="B7" s="10" t="s">
        <v>27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2000</v>
      </c>
      <c r="K7" s="23"/>
      <c r="L7" s="23"/>
      <c r="M7" s="23"/>
      <c r="N7" s="23"/>
      <c r="O7" s="23">
        <f t="shared" si="0"/>
        <v>2000</v>
      </c>
    </row>
    <row r="8" spans="1:15" ht="30" customHeight="1" x14ac:dyDescent="0.3">
      <c r="A8" s="1"/>
      <c r="B8" s="10" t="s">
        <v>28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/>
      <c r="K8" s="23"/>
      <c r="L8" s="23"/>
      <c r="M8" s="23"/>
      <c r="N8" s="23"/>
      <c r="O8" s="23">
        <f t="shared" si="0"/>
        <v>0</v>
      </c>
    </row>
    <row r="9" spans="1:15" ht="30" customHeight="1" x14ac:dyDescent="0.3">
      <c r="A9" s="1"/>
      <c r="B9" s="10" t="s">
        <v>29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/>
      <c r="K9" s="23"/>
      <c r="L9" s="23"/>
      <c r="M9" s="23"/>
      <c r="N9" s="23"/>
      <c r="O9" s="23">
        <f t="shared" si="0"/>
        <v>0</v>
      </c>
    </row>
    <row r="10" spans="1:15" ht="30" customHeight="1" x14ac:dyDescent="0.3">
      <c r="A10" s="1"/>
      <c r="B10" s="26" t="s">
        <v>30</v>
      </c>
      <c r="C10" s="28">
        <f t="shared" ref="C10:N10" si="1">IF(SUM(C4:C9)=0,"",SUM(C4:C9))</f>
        <v>45000</v>
      </c>
      <c r="D10" s="28">
        <f t="shared" si="1"/>
        <v>57348</v>
      </c>
      <c r="E10" s="28">
        <f t="shared" si="1"/>
        <v>49612</v>
      </c>
      <c r="F10" s="28">
        <f t="shared" si="1"/>
        <v>18093</v>
      </c>
      <c r="G10" s="28">
        <f t="shared" si="1"/>
        <v>54463.31</v>
      </c>
      <c r="H10" s="28">
        <f t="shared" si="1"/>
        <v>58490.080000000002</v>
      </c>
      <c r="I10" s="28">
        <f t="shared" si="1"/>
        <v>60304.78</v>
      </c>
      <c r="J10" s="28">
        <f t="shared" si="1"/>
        <v>90300</v>
      </c>
      <c r="K10" s="28" t="str">
        <f t="shared" si="1"/>
        <v/>
      </c>
      <c r="L10" s="28" t="str">
        <f t="shared" si="1"/>
        <v/>
      </c>
      <c r="M10" s="28" t="str">
        <f t="shared" si="1"/>
        <v/>
      </c>
      <c r="N10" s="28" t="str">
        <f t="shared" si="1"/>
        <v/>
      </c>
      <c r="O10" s="27">
        <f>SUBTOTAL(109,Tulu[KOKKU])</f>
        <v>433611.17000000004</v>
      </c>
    </row>
    <row r="11" spans="1:15" ht="30" customHeight="1" x14ac:dyDescent="0.3">
      <c r="A11" s="1"/>
      <c r="B11" s="9" t="s">
        <v>31</v>
      </c>
      <c r="C11" s="24">
        <v>20000</v>
      </c>
      <c r="D11" s="24">
        <v>21000</v>
      </c>
      <c r="E11" s="24">
        <v>22050</v>
      </c>
      <c r="F11" s="24">
        <v>23152.5</v>
      </c>
      <c r="G11" s="24">
        <v>24310.13</v>
      </c>
      <c r="H11" s="24">
        <v>25525.63</v>
      </c>
      <c r="I11" s="24">
        <v>26801.91</v>
      </c>
      <c r="J11" s="24">
        <v>48654</v>
      </c>
      <c r="K11" s="24"/>
      <c r="L11" s="24"/>
      <c r="M11" s="24"/>
      <c r="N11" s="24"/>
      <c r="O11" s="24">
        <f t="shared" si="0"/>
        <v>211494.17</v>
      </c>
    </row>
    <row r="12" spans="1:15" ht="30" customHeight="1" x14ac:dyDescent="0.3">
      <c r="B12" s="3" t="s">
        <v>32</v>
      </c>
      <c r="C12" s="25">
        <f>IFERROR(C10-C11,"")</f>
        <v>25000</v>
      </c>
      <c r="D12" s="25">
        <f t="shared" ref="D12:O12" si="2">IFERROR(D10-D11,"")</f>
        <v>36348</v>
      </c>
      <c r="E12" s="25">
        <f t="shared" si="2"/>
        <v>27562</v>
      </c>
      <c r="F12" s="25">
        <f t="shared" si="2"/>
        <v>-5059.5</v>
      </c>
      <c r="G12" s="25">
        <f t="shared" si="2"/>
        <v>30153.179999999997</v>
      </c>
      <c r="H12" s="25">
        <f t="shared" si="2"/>
        <v>32964.449999999997</v>
      </c>
      <c r="I12" s="25">
        <f t="shared" si="2"/>
        <v>33502.869999999995</v>
      </c>
      <c r="J12" s="25">
        <f t="shared" si="2"/>
        <v>41646</v>
      </c>
      <c r="K12" s="25" t="str">
        <f t="shared" si="2"/>
        <v/>
      </c>
      <c r="L12" s="25" t="str">
        <f t="shared" si="2"/>
        <v/>
      </c>
      <c r="M12" s="25" t="str">
        <f t="shared" si="2"/>
        <v/>
      </c>
      <c r="N12" s="25" t="str">
        <f t="shared" si="2"/>
        <v/>
      </c>
      <c r="O12" s="25">
        <f t="shared" si="2"/>
        <v>222117.00000000003</v>
      </c>
    </row>
  </sheetData>
  <dataConsolidate/>
  <mergeCells count="3">
    <mergeCell ref="B1:B2"/>
    <mergeCell ref="C1:K1"/>
    <mergeCell ref="C2:K2"/>
  </mergeCells>
  <dataValidations count="9">
    <dataValidation allowBlank="1" showInputMessage="1" showErrorMessage="1" prompt="Selle töölehe tulude tabelisse sisestage eri allikatest saadud tulud. Brutokasum arvutatakse automaatselt." sqref="A1" xr:uid="{00000000-0002-0000-0100-000000000000}"/>
    <dataValidation allowBlank="1" showInputMessage="1" prompt="Selles lahtris kuvatakse töölehe pealkiri. Allolevas lahtris värskendatakse ettevõtte nimi automaatselt." sqref="C1:K1" xr:uid="{00000000-0002-0000-0100-000001000000}"/>
    <dataValidation allowBlank="1" showInputMessage="1" showErrorMessage="1" prompt="Siia veergu (päiselahtri alla) sisestage selle kuu tulud." sqref="C3:N3" xr:uid="{00000000-0002-0000-0100-000002000000}"/>
    <dataValidation allowBlank="1" showInputMessage="1" showErrorMessage="1" prompt="Paremale jäävates lahtrites arvutatakse automaatselt välja brutokasum." sqref="B12" xr:uid="{00000000-0002-0000-0100-000003000000}"/>
    <dataValidation allowBlank="1" showInputMessage="1" showErrorMessage="1" prompt="Sisestage parmale jäävatesse lahtritesse müüdud kaupade kulud. Alumises reas arvutatakse automaatselt välja brutokasum." sqref="B11" xr:uid="{00000000-0002-0000-0100-000004000000}"/>
    <dataValidation allowBlank="1" showInputMessage="1" showErrorMessage="1" prompt="Siin veerus (päiselahtri all) arvutatakse automaatselt välja kogusumma. Brutokasum on toodud tabeli all, müüdud kaupade kulude rea all." sqref="O3" xr:uid="{00000000-0002-0000-0100-000005000000}"/>
    <dataValidation allowBlank="1" showInputMessage="1" showErrorMessage="1" prompt="Siin veerus (päiselahtri all) sisestage tuluandmed või muutke neid. Selles reas (paremal) sisestage tulud kuu kohta." sqref="B3" xr:uid="{00000000-0002-0000-0100-000006000000}"/>
    <dataValidation allowBlank="1" showInputMessage="1" showErrorMessage="1" prompt="Selles lahtris värskendatakse automaatselt aasta ja lahtris C2 ettevõtte nimi." sqref="B1:B2" xr:uid="{00000000-0002-0000-0100-000007000000}"/>
    <dataValidation allowBlank="1" showInputMessage="1" showErrorMessage="1" prompt="Selles lahtris värskendatakse ettevõtte nimi automaatselt. Sisestage allolevasse tabelisse tuluandmed." sqref="C2:K2" xr:uid="{00000000-0002-0000-0100-000008000000}"/>
  </dataValidations>
  <printOptions horizontalCentered="1"/>
  <pageMargins left="0.25" right="0.25" top="0.75" bottom="0.75" header="0.3" footer="0.3"/>
  <pageSetup paperSize="9" scale="77" fitToHeight="0" orientation="landscape" r:id="rId1"/>
  <headerFooter differentFirst="1">
    <oddFooter>&amp;C&amp;K03+000Page &amp;P of &amp;N</oddFooter>
  </headerFooter>
  <ignoredErrors>
    <ignoredError sqref="O11 O4:O9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O17"/>
  <sheetViews>
    <sheetView showGridLines="0" workbookViewId="0"/>
  </sheetViews>
  <sheetFormatPr defaultRowHeight="30" customHeight="1" x14ac:dyDescent="0.3"/>
  <cols>
    <col min="1" max="1" width="1.875" customWidth="1"/>
    <col min="2" max="2" width="29.875" customWidth="1"/>
    <col min="3" max="14" width="10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1"/>
      <c r="B1" s="41" t="str">
        <f>Kasumiaruanne!B1:B2</f>
        <v>AASTA</v>
      </c>
      <c r="C1" s="42" t="s">
        <v>48</v>
      </c>
      <c r="D1" s="42"/>
      <c r="E1" s="42"/>
      <c r="F1" s="42"/>
      <c r="G1" s="42"/>
      <c r="H1" s="42"/>
      <c r="I1" s="42"/>
      <c r="J1" s="42"/>
      <c r="K1" s="42"/>
      <c r="L1"/>
      <c r="M1"/>
      <c r="N1"/>
      <c r="O1"/>
    </row>
    <row r="2" spans="1:15" ht="65.099999999999994" customHeight="1" x14ac:dyDescent="0.3">
      <c r="A2" s="1"/>
      <c r="B2" s="41"/>
      <c r="C2" s="38" t="str">
        <f>Kasumiaruanne!C2:K2</f>
        <v>ETTEVÕTTE NIMI</v>
      </c>
      <c r="D2" s="38"/>
      <c r="E2" s="38"/>
      <c r="F2" s="38"/>
      <c r="G2" s="38"/>
      <c r="H2" s="38"/>
      <c r="I2" s="38"/>
      <c r="J2" s="38"/>
      <c r="K2" s="38"/>
    </row>
    <row r="3" spans="1:15" ht="30" customHeight="1" x14ac:dyDescent="0.3">
      <c r="A3" s="4"/>
      <c r="B3" s="21" t="s">
        <v>33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2" t="s">
        <v>15</v>
      </c>
      <c r="J3" s="22" t="s">
        <v>16</v>
      </c>
      <c r="K3" s="22" t="s">
        <v>17</v>
      </c>
      <c r="L3" s="22" t="s">
        <v>19</v>
      </c>
      <c r="M3" s="22" t="s">
        <v>20</v>
      </c>
      <c r="N3" s="22" t="s">
        <v>21</v>
      </c>
      <c r="O3" s="22" t="s">
        <v>22</v>
      </c>
    </row>
    <row r="4" spans="1:15" ht="30" customHeight="1" x14ac:dyDescent="0.3">
      <c r="A4" s="1"/>
      <c r="B4" s="8" t="s">
        <v>34</v>
      </c>
      <c r="C4" s="11">
        <v>7500</v>
      </c>
      <c r="D4" s="11">
        <v>7875</v>
      </c>
      <c r="E4" s="11">
        <v>8268.75</v>
      </c>
      <c r="F4" s="11">
        <v>8682.19</v>
      </c>
      <c r="G4" s="11">
        <v>9116.2999999999993</v>
      </c>
      <c r="H4" s="11">
        <v>9572.11</v>
      </c>
      <c r="I4" s="11">
        <v>10050.719999999999</v>
      </c>
      <c r="J4" s="11"/>
      <c r="K4" s="11"/>
      <c r="L4" s="11"/>
      <c r="M4" s="11"/>
      <c r="N4" s="11"/>
      <c r="O4" s="12">
        <f t="shared" ref="O4:O16" si="0">SUM(C4:N4)</f>
        <v>61065.070000000007</v>
      </c>
    </row>
    <row r="5" spans="1:15" ht="30" customHeight="1" x14ac:dyDescent="0.3">
      <c r="A5" s="1"/>
      <c r="B5" s="8" t="s">
        <v>35</v>
      </c>
      <c r="C5" s="11">
        <v>500</v>
      </c>
      <c r="D5" s="11">
        <v>525</v>
      </c>
      <c r="E5" s="11">
        <v>551.25</v>
      </c>
      <c r="F5" s="11">
        <v>578.80999999999995</v>
      </c>
      <c r="G5" s="11">
        <v>607.75</v>
      </c>
      <c r="H5" s="11">
        <v>638.14</v>
      </c>
      <c r="I5" s="11">
        <v>670.05</v>
      </c>
      <c r="J5" s="11"/>
      <c r="K5" s="11"/>
      <c r="L5" s="11"/>
      <c r="M5" s="11"/>
      <c r="N5" s="11"/>
      <c r="O5" s="12">
        <f t="shared" si="0"/>
        <v>4071</v>
      </c>
    </row>
    <row r="6" spans="1:15" ht="30" customHeight="1" x14ac:dyDescent="0.3">
      <c r="A6" s="1"/>
      <c r="B6" s="8" t="s">
        <v>36</v>
      </c>
      <c r="C6" s="11">
        <v>1500</v>
      </c>
      <c r="D6" s="11">
        <v>1575</v>
      </c>
      <c r="E6" s="11">
        <v>1653.75</v>
      </c>
      <c r="F6" s="11">
        <v>1736.44</v>
      </c>
      <c r="G6" s="11">
        <v>1823.26</v>
      </c>
      <c r="H6" s="11">
        <v>1914.42</v>
      </c>
      <c r="I6" s="11">
        <v>2010.14</v>
      </c>
      <c r="J6" s="11"/>
      <c r="K6" s="11"/>
      <c r="L6" s="11"/>
      <c r="M6" s="11"/>
      <c r="N6" s="11"/>
      <c r="O6" s="12">
        <f>SUM(C6:N6)</f>
        <v>12213.01</v>
      </c>
    </row>
    <row r="7" spans="1:15" ht="30" customHeight="1" x14ac:dyDescent="0.3">
      <c r="A7" s="1"/>
      <c r="B7" s="8" t="s">
        <v>37</v>
      </c>
      <c r="C7" s="11">
        <v>475</v>
      </c>
      <c r="D7" s="11">
        <v>498.75</v>
      </c>
      <c r="E7" s="11">
        <v>523.69000000000005</v>
      </c>
      <c r="F7" s="11">
        <v>549.87</v>
      </c>
      <c r="G7" s="11">
        <v>577.37</v>
      </c>
      <c r="H7" s="11">
        <v>606.23</v>
      </c>
      <c r="I7" s="11">
        <v>636.54999999999995</v>
      </c>
      <c r="J7" s="11"/>
      <c r="K7" s="11"/>
      <c r="L7" s="11"/>
      <c r="M7" s="11"/>
      <c r="N7" s="11"/>
      <c r="O7" s="12">
        <f t="shared" si="0"/>
        <v>3867.46</v>
      </c>
    </row>
    <row r="8" spans="1:15" ht="30" customHeight="1" x14ac:dyDescent="0.3">
      <c r="A8" s="1"/>
      <c r="B8" s="8" t="s">
        <v>38</v>
      </c>
      <c r="C8" s="11">
        <v>123</v>
      </c>
      <c r="D8" s="11">
        <v>123</v>
      </c>
      <c r="E8" s="11">
        <v>123</v>
      </c>
      <c r="F8" s="11">
        <v>123</v>
      </c>
      <c r="G8" s="11">
        <v>123</v>
      </c>
      <c r="H8" s="11">
        <v>123</v>
      </c>
      <c r="I8" s="11">
        <v>123</v>
      </c>
      <c r="J8" s="11"/>
      <c r="K8" s="11"/>
      <c r="L8" s="11"/>
      <c r="M8" s="11"/>
      <c r="N8" s="11"/>
      <c r="O8" s="12">
        <f t="shared" si="0"/>
        <v>861</v>
      </c>
    </row>
    <row r="9" spans="1:15" ht="30" customHeight="1" x14ac:dyDescent="0.3">
      <c r="A9" s="1"/>
      <c r="B9" s="8" t="s">
        <v>39</v>
      </c>
      <c r="C9" s="11">
        <v>68</v>
      </c>
      <c r="D9" s="11">
        <v>68</v>
      </c>
      <c r="E9" s="11">
        <v>68</v>
      </c>
      <c r="F9" s="11">
        <v>68</v>
      </c>
      <c r="G9" s="11">
        <v>68</v>
      </c>
      <c r="H9" s="11">
        <v>68</v>
      </c>
      <c r="I9" s="11">
        <v>68</v>
      </c>
      <c r="J9" s="11"/>
      <c r="K9" s="11"/>
      <c r="L9" s="11"/>
      <c r="M9" s="11"/>
      <c r="N9" s="11"/>
      <c r="O9" s="12">
        <f t="shared" si="0"/>
        <v>476</v>
      </c>
    </row>
    <row r="10" spans="1:15" ht="30" customHeight="1" x14ac:dyDescent="0.3">
      <c r="A10" s="1"/>
      <c r="B10" s="8" t="s">
        <v>40</v>
      </c>
      <c r="C10" s="11">
        <v>125</v>
      </c>
      <c r="D10" s="11">
        <v>125</v>
      </c>
      <c r="E10" s="11">
        <v>125</v>
      </c>
      <c r="F10" s="11">
        <v>125</v>
      </c>
      <c r="G10" s="11">
        <v>125</v>
      </c>
      <c r="H10" s="11">
        <v>125</v>
      </c>
      <c r="I10" s="11">
        <v>125</v>
      </c>
      <c r="J10" s="11"/>
      <c r="K10" s="11"/>
      <c r="L10" s="11"/>
      <c r="M10" s="11"/>
      <c r="N10" s="11"/>
      <c r="O10" s="12">
        <f t="shared" si="0"/>
        <v>875</v>
      </c>
    </row>
    <row r="11" spans="1:15" ht="30" customHeight="1" x14ac:dyDescent="0.3">
      <c r="A11" s="1"/>
      <c r="B11" s="8" t="s">
        <v>41</v>
      </c>
      <c r="C11" s="11">
        <v>250</v>
      </c>
      <c r="D11" s="11">
        <v>262.5</v>
      </c>
      <c r="E11" s="11">
        <v>275.63</v>
      </c>
      <c r="F11" s="11">
        <v>289.41000000000003</v>
      </c>
      <c r="G11" s="11">
        <v>303.88</v>
      </c>
      <c r="H11" s="11">
        <v>319.07</v>
      </c>
      <c r="I11" s="11">
        <v>335.02</v>
      </c>
      <c r="J11" s="11"/>
      <c r="K11" s="11"/>
      <c r="L11" s="11"/>
      <c r="M11" s="11"/>
      <c r="N11" s="11"/>
      <c r="O11" s="12">
        <f>SUM(C11:N11)</f>
        <v>2035.51</v>
      </c>
    </row>
    <row r="12" spans="1:15" ht="30" customHeight="1" x14ac:dyDescent="0.3">
      <c r="A12" s="1"/>
      <c r="B12" s="8" t="s">
        <v>42</v>
      </c>
      <c r="C12" s="11">
        <v>100</v>
      </c>
      <c r="D12" s="11">
        <v>105</v>
      </c>
      <c r="E12" s="11">
        <v>110.25</v>
      </c>
      <c r="F12" s="11">
        <v>115.76</v>
      </c>
      <c r="G12" s="11">
        <v>121.55</v>
      </c>
      <c r="H12" s="11">
        <v>127.63</v>
      </c>
      <c r="I12" s="11">
        <v>134.01</v>
      </c>
      <c r="J12" s="11"/>
      <c r="K12" s="11"/>
      <c r="L12" s="11"/>
      <c r="M12" s="11"/>
      <c r="N12" s="11"/>
      <c r="O12" s="12">
        <f t="shared" si="0"/>
        <v>814.19999999999993</v>
      </c>
    </row>
    <row r="13" spans="1:15" ht="30" customHeight="1" x14ac:dyDescent="0.3">
      <c r="A13" s="1"/>
      <c r="B13" s="8" t="s">
        <v>43</v>
      </c>
      <c r="C13" s="11">
        <v>200</v>
      </c>
      <c r="D13" s="11">
        <v>210</v>
      </c>
      <c r="E13" s="11">
        <v>220.5</v>
      </c>
      <c r="F13" s="11">
        <v>231.53</v>
      </c>
      <c r="G13" s="11">
        <v>243.1</v>
      </c>
      <c r="H13" s="11">
        <v>255.26</v>
      </c>
      <c r="I13" s="11">
        <v>268.02</v>
      </c>
      <c r="J13" s="11"/>
      <c r="K13" s="11"/>
      <c r="L13" s="11"/>
      <c r="M13" s="11"/>
      <c r="N13" s="11"/>
      <c r="O13" s="12">
        <f t="shared" si="0"/>
        <v>1628.4099999999999</v>
      </c>
    </row>
    <row r="14" spans="1:15" ht="30" customHeight="1" x14ac:dyDescent="0.3">
      <c r="A14" s="1"/>
      <c r="B14" s="8" t="s">
        <v>44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/>
      <c r="K14" s="11"/>
      <c r="L14" s="11"/>
      <c r="M14" s="11"/>
      <c r="N14" s="11"/>
      <c r="O14" s="12">
        <f t="shared" si="0"/>
        <v>0</v>
      </c>
    </row>
    <row r="15" spans="1:15" ht="30" customHeight="1" x14ac:dyDescent="0.3">
      <c r="A15" s="1"/>
      <c r="B15" s="8" t="s">
        <v>45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/>
      <c r="K15" s="11"/>
      <c r="L15" s="11"/>
      <c r="M15" s="11"/>
      <c r="N15" s="11"/>
      <c r="O15" s="12">
        <f t="shared" si="0"/>
        <v>0</v>
      </c>
    </row>
    <row r="16" spans="1:15" ht="30" customHeight="1" x14ac:dyDescent="0.3">
      <c r="A16" s="1"/>
      <c r="B16" s="8" t="s">
        <v>46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/>
      <c r="K16" s="11"/>
      <c r="L16" s="11"/>
      <c r="M16" s="11"/>
      <c r="N16" s="11"/>
      <c r="O16" s="12">
        <f t="shared" si="0"/>
        <v>0</v>
      </c>
    </row>
    <row r="17" spans="1:15" ht="30" customHeight="1" x14ac:dyDescent="0.3">
      <c r="A17" s="1"/>
      <c r="B17" s="29" t="s">
        <v>47</v>
      </c>
      <c r="C17" s="31">
        <f>IF(SUM(C4:C16)=0,"",SUM(C4:C16))</f>
        <v>10841</v>
      </c>
      <c r="D17" s="31">
        <f t="shared" ref="D17:N17" si="1">IF(SUM(D4:D16)=0,"",SUM(D4:D16))</f>
        <v>11367.25</v>
      </c>
      <c r="E17" s="31">
        <f t="shared" si="1"/>
        <v>11919.82</v>
      </c>
      <c r="F17" s="31">
        <f t="shared" si="1"/>
        <v>12500.010000000002</v>
      </c>
      <c r="G17" s="31">
        <f t="shared" si="1"/>
        <v>13109.21</v>
      </c>
      <c r="H17" s="31">
        <f t="shared" si="1"/>
        <v>13748.859999999999</v>
      </c>
      <c r="I17" s="31">
        <f t="shared" si="1"/>
        <v>14420.509999999998</v>
      </c>
      <c r="J17" s="31" t="str">
        <f t="shared" si="1"/>
        <v/>
      </c>
      <c r="K17" s="31" t="str">
        <f t="shared" si="1"/>
        <v/>
      </c>
      <c r="L17" s="31" t="str">
        <f t="shared" si="1"/>
        <v/>
      </c>
      <c r="M17" s="31" t="str">
        <f t="shared" si="1"/>
        <v/>
      </c>
      <c r="N17" s="31" t="str">
        <f t="shared" si="1"/>
        <v/>
      </c>
      <c r="O17" s="30">
        <f>SUBTOTAL(109,Kulud[KOKKU])</f>
        <v>87906.66</v>
      </c>
    </row>
  </sheetData>
  <dataConsolidate/>
  <mergeCells count="3">
    <mergeCell ref="B1:B2"/>
    <mergeCell ref="C1:K1"/>
    <mergeCell ref="C2:K2"/>
  </mergeCells>
  <dataValidations count="7">
    <dataValidation allowBlank="1" showInputMessage="1" showErrorMessage="1" prompt="Siia veergu (päiselahtri alla) sisestage selle kuu tegevuskulud." sqref="C3:N3" xr:uid="{00000000-0002-0000-0200-000000000000}"/>
    <dataValidation allowBlank="1" showInputMessage="1" showErrorMessage="1" prompt="Siin veerus (päiselahtri all) arvutatakse automaatselt välja kogusumma. Tegevuskulude kogusumma kuvatakse tabeli viimases reas." sqref="O3" xr:uid="{00000000-0002-0000-0200-000001000000}"/>
    <dataValidation allowBlank="1" showInputMessage="1" showErrorMessage="1" prompt="Siin veerus (päiselahtri all) sisestage tegevuskulude andmed või muutke neid." sqref="B3" xr:uid="{00000000-0002-0000-0200-000002000000}"/>
    <dataValidation allowBlank="1" showInputMessage="1" prompt="Selles lahtris kuvatakse töölehe pealkiri. Allolevas lahtris värskendatakse ettevõtte nimi automaatselt." sqref="C1:K1" xr:uid="{00000000-0002-0000-0200-000003000000}"/>
    <dataValidation allowBlank="1" showInputMessage="1" showErrorMessage="1" prompt="Selle töölehe kulude tabelisse saate sisestada tegevuskulud. Kogusumma arvutatakse automaatselt." sqref="A1" xr:uid="{00000000-0002-0000-0200-000004000000}"/>
    <dataValidation allowBlank="1" showInputMessage="1" showErrorMessage="1" prompt="Selles lahtris värskendatakse automaatselt aasta ja lahtris C2 ettevõtte nimi." sqref="B1:B2" xr:uid="{00000000-0002-0000-0200-000005000000}"/>
    <dataValidation allowBlank="1" showInputMessage="1" showErrorMessage="1" prompt="Selles lahtris värskendatakse ettevõtte nimi automaatselt. Sisestage allolevasse veergu kuluandmed." sqref="C2:K2" xr:uid="{00000000-0002-0000-0200-000006000000}"/>
  </dataValidations>
  <printOptions horizontalCentered="1"/>
  <pageMargins left="0.25" right="0.25" top="0.75" bottom="0.75" header="0.3" footer="0.3"/>
  <pageSetup paperSize="9" scale="77" fitToHeight="0" orientation="landscape" r:id="rId1"/>
  <headerFooter differentFirst="1">
    <oddFooter>&amp;C&amp;K03+000Page &amp;P of &amp;N</oddFooter>
  </headerFooter>
  <ignoredErrors>
    <ignoredError sqref="O4:O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4</vt:i4>
      </vt:variant>
    </vt:vector>
  </HeadingPairs>
  <TitlesOfParts>
    <vt:vector size="7" baseType="lpstr">
      <vt:lpstr>Kasumiaruanne</vt:lpstr>
      <vt:lpstr>Tulu</vt:lpstr>
      <vt:lpstr>Tegevuskulud</vt:lpstr>
      <vt:lpstr>NetoTulu</vt:lpstr>
      <vt:lpstr>Kasumiaruanne!Prinditiitlid</vt:lpstr>
      <vt:lpstr>Tegevuskulud!Prinditiitlid</vt:lpstr>
      <vt:lpstr>Tulu!Prinditiitlid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2018-02-27T04:33:55Z</dcterms:created>
  <dcterms:modified xsi:type="dcterms:W3CDTF">2018-04-27T01:39:57Z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2018-02-27T04:33:58.1250501Z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