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ru-RU\target\"/>
    </mc:Choice>
  </mc:AlternateContent>
  <bookViews>
    <workbookView xWindow="0" yWindow="0" windowWidth="28800" windowHeight="11760"/>
  </bookViews>
  <sheets>
    <sheet name="Учет проектов" sheetId="1" r:id="rId1"/>
    <sheet name="Настройки" sheetId="2" r:id="rId2"/>
  </sheets>
  <definedNames>
    <definedName name="_xlnm.Print_Titles" localSheetId="0">'Учет проектов'!$4:$4</definedName>
    <definedName name="ЗаголовокСтолбца1">'Учет проектов'!$B$4</definedName>
    <definedName name="ЗаголовокСтолбца2">ТаблицаКатегорийИСотрудников[[#Headers],[Название категории]]</definedName>
    <definedName name="ПроцентОтметки">'Учет проектов'!$D$2</definedName>
    <definedName name="СписокКатегорий">Настройки!$B$5:$B$10</definedName>
    <definedName name="СписокСотрудников">Настройки!$C$5:$C$10</definedName>
  </definedNames>
  <calcPr calcId="171027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  <c r="N13" i="1" l="1"/>
  <c r="H13" i="1"/>
  <c r="M13" i="1" l="1"/>
  <c r="J12" i="1"/>
  <c r="J11" i="1"/>
  <c r="J10" i="1"/>
  <c r="J9" i="1"/>
  <c r="J8" i="1"/>
  <c r="J7" i="1"/>
  <c r="J6" i="1"/>
  <c r="J5" i="1"/>
  <c r="I12" i="1"/>
  <c r="I11" i="1"/>
  <c r="I10" i="1"/>
  <c r="N10" i="1" s="1"/>
  <c r="I9" i="1"/>
  <c r="N9" i="1" s="1"/>
  <c r="I8" i="1"/>
  <c r="N8" i="1" s="1"/>
  <c r="I7" i="1"/>
  <c r="N7" i="1" s="1"/>
  <c r="I6" i="1"/>
  <c r="I5" i="1"/>
  <c r="N5" i="1" s="1"/>
  <c r="N6" i="1" l="1"/>
  <c r="N11" i="1"/>
  <c r="N12" i="1"/>
  <c r="F6" i="1"/>
  <c r="E6" i="1"/>
  <c r="F5" i="1"/>
  <c r="E5" i="1"/>
  <c r="E9" i="1"/>
  <c r="H5" i="1" l="1"/>
  <c r="M5" i="1" s="1"/>
  <c r="H6" i="1"/>
  <c r="M6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8" i="1" l="1"/>
  <c r="M8" i="1" s="1"/>
  <c r="H7" i="1"/>
  <c r="M7" i="1" s="1"/>
  <c r="H10" i="1"/>
  <c r="M10" i="1" s="1"/>
  <c r="H11" i="1"/>
  <c r="M11" i="1" s="1"/>
  <c r="H12" i="1"/>
  <c r="M12" i="1" s="1"/>
</calcChain>
</file>

<file path=xl/sharedStrings.xml><?xml version="1.0" encoding="utf-8"?>
<sst xmlns="http://schemas.openxmlformats.org/spreadsheetml/2006/main" count="58" uniqueCount="40">
  <si>
    <t>Учет проектов</t>
  </si>
  <si>
    <t>Проект</t>
  </si>
  <si>
    <t>Проект 1</t>
  </si>
  <si>
    <t>Проект 2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</si>
  <si>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</si>
  <si>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</si>
  <si>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</si>
  <si>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</si>
  <si>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</si>
  <si>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</si>
  <si>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</si>
  <si>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 xml:space="preserve">Пограничный процент отклонения: </t>
  </si>
  <si>
    <t>Категория</t>
  </si>
  <si>
    <t>Категория 1</t>
  </si>
  <si>
    <t>Категория 2</t>
  </si>
  <si>
    <t>Категория 3</t>
  </si>
  <si>
    <t>Категория 4</t>
  </si>
  <si>
    <t>Категория 5</t>
  </si>
  <si>
    <t>Кому назначен</t>
  </si>
  <si>
    <t>Сотрудник 1</t>
  </si>
  <si>
    <t>Сотрудник 4</t>
  </si>
  <si>
    <t>Сотрудник 2</t>
  </si>
  <si>
    <t>Сотрудник 3</t>
  </si>
  <si>
    <t>Прогнозируемый
запуск</t>
  </si>
  <si>
    <t>Прогнозируемое 
завершение</t>
  </si>
  <si>
    <t>Фактический 
запуск</t>
  </si>
  <si>
    <t>Фактическое
завершение</t>
  </si>
  <si>
    <t>Значок отметки отклонения фактических трудозатрат (в часах) от прогнозируемых</t>
  </si>
  <si>
    <t>Значок отметки отклонения фактической длительности (в днях) от прогнозируемой</t>
  </si>
  <si>
    <t>Примечания</t>
  </si>
  <si>
    <t>Настройки</t>
  </si>
  <si>
    <t>Название категории</t>
  </si>
  <si>
    <t>Категория 6</t>
  </si>
  <si>
    <t>Имя сотрудника</t>
  </si>
  <si>
    <t>Сотрудник 5</t>
  </si>
  <si>
    <t>Сотрудник 6</t>
  </si>
  <si>
    <t>Прогнозируемые трудозатраты 
(в часах)</t>
  </si>
  <si>
    <t>Прогнозируемая длительность 
(в днях)</t>
  </si>
  <si>
    <t>Фактические трудозатраты 
(в часах)</t>
  </si>
  <si>
    <t>Фактическая длительность 
(в днях)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</si>
</sst>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Over/Under flag&quot;;&quot;&quot;;&quot;&quot;"/>
  </numFmts>
  <fonts count="11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 wrapText="1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8" fillId="0" borderId="0" xfId="5" applyNumberFormat="1" applyFont="1" applyFill="1" applyBorder="1" applyAlignment="1">
      <alignment horizontal="left" vertical="center" wrapText="1" indent="1"/>
    </xf>
  </cellXfs>
  <cellStyles count="16">
    <cellStyle name="Ввод " xfId="2" builtinId="20" customBuiltin="1"/>
    <cellStyle name="Вывод" xfId="3" builtinId="21" customBuiltin="1"/>
    <cellStyle name="Дата" xfId="8"/>
    <cellStyle name="Заголовок 1" xfId="1" builtinId="16" customBuiltin="1"/>
    <cellStyle name="Заголовок 2" xfId="6" builtinId="17" customBuiltin="1"/>
    <cellStyle name="Заголовок 3" xfId="10" builtinId="18" customBuiltin="1"/>
    <cellStyle name="Заголовок 4" xfId="11" builtinId="19" customBuiltin="1"/>
    <cellStyle name="Название" xfId="9" builtinId="15" customBuiltin="1"/>
    <cellStyle name="Обычный" xfId="0" builtinId="0" customBuiltin="1"/>
    <cellStyle name="Отметка" xfId="12"/>
    <cellStyle name="Примечание" xfId="7" builtinId="10" customBuiltin="1"/>
    <cellStyle name="Прогнозируемая длительность" xfId="15"/>
    <cellStyle name="Серый столбец" xfId="14"/>
    <cellStyle name="Текст" xfId="5"/>
    <cellStyle name="Фактический запуск" xfId="13"/>
    <cellStyle name="Числа" xf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89996032593768116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diagonalUp="0" diagonalDown="0">
        <left/>
        <right/>
        <top/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Пользовательский стиль таблицы" pivot="0" count="2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3;&#1072;&#1089;&#1090;&#1088;&#1086;&#1081;&#1082;&#108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9;&#1095;&#1077;&#1090; &#1087;&#1088;&#1086;&#1077;&#1082;&#1090;&#1086;&#107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</xdr:colOff>
      <xdr:row>1</xdr:row>
      <xdr:rowOff>6351</xdr:rowOff>
    </xdr:from>
    <xdr:to>
      <xdr:col>1</xdr:col>
      <xdr:colOff>1057274</xdr:colOff>
      <xdr:row>2</xdr:row>
      <xdr:rowOff>26671</xdr:rowOff>
    </xdr:to>
    <xdr:sp macro="" textlink="">
      <xdr:nvSpPr>
        <xdr:cNvPr id="3" name="Кнопка &quot;Настройки&quot;" descr="Кнопка перехода к настройкам. Щелкните здесь, чтобы открыть лист &quot;Настройки&quot;." title="Кнопка перехода — настройки">
          <a:hlinkClick xmlns:r="http://schemas.openxmlformats.org/officeDocument/2006/relationships" r:id="rId1" tooltip="Щелкните здесь, чтобы открыть настройки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00490" y="825501"/>
          <a:ext cx="1056809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ru" sz="1100" b="1"/>
            <a:t>НАСТРОЙКИ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Кнопка &quot;Проекты&quot;" descr="Кнопка перехода к проектам. Щелкните здесь, чтобы просмотреть лист &quot;Проекты&quot;." title="Кнопка перехода — проекты">
          <a:hlinkClick xmlns:r="http://schemas.openxmlformats.org/officeDocument/2006/relationships" r:id="rId1" tooltip="Щелкните здесь, чтобы просмотреть проекты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ru" sz="1100" b="1"/>
            <a:t>ПРОЕКТЫ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УчетПроектов" displayName="УчетПроектов" ref="B4:O13" totalsRowShown="0" headerRowDxfId="19" tableBorderDxfId="18">
  <autoFilter ref="B4:O13"/>
  <tableColumns count="14">
    <tableColumn id="1" name="Проект" dataDxfId="17" dataCellStyle="Текст"/>
    <tableColumn id="2" name="Категория" dataDxfId="16" dataCellStyle="Текст"/>
    <tableColumn id="3" name="Кому назначен" dataDxfId="15" dataCellStyle="Текст"/>
    <tableColumn id="4" name="Прогнозируемый_x000a_запуск" dataDxfId="14" dataCellStyle="Дата"/>
    <tableColumn id="5" name="Прогнозируемое _x000a_завершение" dataDxfId="13" dataCellStyle="Дата"/>
    <tableColumn id="6" name="Прогнозируемые трудозатраты _x000a_(в часах)" dataDxfId="12" dataCellStyle="Числа"/>
    <tableColumn id="7" name="Прогнозируемая длительность _x000a_(в днях)" dataDxfId="11" dataCellStyle="Прогнозируемая длительность">
      <calculatedColumnFormula>IF(COUNTA('Учет проектов'!$E5,'Учет проектов'!$F5)&lt;&gt;2,"",DAYS360('Учет проектов'!$E5,'Учет проектов'!$F5,FALSE))</calculatedColumnFormula>
    </tableColumn>
    <tableColumn id="8" name="Фактический _x000a_запуск" dataDxfId="10" dataCellStyle="Фактический запуск"/>
    <tableColumn id="9" name="Фактическое_x000a_завершение" dataDxfId="9" dataCellStyle="Дата"/>
    <tableColumn id="10" name="Значок отметки отклонения фактических трудозатрат (в часах) от прогнозируемых" dataDxfId="8" dataCellStyle="Отметка">
      <calculatedColumnFormula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calculatedColumnFormula>
    </tableColumn>
    <tableColumn id="11" name="Фактические трудозатраты _x000a_(в часах)" dataDxfId="7" dataCellStyle="Числа"/>
    <tableColumn id="12" name="Значок отметки отклонения фактической длительности (в днях) от прогнозируемой" dataDxfId="6" dataCellStyle="Отметка">
      <calculatedColumnFormula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calculatedColumnFormula>
    </tableColumn>
    <tableColumn id="13" name="Фактическая длительность _x000a_(в днях)" dataDxfId="5" dataCellStyle="Серый столбец">
      <calculatedColumnFormula>IF(COUNTA('Учет проектов'!$I5,'Учет проектов'!$J5)&lt;&gt;2,"",DAYS360('Учет проектов'!$I5,'Учет проектов'!$J5,FALSE))</calculatedColumnFormula>
    </tableColumn>
    <tableColumn id="14" name="Примечания" dataDxfId="4" dataCellStyle="Текст"/>
  </tableColumns>
  <tableStyleInfo name="Пользовательский стиль таблицы" showFirstColumn="0" showLastColumn="0" showRowStripes="1" showColumnStripes="0"/>
</table>
</file>

<file path=xl/tables/table2.xml><?xml version="1.0" encoding="utf-8"?>
<table xmlns="http://schemas.openxmlformats.org/spreadsheetml/2006/main" id="2" name="ТаблицаКатегорийИСотрудников" displayName="ТаблицаКатегорийИСотрудников" ref="B4:C10" totalsRowShown="0" headerRowDxfId="3" dataDxfId="2" headerRowCellStyle="Заголовок 2" dataCellStyle="Текст">
  <autoFilter ref="B4:C10"/>
  <tableColumns count="2">
    <tableColumn id="1" name="Название категории" dataDxfId="1" dataCellStyle="Текст"/>
    <tableColumn id="2" name="Имя сотрудника" dataDxfId="0" dataCellStyle="Текст"/>
  </tableColumns>
  <tableStyleInfo name="Пользовательский стиль таблицы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  <pageSetUpPr autoPageBreaks="0" fitToPage="1"/>
  </sheetPr>
  <dimension ref="A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" defaultRowHeight="30" customHeight="1" x14ac:dyDescent="0.3"/>
  <cols>
    <col min="1" max="1" width="2.625" style="1" customWidth="1"/>
    <col min="2" max="2" width="22.625" style="1" customWidth="1"/>
    <col min="3" max="3" width="25.5" style="1" customWidth="1"/>
    <col min="4" max="4" width="22.625" style="1" customWidth="1"/>
    <col min="5" max="5" width="23" style="2" customWidth="1"/>
    <col min="6" max="6" width="20" style="2" customWidth="1"/>
    <col min="7" max="7" width="20.125" style="1" customWidth="1"/>
    <col min="8" max="8" width="21.875" style="1" customWidth="1"/>
    <col min="9" max="9" width="18.125" style="2" customWidth="1"/>
    <col min="10" max="10" width="17.875" style="2" customWidth="1"/>
    <col min="11" max="11" width="2.875" style="2" customWidth="1"/>
    <col min="12" max="12" width="18.875" style="1" customWidth="1"/>
    <col min="13" max="13" width="2.875" style="1" customWidth="1"/>
    <col min="14" max="14" width="18.375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6" t="s">
        <v>0</v>
      </c>
      <c r="C1"/>
    </row>
    <row r="2" spans="1:15" ht="20.25" customHeight="1" x14ac:dyDescent="0.3">
      <c r="A2" s="3"/>
      <c r="B2" s="6"/>
      <c r="C2" s="4" t="s">
        <v>11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6" t="s">
        <v>1</v>
      </c>
      <c r="C4" s="16" t="s">
        <v>12</v>
      </c>
      <c r="D4" s="16" t="s">
        <v>18</v>
      </c>
      <c r="E4" s="17" t="s">
        <v>23</v>
      </c>
      <c r="F4" s="17" t="s">
        <v>24</v>
      </c>
      <c r="G4" s="18" t="s">
        <v>36</v>
      </c>
      <c r="H4" s="19" t="s">
        <v>37</v>
      </c>
      <c r="I4" s="20" t="s">
        <v>25</v>
      </c>
      <c r="J4" s="17" t="s">
        <v>26</v>
      </c>
      <c r="K4" s="21" t="s">
        <v>27</v>
      </c>
      <c r="L4" s="18" t="s">
        <v>38</v>
      </c>
      <c r="M4" s="21" t="s">
        <v>28</v>
      </c>
      <c r="N4" s="18" t="s">
        <v>39</v>
      </c>
      <c r="O4" s="16" t="s">
        <v>29</v>
      </c>
    </row>
    <row r="5" spans="1:15" ht="30" customHeight="1" x14ac:dyDescent="0.3">
      <c r="B5" s="8" t="s">
        <v>2</v>
      </c>
      <c r="C5" s="8" t="s">
        <v>13</v>
      </c>
      <c r="D5" s="8" t="s">
        <v>19</v>
      </c>
      <c r="E5" s="9">
        <f ca="1">TODAY()-65</f>
        <v>42960</v>
      </c>
      <c r="F5" s="9">
        <f ca="1">TODAY()-5</f>
        <v>43020</v>
      </c>
      <c r="G5" s="10">
        <v>210</v>
      </c>
      <c r="H5" s="11">
        <f ca="1">IF(COUNTA('Учет проектов'!$E5,'Учет проектов'!$F5)&lt;&gt;2,"",DAYS360('Учет проектов'!$E5,'Учет проектов'!$F5,FALSE))</f>
        <v>59</v>
      </c>
      <c r="I5" s="12">
        <f ca="1">TODAY()-65</f>
        <v>42960</v>
      </c>
      <c r="J5" s="9">
        <f ca="1">TODAY()</f>
        <v>43025</v>
      </c>
      <c r="K5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1</v>
      </c>
      <c r="L5" s="10">
        <v>300</v>
      </c>
      <c r="M5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0</v>
      </c>
      <c r="N5" s="15">
        <f ca="1">IF(COUNTA('Учет проектов'!$I5,'Учет проектов'!$J5)&lt;&gt;2,"",DAYS360('Учет проектов'!$I5,'Учет проектов'!$J5,FALSE))</f>
        <v>64</v>
      </c>
      <c r="O5" s="8"/>
    </row>
    <row r="6" spans="1:15" ht="30" customHeight="1" x14ac:dyDescent="0.3">
      <c r="B6" s="8" t="s">
        <v>3</v>
      </c>
      <c r="C6" s="8" t="s">
        <v>14</v>
      </c>
      <c r="D6" s="8" t="s">
        <v>20</v>
      </c>
      <c r="E6" s="9">
        <f ca="1">TODAY()-41</f>
        <v>42984</v>
      </c>
      <c r="F6" s="9">
        <f ca="1">TODAY()-10</f>
        <v>43015</v>
      </c>
      <c r="G6" s="10">
        <v>400</v>
      </c>
      <c r="H6" s="11">
        <f ca="1">IF(COUNTA('Учет проектов'!$E6,'Учет проектов'!$F6)&lt;&gt;2,"",DAYS360('Учет проектов'!$E6,'Учет проектов'!$F6,FALSE))</f>
        <v>31</v>
      </c>
      <c r="I6" s="12">
        <f ca="1">TODAY()-41</f>
        <v>42984</v>
      </c>
      <c r="J6" s="9">
        <f ca="1">TODAY()-7</f>
        <v>43018</v>
      </c>
      <c r="K6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6" s="10">
        <v>390</v>
      </c>
      <c r="M6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0</v>
      </c>
      <c r="N6" s="15">
        <f ca="1">IF(COUNTA('Учет проектов'!$I6,'Учет проектов'!$J6)&lt;&gt;2,"",DAYS360('Учет проектов'!$I6,'Учет проектов'!$J6,FALSE))</f>
        <v>34</v>
      </c>
      <c r="O6" s="8"/>
    </row>
    <row r="7" spans="1:15" ht="30" customHeight="1" x14ac:dyDescent="0.3">
      <c r="B7" s="8" t="s">
        <v>4</v>
      </c>
      <c r="C7" s="8" t="s">
        <v>13</v>
      </c>
      <c r="D7" s="8" t="s">
        <v>21</v>
      </c>
      <c r="E7" s="9">
        <f ca="1">TODAY()-100</f>
        <v>42925</v>
      </c>
      <c r="F7" s="9">
        <f ca="1">TODAY()-40</f>
        <v>42985</v>
      </c>
      <c r="G7" s="10">
        <v>500</v>
      </c>
      <c r="H7" s="11">
        <f ca="1">IF(COUNTA('Учет проектов'!$E7,'Учет проектов'!$F7)&lt;&gt;2,"",DAYS360('Учет проектов'!$E7,'Учет проектов'!$F7,FALSE))</f>
        <v>58</v>
      </c>
      <c r="I7" s="12">
        <f ca="1">TODAY()-100</f>
        <v>42925</v>
      </c>
      <c r="J7" s="9">
        <f ca="1">TODAY()-27</f>
        <v>42998</v>
      </c>
      <c r="K7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7" s="10">
        <v>500</v>
      </c>
      <c r="M7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0</v>
      </c>
      <c r="N7" s="15">
        <f ca="1">IF(COUNTA('Учет проектов'!$I7,'Учет проектов'!$J7)&lt;&gt;2,"",DAYS360('Учет проектов'!$I7,'Учет проектов'!$J7,FALSE))</f>
        <v>71</v>
      </c>
      <c r="O7" s="8"/>
    </row>
    <row r="8" spans="1:15" ht="30" customHeight="1" x14ac:dyDescent="0.3">
      <c r="B8" s="8" t="s">
        <v>5</v>
      </c>
      <c r="C8" s="8" t="s">
        <v>14</v>
      </c>
      <c r="D8" s="8" t="s">
        <v>22</v>
      </c>
      <c r="E8" s="9">
        <f ca="1">TODAY()-90</f>
        <v>42935</v>
      </c>
      <c r="F8" s="9">
        <f ca="1">TODAY()-80</f>
        <v>42945</v>
      </c>
      <c r="G8" s="10">
        <v>250</v>
      </c>
      <c r="H8" s="11">
        <f ca="1">IF(COUNTA('Учет проектов'!$E8,'Учет проектов'!$F8)&lt;&gt;2,"",DAYS360('Учет проектов'!$E8,'Учет проектов'!$F8,FALSE))</f>
        <v>10</v>
      </c>
      <c r="I8" s="12">
        <f ca="1">TODAY()-90</f>
        <v>42935</v>
      </c>
      <c r="J8" s="9">
        <f ca="1">TODAY()-71</f>
        <v>42954</v>
      </c>
      <c r="K8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8" s="10">
        <v>276</v>
      </c>
      <c r="M8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1</v>
      </c>
      <c r="N8" s="15">
        <f ca="1">IF(COUNTA('Учет проектов'!$I8,'Учет проектов'!$J8)&lt;&gt;2,"",DAYS360('Учет проектов'!$I8,'Учет проектов'!$J8,FALSE))</f>
        <v>18</v>
      </c>
      <c r="O8" s="8"/>
    </row>
    <row r="9" spans="1:15" ht="30" customHeight="1" x14ac:dyDescent="0.3">
      <c r="B9" s="8" t="s">
        <v>6</v>
      </c>
      <c r="C9" s="8" t="s">
        <v>15</v>
      </c>
      <c r="D9" s="8" t="s">
        <v>21</v>
      </c>
      <c r="E9" s="9">
        <f ca="1">TODAY()-90</f>
        <v>42935</v>
      </c>
      <c r="F9" s="9">
        <f ca="1">TODAY()-50</f>
        <v>42975</v>
      </c>
      <c r="G9" s="10">
        <v>300</v>
      </c>
      <c r="H9" s="11">
        <f ca="1">IF(COUNTA('Учет проектов'!$E9,'Учет проектов'!$F9)&lt;&gt;2,"",DAYS360('Учет проектов'!$E9,'Учет проектов'!$F9,FALSE))</f>
        <v>39</v>
      </c>
      <c r="I9" s="12">
        <f ca="1">TODAY()-90</f>
        <v>42935</v>
      </c>
      <c r="J9" s="9">
        <f ca="1">TODAY()-44</f>
        <v>42981</v>
      </c>
      <c r="K9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9" s="10">
        <v>310</v>
      </c>
      <c r="M9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0</v>
      </c>
      <c r="N9" s="15">
        <f ca="1">IF(COUNTA('Учет проектов'!$I9,'Учет проектов'!$J9)&lt;&gt;2,"",DAYS360('Учет проектов'!$I9,'Учет проектов'!$J9,FALSE))</f>
        <v>44</v>
      </c>
      <c r="O9" s="8"/>
    </row>
    <row r="10" spans="1:15" ht="30" customHeight="1" x14ac:dyDescent="0.3">
      <c r="B10" s="8" t="s">
        <v>7</v>
      </c>
      <c r="C10" s="8" t="s">
        <v>16</v>
      </c>
      <c r="D10" s="8" t="s">
        <v>20</v>
      </c>
      <c r="E10" s="9">
        <f ca="1">TODAY()-60</f>
        <v>42965</v>
      </c>
      <c r="F10" s="9">
        <f ca="1">TODAY()-50</f>
        <v>42975</v>
      </c>
      <c r="G10" s="10">
        <v>500</v>
      </c>
      <c r="H10" s="11">
        <f ca="1">IF(COUNTA('Учет проектов'!$E10,'Учет проектов'!$F10)&lt;&gt;2,"",DAYS360('Учет проектов'!$E10,'Учет проектов'!$F10,FALSE))</f>
        <v>10</v>
      </c>
      <c r="I10" s="12">
        <f ca="1">TODAY()-60</f>
        <v>42965</v>
      </c>
      <c r="J10" s="9">
        <f ca="1">TODAY()-45</f>
        <v>42980</v>
      </c>
      <c r="K10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10" s="10">
        <v>510</v>
      </c>
      <c r="M10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1</v>
      </c>
      <c r="N10" s="15">
        <f ca="1">IF(COUNTA('Учет проектов'!$I10,'Учет проектов'!$J10)&lt;&gt;2,"",DAYS360('Учет проектов'!$I10,'Учет проектов'!$J10,FALSE))</f>
        <v>14</v>
      </c>
      <c r="O10" s="8"/>
    </row>
    <row r="11" spans="1:15" ht="30" customHeight="1" x14ac:dyDescent="0.3">
      <c r="B11" s="8" t="s">
        <v>8</v>
      </c>
      <c r="C11" s="8" t="s">
        <v>17</v>
      </c>
      <c r="D11" s="8" t="s">
        <v>19</v>
      </c>
      <c r="E11" s="9">
        <f ca="1">TODAY()-44</f>
        <v>42981</v>
      </c>
      <c r="F11" s="9">
        <f ca="1">TODAY()-20</f>
        <v>43005</v>
      </c>
      <c r="G11" s="10">
        <v>750</v>
      </c>
      <c r="H11" s="11">
        <f ca="1">IF(COUNTA('Учет проектов'!$E11,'Учет проектов'!$F11)&lt;&gt;2,"",DAYS360('Учет проектов'!$E11,'Учет проектов'!$F11,FALSE))</f>
        <v>24</v>
      </c>
      <c r="I11" s="12">
        <f ca="1">TODAY()-44</f>
        <v>42981</v>
      </c>
      <c r="J11" s="9">
        <f ca="1">TODAY()-15</f>
        <v>43010</v>
      </c>
      <c r="K11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11" s="10">
        <v>790</v>
      </c>
      <c r="M11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0</v>
      </c>
      <c r="N11" s="15">
        <f ca="1">IF(COUNTA('Учет проектов'!$I11,'Учет проектов'!$J11)&lt;&gt;2,"",DAYS360('Учет проектов'!$I11,'Учет проектов'!$J11,FALSE))</f>
        <v>29</v>
      </c>
      <c r="O11" s="8"/>
    </row>
    <row r="12" spans="1:15" ht="30" customHeight="1" x14ac:dyDescent="0.3">
      <c r="B12" s="8" t="s">
        <v>9</v>
      </c>
      <c r="C12" s="8" t="s">
        <v>14</v>
      </c>
      <c r="D12" s="8" t="s">
        <v>19</v>
      </c>
      <c r="E12" s="9">
        <f ca="1">TODAY()-39</f>
        <v>42986</v>
      </c>
      <c r="F12" s="9">
        <f ca="1">TODAY()</f>
        <v>43025</v>
      </c>
      <c r="G12" s="10">
        <v>450</v>
      </c>
      <c r="H12" s="11">
        <f ca="1">IF(COUNTA('Учет проектов'!$E12,'Учет проектов'!$F12)&lt;&gt;2,"",DAYS360('Учет проектов'!$E12,'Учет проектов'!$F12,FALSE))</f>
        <v>39</v>
      </c>
      <c r="I12" s="12">
        <f ca="1">TODAY()-45</f>
        <v>42980</v>
      </c>
      <c r="J12" s="9">
        <f ca="1">TODAY()-5</f>
        <v>43020</v>
      </c>
      <c r="K12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12" s="10">
        <v>430</v>
      </c>
      <c r="M12" s="14">
        <f ca="1"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0</v>
      </c>
      <c r="N12" s="15">
        <f ca="1">IF(COUNTA('Учет проектов'!$I12,'Учет проектов'!$J12)&lt;&gt;2,"",DAYS360('Учет проектов'!$I12,'Учет проектов'!$J12,FALSE))</f>
        <v>40</v>
      </c>
      <c r="O12" s="8"/>
    </row>
    <row r="13" spans="1:15" ht="30" customHeight="1" x14ac:dyDescent="0.3">
      <c r="B13" s="8" t="s">
        <v>10</v>
      </c>
      <c r="C13" s="8" t="s">
        <v>16</v>
      </c>
      <c r="D13" s="8" t="s">
        <v>19</v>
      </c>
      <c r="E13" s="9">
        <v>42405</v>
      </c>
      <c r="F13" s="9">
        <v>42530</v>
      </c>
      <c r="G13" s="10">
        <v>250</v>
      </c>
      <c r="H13" s="11">
        <f>IF(COUNTA('Учет проектов'!$E13,'Учет проектов'!$F13)&lt;&gt;2,"",DAYS360('Учет проектов'!$E13,'Учет проектов'!$F13,FALSE))</f>
        <v>124</v>
      </c>
      <c r="I13" s="12">
        <v>42434</v>
      </c>
      <c r="J13" s="9">
        <v>42495</v>
      </c>
      <c r="K13" s="13">
        <f>IFERROR(IF(УчетПроектов[Фактические трудозатраты 
(в часах)]=0,"",IF(ABS((УчетПроектов[[#This Row],[Фактические трудозатраты 
(в часах)]]-УчетПроектов[[#This Row],[Прогнозируемые трудозатраты 
(в часах)]])/УчетПроектов[[#This Row],[Прогнозируемые трудозатраты 
(в часах)]])&gt;ПроцентОтметки,1,0)),"")</f>
        <v>0</v>
      </c>
      <c r="L13" s="10">
        <v>200</v>
      </c>
      <c r="M13" s="14">
        <f>IFERROR(IF(УчетПроектов[Фактическая длительность 
(в днях)]=0,"",IF(ABS((УчетПроектов[[#This Row],[Фактическая длительность 
(в днях)]]-УчетПроектов[[#This Row],[Прогнозируемая длительность 
(в днях)]])/УчетПроектов[[#This Row],[Прогнозируемая длительность 
(в днях)]])&gt;ПроцентОтметки,1,0)),"")</f>
        <v>1</v>
      </c>
      <c r="N13" s="15">
        <f>IF(COUNTA('Учет проектов'!$I13,'Учет проектов'!$J13)&lt;&gt;2,"",DAYS360('Учет проектов'!$I13,'Учет проектов'!$J13,FALSE))</f>
        <v>60</v>
      </c>
      <c r="O13" s="8"/>
    </row>
  </sheetData>
  <conditionalFormatting sqref="L5:L13">
    <cfRule type="expression" dxfId="21" priority="6">
      <formula>(ABS((L5-G5))/G5)&gt;ПроцентОтметки</formula>
    </cfRule>
  </conditionalFormatting>
  <conditionalFormatting sqref="N5:N13">
    <cfRule type="expression" dxfId="20" priority="8">
      <formula>(ABS((N5-H5))/H5)&gt;ПроцентОтметки</formula>
    </cfRule>
  </conditionalFormatting>
  <dataValidations count="20">
    <dataValidation allowBlank="1" showInputMessage="1" prompt="Введите здесь названия проектов. В ячейке D2 укажите максимальный процент отклонения. Слишком высокие и низкие значения фактических трудозатрат (в часах) и длительности (в днях) выделяются полужирным красным шрифтом и флагами в столбцах K и M. " sqref="A1"/>
    <dataValidation allowBlank="1" showInputMessage="1" showErrorMessage="1" prompt="Настраиваемое процентное значение отклонения, используемое для выделения фактических трудозатрат (в часах и днях), которые были выше или ниже прогнозируемых значений, в таблице проектов." sqref="D2"/>
    <dataValidation type="list" allowBlank="1" showInputMessage="1" showErrorMessage="1" error="Выберите категорию из списка или создайте новую на листе &quot;Настройки&quot;." sqref="C6:C13">
      <formula1>СписокКатегорий</formula1>
    </dataValidation>
    <dataValidation type="list" allowBlank="1" showInputMessage="1" showErrorMessage="1" error="Выберите сотрудника из списка или создайте нового на листе &quot;Настройки&quot;." sqref="D6:D13">
      <formula1>СписокСотрудников</formula1>
    </dataValidation>
    <dataValidation type="list" allowBlank="1" showInputMessage="1" showErrorMessage="1" error="Выберите сотрудника из списка или создайте нового на листе &quot;Настройки&quot;." sqref="D5">
      <formula1>СписокСотрудников</formula1>
    </dataValidation>
    <dataValidation type="list" allowBlank="1" showInputMessage="1" showErrorMessage="1" error="Выберите категорию из списка или создайте новую на листе &quot;Настройки&quot;." sqref="C5">
      <formula1>СписокКатегорий</formula1>
    </dataValidation>
    <dataValidation allowBlank="1" showInputMessage="1" showErrorMessage="1" prompt="Введите в этом столбце названия проектов." sqref="B4"/>
    <dataValidation allowBlank="1" showInputMessage="1" showErrorMessage="1" prompt="Выберите название категории из раскрывающегося списка в каждой ячейке этого столбца. Пункты этого списка определяются на листе «Настройки». Нажмите клавиши ALT+СТРЕЛКА ВНИЗ, чтобы открыть список, а затем — клавишу ВВОД, чтобы сделать выбор." sqref="C4"/>
    <dataValidation allowBlank="1" showInputMessage="1" showErrorMessage="1" prompt="Выберите имя сотрудника из раскрывающегося списка в каждой ячейке этого столбца. Доступные варианты определяются на листе «Настройки». Нажмите клавиши ALT+СТРЕЛКА ВНИЗ, чтобы открыть список, а затем — клавишу ВВОД, чтобы сделать выбор." sqref="D4"/>
    <dataValidation allowBlank="1" showInputMessage="1" showErrorMessage="1" prompt="Укажите в этом столбце прогнозируемую дату запуска проекта." sqref="E4"/>
    <dataValidation allowBlank="1" showInputMessage="1" showErrorMessage="1" prompt="Укажите в этом столбце прогнозируемую дату завершения проекта." sqref="F4"/>
    <dataValidation allowBlank="1" showInputMessage="1" showErrorMessage="1" prompt="Укажите прогнозируемые трудозатраты по проекту в часах." sqref="G4"/>
    <dataValidation allowBlank="1" showInputMessage="1" showErrorMessage="1" prompt="Укажите в этом столбце прогнозируемую длительность проекта в днях." sqref="H4"/>
    <dataValidation allowBlank="1" showInputMessage="1" showErrorMessage="1" prompt="Укажите в этом столбце фактическую дату запуска проекта." sqref="I4"/>
    <dataValidation allowBlank="1" showInputMessage="1" showErrorMessage="1" prompt="Укажите в этом столбце фактическую дату завершения проекта." sqref="J4"/>
    <dataValidation allowBlank="1" showInputMessage="1" showErrorMessage="1" prompt="Флаг, обозначающий отклонение фактических трудозатрат (в часах) от прогнозируемых. Для значений в столбце L, отвечающих условиям сравнения, добавляется флаг в каждой ячейке столбца. Пустые ячейки означают, что значения не отвечают условиям сравнения." sqref="K4"/>
    <dataValidation allowBlank="1" showInputMessage="1" showErrorMessage="1" prompt="Значок отметки отклонения фактической длительности (в днях) от прогнозируемой. Для значений в столбце N, отвечающих условиям сравнения, в каждой ячейке столбца добавляется отметка. Пустые ячейки означают, что значения не отвечают условиям сравнения." sqref="M4"/>
    <dataValidation allowBlank="1" showInputMessage="1" showErrorMessage="1" prompt="Укажите фактические трудозатраты в часах. Значения, отвечающие условиям отклонения, выделяются полужирным красным шрифтом, а в столбце K слева добавляется отметка." sqref="L4"/>
    <dataValidation allowBlank="1" showInputMessage="1" showErrorMessage="1" prompt="Укажите фактическую длительность проекта в днях. Значения, отвечающие условиям отклонения, выделяются полужирным красным шрифтом, а в столбце M слева добавляется отметка." sqref="N4"/>
    <dataValidation allowBlank="1" showInputMessage="1" showErrorMessage="1" prompt="Введите в этом столбце примечания к проектам." sqref="O4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7" t="s">
        <v>30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16" t="s">
        <v>31</v>
      </c>
      <c r="C4" s="16" t="s">
        <v>33</v>
      </c>
    </row>
    <row r="5" spans="2:3" ht="30" customHeight="1" x14ac:dyDescent="0.3">
      <c r="B5" s="23" t="s">
        <v>13</v>
      </c>
      <c r="C5" s="23" t="s">
        <v>19</v>
      </c>
    </row>
    <row r="6" spans="2:3" ht="30" customHeight="1" x14ac:dyDescent="0.3">
      <c r="B6" s="23" t="s">
        <v>14</v>
      </c>
      <c r="C6" s="23" t="s">
        <v>21</v>
      </c>
    </row>
    <row r="7" spans="2:3" ht="30" customHeight="1" x14ac:dyDescent="0.3">
      <c r="B7" s="23" t="s">
        <v>15</v>
      </c>
      <c r="C7" s="23" t="s">
        <v>22</v>
      </c>
    </row>
    <row r="8" spans="2:3" ht="30" customHeight="1" x14ac:dyDescent="0.3">
      <c r="B8" s="23" t="s">
        <v>16</v>
      </c>
      <c r="C8" s="23" t="s">
        <v>20</v>
      </c>
    </row>
    <row r="9" spans="2:3" ht="30" customHeight="1" x14ac:dyDescent="0.3">
      <c r="B9" s="23" t="s">
        <v>17</v>
      </c>
      <c r="C9" s="23" t="s">
        <v>34</v>
      </c>
    </row>
    <row r="10" spans="2:3" ht="30" customHeight="1" x14ac:dyDescent="0.3">
      <c r="B10" s="23" t="s">
        <v>32</v>
      </c>
      <c r="C10" s="23" t="s">
        <v>35</v>
      </c>
    </row>
    <row r="11" spans="2:3" ht="30" customHeight="1" x14ac:dyDescent="0.3">
      <c r="B11" s="22"/>
      <c r="C11" s="22"/>
    </row>
  </sheetData>
  <dataValidations count="3">
    <dataValidation allowBlank="1" showInputMessage="1" prompt="Лист настроек содержит настраиваемый список категорий проектов и имен сотрудников. Эти списки используются на листе учета проектов. Количество элементов в списках может не совпадать. " sqref="A1"/>
    <dataValidation allowBlank="1" showInputMessage="1" showErrorMessage="1" prompt="Укажите в этом столбце имена сотрудников, которые будут использоваться в качестве пунктов раскрывающегося списка «Кому назначен» на листе «Учет проектов»." sqref="C4"/>
    <dataValidation allowBlank="1" showInputMessage="1" showErrorMessage="1" prompt="Укажите в этом столбце категории проектов, которые будут использоваться в качестве пунктов раскрывающегося списка «Категория» на листе «Учет проектов»." sqref="B4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Учет проектов</vt:lpstr>
      <vt:lpstr>Настройки</vt:lpstr>
      <vt:lpstr>'Учет проектов'!Заголовки_для_печати</vt:lpstr>
      <vt:lpstr>ЗаголовокСтолбца1</vt:lpstr>
      <vt:lpstr>ЗаголовокСтолбца2</vt:lpstr>
      <vt:lpstr>ПроцентОтметки</vt:lpstr>
      <vt:lpstr>СписокКатегорий</vt:lpstr>
      <vt:lpstr>СписокСотрудников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2016-08-03T05:15:41Z</dcterms:created>
  <dcterms:modified xsi:type="dcterms:W3CDTF">2017-10-17T07:50:51Z</dcterms:modified>
</cp:coreProperties>
</file>