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515" tabRatio="767"/>
  </bookViews>
  <sheets>
    <sheet name="Inventario de plantas" sheetId="1" r:id="rId1"/>
    <sheet name="Reg. de plantación de semillas" sheetId="21" r:id="rId2"/>
    <sheet name="Lista de tareas" sheetId="7" r:id="rId3"/>
    <sheet name="Cuadrícula planif. del jardín" sheetId="5" r:id="rId4"/>
  </sheets>
  <definedNames>
    <definedName name="CalendarMonth">IF(Month="enero",1,IF(Month="febrero",2,IF(Month="marzo",3,IF(Month="abril",4,IF(Month="mayo",5,IF(Month="junio",6,IF(Month="julio",7,IF(Month="agosto",8,IF(Month="septiembrer",9,IF(Month="octubre",10,IF(Month="noviembre",11,12)))))))))))</definedName>
    <definedName name="CalendarYear">'Lista de tareas'!$N$8</definedName>
    <definedName name="DueDate">TaskList[[fecha de vencimiento]:[% completado]]</definedName>
    <definedName name="Month">'Lista de tareas'!$I$8</definedName>
    <definedName name="TransplantDate">'Reg. de plantación de semillas'!$H$3</definedName>
  </definedNames>
  <calcPr calcId="152511"/>
</workbook>
</file>

<file path=xl/calcChain.xml><?xml version="1.0" encoding="utf-8"?>
<calcChain xmlns="http://schemas.openxmlformats.org/spreadsheetml/2006/main">
  <c r="I13" i="21" l="1"/>
  <c r="O21" i="7" l="1"/>
  <c r="N21" i="7"/>
  <c r="M21" i="7"/>
  <c r="L21" i="7"/>
  <c r="K21" i="7"/>
  <c r="J21" i="7"/>
  <c r="I21" i="7"/>
  <c r="O19" i="7"/>
  <c r="N19" i="7"/>
  <c r="M19" i="7"/>
  <c r="L19" i="7"/>
  <c r="K19" i="7"/>
  <c r="J19" i="7"/>
  <c r="I19" i="7"/>
  <c r="O17" i="7"/>
  <c r="N17" i="7"/>
  <c r="M17" i="7"/>
  <c r="L17" i="7"/>
  <c r="K17" i="7"/>
  <c r="J17" i="7"/>
  <c r="I17" i="7"/>
  <c r="O15" i="7"/>
  <c r="N15" i="7"/>
  <c r="M15" i="7"/>
  <c r="L15" i="7"/>
  <c r="K15" i="7"/>
  <c r="J15" i="7"/>
  <c r="I15" i="7"/>
  <c r="O13" i="7"/>
  <c r="N13" i="7"/>
  <c r="M13" i="7"/>
  <c r="L13" i="7"/>
  <c r="K13" i="7"/>
  <c r="J13" i="7"/>
  <c r="I13" i="7"/>
  <c r="O11" i="7"/>
  <c r="N11" i="7"/>
  <c r="M11" i="7"/>
  <c r="L11" i="7"/>
  <c r="K11" i="7"/>
  <c r="J11" i="7"/>
  <c r="I11" i="7"/>
  <c r="D18" i="21"/>
  <c r="G13" i="21"/>
  <c r="I14" i="21"/>
  <c r="I15" i="21"/>
  <c r="I16" i="21"/>
  <c r="I17" i="21"/>
  <c r="C18" i="1"/>
  <c r="H18" i="21" l="1"/>
  <c r="H18" i="1"/>
  <c r="E13" i="7"/>
  <c r="E11" i="7"/>
  <c r="O22" i="7"/>
  <c r="N22" i="7"/>
  <c r="M22" i="7"/>
  <c r="L22" i="7"/>
  <c r="K22" i="7"/>
  <c r="J22" i="7"/>
  <c r="I22" i="7"/>
  <c r="O20" i="7"/>
  <c r="N20" i="7"/>
  <c r="M20" i="7"/>
  <c r="L20" i="7"/>
  <c r="K20" i="7"/>
  <c r="J20" i="7"/>
  <c r="I20" i="7"/>
  <c r="O18" i="7"/>
  <c r="N18" i="7"/>
  <c r="M18" i="7"/>
  <c r="L18" i="7"/>
  <c r="K18" i="7"/>
  <c r="J18" i="7"/>
  <c r="I18" i="7"/>
  <c r="O16" i="7"/>
  <c r="N16" i="7"/>
  <c r="M16" i="7"/>
  <c r="L16" i="7"/>
  <c r="K16" i="7"/>
  <c r="J16" i="7"/>
  <c r="I16" i="7"/>
  <c r="O14" i="7"/>
  <c r="N14" i="7"/>
  <c r="M14" i="7"/>
  <c r="L14" i="7"/>
  <c r="K14" i="7"/>
  <c r="J14" i="7"/>
  <c r="I14" i="7"/>
  <c r="O12" i="7"/>
  <c r="N12" i="7"/>
  <c r="M12" i="7"/>
  <c r="L12" i="7"/>
  <c r="K12" i="7"/>
  <c r="J12" i="7"/>
  <c r="I12" i="7"/>
  <c r="E12" i="7"/>
  <c r="E14" i="7"/>
  <c r="E15" i="7"/>
</calcChain>
</file>

<file path=xl/sharedStrings.xml><?xml version="1.0" encoding="utf-8"?>
<sst xmlns="http://schemas.openxmlformats.org/spreadsheetml/2006/main" count="83" uniqueCount="69">
  <si>
    <t>id</t>
  </si>
  <si>
    <t>color</t>
  </si>
  <si>
    <t>P1</t>
  </si>
  <si>
    <t xml:space="preserve">Azalea </t>
  </si>
  <si>
    <t>8-8-8</t>
  </si>
  <si>
    <t>S1</t>
  </si>
  <si>
    <t>S</t>
  </si>
  <si>
    <t>M</t>
  </si>
  <si>
    <t>Inventario de plantas</t>
  </si>
  <si>
    <t>DATOS DE PLANTA</t>
  </si>
  <si>
    <t>DATOS DE PLANTACIONES</t>
  </si>
  <si>
    <t>ABONO/FERTILIZANTE Y NOTAS</t>
  </si>
  <si>
    <t>tipo</t>
  </si>
  <si>
    <t>origen</t>
  </si>
  <si>
    <t>tamaño</t>
  </si>
  <si>
    <t>coste</t>
  </si>
  <si>
    <t>fecha de plantación</t>
  </si>
  <si>
    <t>ubicación</t>
  </si>
  <si>
    <t>tierra</t>
  </si>
  <si>
    <t>fertilizante</t>
  </si>
  <si>
    <t>programación</t>
  </si>
  <si>
    <t>notas</t>
  </si>
  <si>
    <t>Invernadero local</t>
  </si>
  <si>
    <t>Rosa</t>
  </si>
  <si>
    <t>4 - 6 pies</t>
  </si>
  <si>
    <t>[Fecha]</t>
  </si>
  <si>
    <t>Área oeste</t>
  </si>
  <si>
    <t>4,5 - 6,0 pH</t>
  </si>
  <si>
    <t>final del invierno o principios de primavera</t>
  </si>
  <si>
    <t>Perenne</t>
  </si>
  <si>
    <t>totales</t>
  </si>
  <si>
    <t>Registro de plantación de semillas</t>
  </si>
  <si>
    <t>Fecha de trasplante (fecha de la última helada + días adicionales):</t>
  </si>
  <si>
    <t xml:space="preserve">Escriba la fecha de trasplante, el promedio de germinación y los días de crecimiento para calcular automáticamente la fecha en que se han de sembrarse las semillas. </t>
  </si>
  <si>
    <t>DATOS DE SEMILLAS</t>
  </si>
  <si>
    <t>PROMEDIO</t>
  </si>
  <si>
    <t>ABONO y NOTAS</t>
  </si>
  <si>
    <t>n.º de bandeja</t>
  </si>
  <si>
    <t>germinación</t>
  </si>
  <si>
    <t>crecimiento</t>
  </si>
  <si>
    <t>total de semillas</t>
  </si>
  <si>
    <t>fecha de siembra</t>
  </si>
  <si>
    <t>abono</t>
  </si>
  <si>
    <t>Tomate</t>
  </si>
  <si>
    <t>Catálogo</t>
  </si>
  <si>
    <t>Dejar que se seque la tierra ligeramente entre regados</t>
  </si>
  <si>
    <t>Lista de tareas</t>
  </si>
  <si>
    <t>Seleccione el mes que prefiera en la celda I9 y escriba el año en la celda N9 para actualizar el calendario automáticamente.</t>
  </si>
  <si>
    <t>LISTA DE TAREAS</t>
  </si>
  <si>
    <t>tarea</t>
  </si>
  <si>
    <t>fecha de vencimiento</t>
  </si>
  <si>
    <t>% completado</t>
  </si>
  <si>
    <t>¿finalizado?</t>
  </si>
  <si>
    <t>NOTAS</t>
  </si>
  <si>
    <t>Plantar pimientos dulces</t>
  </si>
  <si>
    <t>Plantar semillas de tomate</t>
  </si>
  <si>
    <t>Plantar girasoles</t>
  </si>
  <si>
    <t>Preparar la tierra para plantar</t>
  </si>
  <si>
    <t>Fecha de trasplante</t>
  </si>
  <si>
    <t>L</t>
  </si>
  <si>
    <t>J</t>
  </si>
  <si>
    <t>V</t>
  </si>
  <si>
    <t>D</t>
  </si>
  <si>
    <t>Cuadrícula de planificación del jardín</t>
  </si>
  <si>
    <t xml:space="preserve">Use la herramienta Borde para dibujar el jardín, o bien imprima esta hoja y dibújelo a mano. </t>
  </si>
  <si>
    <t>DESCRIPCIÓN DE PARCELA DE JARDÍN</t>
  </si>
  <si>
    <t xml:space="preserve">* 1 cuadrado = 1 pie cuadrado </t>
  </si>
  <si>
    <t>agosto</t>
  </si>
  <si>
    <t>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</si>
</sst>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mmmm\ yyyy"/>
    <numFmt numFmtId="165" formatCode="0%_)"/>
    <numFmt numFmtId="166" formatCode=";;;"/>
    <numFmt numFmtId="167" formatCode="dd"/>
    <numFmt numFmtId="168" formatCode="_(@"/>
  </numFmts>
  <fonts count="40" x14ac:knownFonts="1">
    <font>
      <sz val="9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  <scheme val="minor"/>
    </font>
    <font>
      <sz val="10"/>
      <name val="MS Sans Serif"/>
      <family val="2"/>
    </font>
    <font>
      <sz val="8"/>
      <name val="Arial"/>
      <family val="2"/>
      <scheme val="minor"/>
    </font>
    <font>
      <sz val="10"/>
      <name val="Century Gothic"/>
      <family val="2"/>
    </font>
    <font>
      <b/>
      <sz val="28"/>
      <color theme="4"/>
      <name val="Arial"/>
      <family val="2"/>
      <scheme val="minor"/>
    </font>
    <font>
      <sz val="10"/>
      <color theme="7" tint="0.79998168889431442"/>
      <name val="Arial"/>
      <family val="2"/>
      <scheme val="minor"/>
    </font>
    <font>
      <sz val="10"/>
      <color theme="0" tint="-0.249977111117893"/>
      <name val="Arial"/>
      <family val="2"/>
      <scheme val="minor"/>
    </font>
    <font>
      <sz val="10"/>
      <color theme="4" tint="0.79998168889431442"/>
      <name val="Arial"/>
      <family val="2"/>
      <scheme val="minor"/>
    </font>
    <font>
      <sz val="11"/>
      <color theme="5" tint="0.79998168889431442"/>
      <name val="Arial"/>
      <family val="2"/>
      <scheme val="minor"/>
    </font>
    <font>
      <sz val="10"/>
      <color theme="7" tint="0.39997558519241921"/>
      <name val="Arial"/>
      <family val="2"/>
      <scheme val="minor"/>
    </font>
    <font>
      <sz val="11"/>
      <color theme="7" tint="0.39997558519241921"/>
      <name val="Arial"/>
      <family val="2"/>
      <scheme val="minor"/>
    </font>
    <font>
      <sz val="10"/>
      <color theme="5" tint="0.79998168889431442"/>
      <name val="Arial"/>
      <family val="2"/>
      <scheme val="minor"/>
    </font>
    <font>
      <sz val="10"/>
      <color theme="6" tint="0.79998168889431442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sz val="24"/>
      <color theme="7"/>
      <name val="Calibri"/>
      <family val="2"/>
      <scheme val="major"/>
    </font>
    <font>
      <sz val="36"/>
      <color theme="3"/>
      <name val="Calibri"/>
      <family val="2"/>
      <scheme val="major"/>
    </font>
    <font>
      <sz val="11"/>
      <color theme="7" tint="0.79998168889431442"/>
      <name val="Calibri"/>
      <family val="2"/>
      <scheme val="major"/>
    </font>
    <font>
      <sz val="11"/>
      <color theme="5" tint="0.79998168889431442"/>
      <name val="Calibri"/>
      <family val="2"/>
      <scheme val="major"/>
    </font>
    <font>
      <sz val="11"/>
      <color theme="4" tint="0.79998168889431442"/>
      <name val="Calibri"/>
      <family val="2"/>
      <scheme val="major"/>
    </font>
    <font>
      <sz val="11"/>
      <color theme="6" tint="0.79998168889431442"/>
      <name val="Calibri"/>
      <family val="2"/>
      <scheme val="major"/>
    </font>
    <font>
      <sz val="11"/>
      <color theme="7" tint="0.79998168889431442"/>
      <name val="Arial"/>
      <family val="2"/>
      <scheme val="minor"/>
    </font>
    <font>
      <sz val="10"/>
      <color theme="7"/>
      <name val="Arial"/>
      <family val="2"/>
      <scheme val="minor"/>
    </font>
    <font>
      <sz val="12"/>
      <color theme="7" tint="-0.249977111117893"/>
      <name val="Arial"/>
      <family val="2"/>
      <scheme val="minor"/>
    </font>
    <font>
      <sz val="10"/>
      <color theme="1"/>
      <name val="MS Sans Serif"/>
      <family val="2"/>
    </font>
    <font>
      <sz val="11"/>
      <color theme="4" tint="0.79998168889431442"/>
      <name val="Arial"/>
      <family val="2"/>
      <scheme val="minor"/>
    </font>
    <font>
      <sz val="9"/>
      <color theme="7" tint="0.79998168889431442"/>
      <name val="Arial"/>
      <family val="2"/>
      <scheme val="minor"/>
    </font>
    <font>
      <sz val="9"/>
      <color theme="4" tint="0.79998168889431442"/>
      <name val="Arial"/>
      <family val="2"/>
      <scheme val="minor"/>
    </font>
    <font>
      <sz val="9"/>
      <color theme="5" tint="0.79998168889431442"/>
      <name val="Arial"/>
      <family val="2"/>
      <scheme val="minor"/>
    </font>
    <font>
      <sz val="9"/>
      <color theme="6" tint="0.79998168889431442"/>
      <name val="Arial"/>
      <family val="2"/>
      <scheme val="minor"/>
    </font>
    <font>
      <sz val="9"/>
      <color theme="1"/>
      <name val="Arial"/>
      <family val="2"/>
      <scheme val="minor"/>
    </font>
    <font>
      <sz val="9"/>
      <color theme="0" tint="-4.9989318521683403E-2"/>
      <name val="Arial"/>
      <family val="2"/>
      <scheme val="minor"/>
    </font>
    <font>
      <sz val="8"/>
      <color theme="7" tint="-0.499984740745262"/>
      <name val="Arial"/>
      <family val="2"/>
      <scheme val="minor"/>
    </font>
    <font>
      <i/>
      <sz val="9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i/>
      <sz val="9"/>
      <name val="Arial"/>
      <family val="2"/>
      <scheme val="minor"/>
    </font>
    <font>
      <sz val="9"/>
      <color theme="1"/>
      <name val="Arial"/>
      <scheme val="minor"/>
    </font>
    <font>
      <u/>
      <sz val="9"/>
      <color theme="1"/>
      <name val="Arial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22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/>
      <bottom style="thin">
        <color indexed="44"/>
      </bottom>
      <diagonal/>
    </border>
    <border>
      <left style="thin">
        <color indexed="44"/>
      </left>
      <right/>
      <top/>
      <bottom style="thin">
        <color theme="0" tint="-0.24994659260841701"/>
      </bottom>
      <diagonal/>
    </border>
    <border>
      <left style="thin">
        <color indexed="4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thin">
        <color theme="0" tint="-0.24994659260841701"/>
      </bottom>
      <diagonal/>
    </border>
    <border>
      <left style="medium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/>
      </right>
      <top/>
      <bottom/>
      <diagonal/>
    </border>
    <border>
      <left style="thin">
        <color theme="7"/>
      </left>
      <right/>
      <top/>
      <bottom/>
      <diagonal/>
    </border>
    <border>
      <left style="thin">
        <color theme="7"/>
      </left>
      <right/>
      <top/>
      <bottom style="thin">
        <color indexed="44"/>
      </bottom>
      <diagonal/>
    </border>
    <border>
      <left/>
      <right style="medium">
        <color theme="0"/>
      </right>
      <top/>
      <bottom style="thin">
        <color indexed="44"/>
      </bottom>
      <diagonal/>
    </border>
    <border>
      <left/>
      <right style="thin">
        <color theme="7"/>
      </right>
      <top/>
      <bottom style="thin">
        <color theme="7"/>
      </bottom>
      <diagonal/>
    </border>
    <border>
      <left style="thin">
        <color theme="7"/>
      </left>
      <right/>
      <top/>
      <bottom style="thin">
        <color theme="7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/>
    <xf numFmtId="0" fontId="35" fillId="0" borderId="0">
      <alignment vertical="center" wrapText="1"/>
    </xf>
    <xf numFmtId="0" fontId="35" fillId="0" borderId="0">
      <alignment vertical="center" wrapText="1"/>
    </xf>
  </cellStyleXfs>
  <cellXfs count="159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Fill="1"/>
    <xf numFmtId="0" fontId="0" fillId="0" borderId="0" xfId="0"/>
    <xf numFmtId="0" fontId="3" fillId="0" borderId="1" xfId="3" applyNumberFormat="1" applyFont="1" applyFill="1" applyBorder="1" applyAlignment="1" applyProtection="1"/>
    <xf numFmtId="0" fontId="5" fillId="0" borderId="1" xfId="3" applyNumberFormat="1" applyFont="1" applyFill="1" applyBorder="1" applyAlignment="1" applyProtection="1"/>
    <xf numFmtId="0" fontId="3" fillId="0" borderId="2" xfId="3" applyNumberFormat="1" applyFont="1" applyFill="1" applyBorder="1" applyAlignment="1" applyProtection="1"/>
    <xf numFmtId="0" fontId="0" fillId="2" borderId="0" xfId="0" applyFill="1"/>
    <xf numFmtId="0" fontId="6" fillId="2" borderId="0" xfId="0" applyFont="1" applyFill="1"/>
    <xf numFmtId="0" fontId="6" fillId="0" borderId="0" xfId="0" applyFont="1"/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 vertical="top" wrapText="1"/>
    </xf>
    <xf numFmtId="164" fontId="7" fillId="2" borderId="0" xfId="0" applyNumberFormat="1" applyFont="1" applyFill="1" applyBorder="1" applyAlignment="1">
      <alignment vertical="center"/>
    </xf>
    <xf numFmtId="0" fontId="9" fillId="7" borderId="0" xfId="0" applyFont="1" applyFill="1"/>
    <xf numFmtId="0" fontId="0" fillId="0" borderId="0" xfId="0"/>
    <xf numFmtId="0" fontId="14" fillId="9" borderId="0" xfId="0" applyFont="1" applyFill="1" applyAlignment="1"/>
    <xf numFmtId="0" fontId="0" fillId="8" borderId="0" xfId="0" applyFont="1" applyFill="1" applyBorder="1" applyAlignment="1">
      <alignment horizontal="center" vertical="center"/>
    </xf>
    <xf numFmtId="0" fontId="16" fillId="11" borderId="0" xfId="0" applyFont="1" applyFill="1" applyBorder="1" applyAlignment="1">
      <alignment horizontal="center" vertical="center"/>
    </xf>
    <xf numFmtId="0" fontId="18" fillId="0" borderId="0" xfId="2" applyAlignment="1"/>
    <xf numFmtId="0" fontId="3" fillId="9" borderId="0" xfId="0" applyFont="1" applyFill="1"/>
    <xf numFmtId="14" fontId="0" fillId="0" borderId="0" xfId="0" applyNumberFormat="1"/>
    <xf numFmtId="166" fontId="0" fillId="0" borderId="0" xfId="0" applyNumberFormat="1"/>
    <xf numFmtId="164" fontId="7" fillId="9" borderId="0" xfId="0" applyNumberFormat="1" applyFont="1" applyFill="1" applyBorder="1" applyAlignment="1">
      <alignment vertical="center"/>
    </xf>
    <xf numFmtId="14" fontId="0" fillId="10" borderId="0" xfId="0" applyNumberFormat="1" applyFont="1" applyFill="1" applyBorder="1" applyAlignment="1">
      <alignment horizontal="center" vertical="center"/>
    </xf>
    <xf numFmtId="0" fontId="15" fillId="3" borderId="0" xfId="0" applyFont="1" applyFill="1"/>
    <xf numFmtId="14" fontId="0" fillId="8" borderId="0" xfId="0" applyNumberFormat="1" applyFont="1" applyFill="1" applyBorder="1" applyAlignment="1">
      <alignment horizontal="center" vertical="center"/>
    </xf>
    <xf numFmtId="0" fontId="27" fillId="5" borderId="0" xfId="0" applyFont="1" applyFill="1"/>
    <xf numFmtId="14" fontId="0" fillId="8" borderId="0" xfId="0" applyNumberFormat="1" applyFont="1" applyFill="1" applyAlignment="1">
      <alignment horizontal="center" vertical="center"/>
    </xf>
    <xf numFmtId="165" fontId="8" fillId="8" borderId="0" xfId="1" applyNumberFormat="1" applyFont="1" applyFill="1" applyAlignment="1">
      <alignment horizontal="center" vertical="center"/>
    </xf>
    <xf numFmtId="0" fontId="0" fillId="8" borderId="0" xfId="0" applyNumberFormat="1" applyFont="1" applyFill="1" applyBorder="1" applyAlignment="1">
      <alignment horizontal="center" vertical="center"/>
    </xf>
    <xf numFmtId="165" fontId="0" fillId="8" borderId="0" xfId="1" applyNumberFormat="1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left" vertical="center" wrapText="1" indent="1"/>
    </xf>
    <xf numFmtId="1" fontId="0" fillId="4" borderId="0" xfId="0" applyNumberFormat="1" applyFont="1" applyFill="1" applyBorder="1" applyAlignment="1">
      <alignment horizontal="center" vertical="center"/>
    </xf>
    <xf numFmtId="1" fontId="0" fillId="10" borderId="0" xfId="0" applyNumberFormat="1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horizontal="center" vertical="center"/>
    </xf>
    <xf numFmtId="14" fontId="0" fillId="10" borderId="0" xfId="0" applyNumberFormat="1" applyFont="1" applyFill="1" applyAlignment="1">
      <alignment horizontal="center" vertical="center"/>
    </xf>
    <xf numFmtId="0" fontId="21" fillId="5" borderId="11" xfId="0" applyFont="1" applyFill="1" applyBorder="1" applyAlignment="1"/>
    <xf numFmtId="0" fontId="29" fillId="0" borderId="11" xfId="0" applyFont="1" applyBorder="1" applyAlignment="1">
      <alignment horizontal="left" vertical="center"/>
    </xf>
    <xf numFmtId="0" fontId="20" fillId="9" borderId="11" xfId="0" applyFont="1" applyFill="1" applyBorder="1" applyAlignment="1"/>
    <xf numFmtId="0" fontId="33" fillId="7" borderId="0" xfId="0" applyFont="1" applyFill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0" fillId="5" borderId="11" xfId="0" applyFill="1" applyBorder="1"/>
    <xf numFmtId="0" fontId="22" fillId="3" borderId="11" xfId="0" applyFont="1" applyFill="1" applyBorder="1" applyAlignment="1"/>
    <xf numFmtId="0" fontId="15" fillId="3" borderId="11" xfId="0" applyFont="1" applyFill="1" applyBorder="1" applyAlignment="1"/>
    <xf numFmtId="0" fontId="31" fillId="3" borderId="11" xfId="0" applyFont="1" applyFill="1" applyBorder="1" applyAlignment="1">
      <alignment horizontal="center" vertical="center" wrapText="1"/>
    </xf>
    <xf numFmtId="0" fontId="14" fillId="9" borderId="11" xfId="0" applyFont="1" applyFill="1" applyBorder="1"/>
    <xf numFmtId="0" fontId="30" fillId="9" borderId="11" xfId="0" applyFont="1" applyFill="1" applyBorder="1" applyAlignment="1">
      <alignment horizontal="center" vertical="center"/>
    </xf>
    <xf numFmtId="0" fontId="14" fillId="9" borderId="11" xfId="0" applyFont="1" applyFill="1" applyBorder="1" applyAlignment="1"/>
    <xf numFmtId="0" fontId="11" fillId="9" borderId="11" xfId="0" applyFont="1" applyFill="1" applyBorder="1" applyAlignment="1"/>
    <xf numFmtId="0" fontId="3" fillId="9" borderId="11" xfId="0" applyFont="1" applyFill="1" applyBorder="1"/>
    <xf numFmtId="0" fontId="34" fillId="0" borderId="0" xfId="0" applyFont="1" applyAlignment="1">
      <alignment horizontal="left" vertical="center" indent="2"/>
    </xf>
    <xf numFmtId="0" fontId="0" fillId="12" borderId="0" xfId="0" applyFont="1" applyFill="1" applyAlignment="1">
      <alignment horizontal="center" vertical="center"/>
    </xf>
    <xf numFmtId="0" fontId="0" fillId="0" borderId="0" xfId="0" applyAlignment="1">
      <alignment horizontal="left" wrapText="1" inden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13" borderId="0" xfId="0" applyFont="1" applyFill="1" applyBorder="1" applyAlignment="1">
      <alignment horizontal="center" vertical="center"/>
    </xf>
    <xf numFmtId="0" fontId="0" fillId="6" borderId="0" xfId="0" applyNumberFormat="1" applyFont="1" applyFill="1" applyAlignment="1">
      <alignment horizontal="left" vertical="center" wrapText="1" indent="1"/>
    </xf>
    <xf numFmtId="0" fontId="28" fillId="11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8" fillId="11" borderId="0" xfId="0" applyFont="1" applyFill="1" applyAlignment="1">
      <alignment horizontal="left"/>
    </xf>
    <xf numFmtId="0" fontId="12" fillId="11" borderId="0" xfId="0" applyFont="1" applyFill="1" applyAlignment="1">
      <alignment horizontal="left"/>
    </xf>
    <xf numFmtId="0" fontId="0" fillId="11" borderId="0" xfId="0" applyFill="1" applyAlignment="1">
      <alignment horizontal="left"/>
    </xf>
    <xf numFmtId="0" fontId="0" fillId="0" borderId="0" xfId="0" applyFont="1" applyFill="1" applyBorder="1" applyAlignment="1">
      <alignment horizontal="left" wrapText="1" indent="1"/>
    </xf>
    <xf numFmtId="0" fontId="0" fillId="0" borderId="0" xfId="0" applyAlignment="1">
      <alignment horizontal="left" vertical="top"/>
    </xf>
    <xf numFmtId="0" fontId="19" fillId="11" borderId="11" xfId="0" applyFont="1" applyFill="1" applyBorder="1" applyAlignment="1">
      <alignment horizontal="left"/>
    </xf>
    <xf numFmtId="0" fontId="13" fillId="11" borderId="11" xfId="0" applyFont="1" applyFill="1" applyBorder="1" applyAlignment="1">
      <alignment horizontal="left"/>
    </xf>
    <xf numFmtId="0" fontId="28" fillId="11" borderId="11" xfId="0" applyFont="1" applyFill="1" applyBorder="1" applyAlignment="1">
      <alignment horizontal="left" vertical="center"/>
    </xf>
    <xf numFmtId="0" fontId="35" fillId="0" borderId="0" xfId="4" applyAlignment="1">
      <alignment horizontal="left" vertical="center"/>
    </xf>
    <xf numFmtId="0" fontId="35" fillId="0" borderId="0" xfId="4" applyAlignment="1">
      <alignment horizontal="left" vertical="center" wrapText="1"/>
    </xf>
    <xf numFmtId="14" fontId="0" fillId="2" borderId="0" xfId="0" applyNumberFormat="1" applyFill="1"/>
    <xf numFmtId="0" fontId="0" fillId="2" borderId="0" xfId="0" applyNumberFormat="1" applyFill="1"/>
    <xf numFmtId="0" fontId="29" fillId="5" borderId="0" xfId="0" applyNumberFormat="1" applyFont="1" applyFill="1" applyAlignment="1">
      <alignment vertical="center"/>
    </xf>
    <xf numFmtId="0" fontId="23" fillId="11" borderId="15" xfId="0" applyFont="1" applyFill="1" applyBorder="1" applyAlignment="1"/>
    <xf numFmtId="0" fontId="8" fillId="11" borderId="0" xfId="0" applyFont="1" applyFill="1" applyBorder="1" applyAlignment="1"/>
    <xf numFmtId="0" fontId="0" fillId="11" borderId="0" xfId="0" applyFill="1" applyBorder="1"/>
    <xf numFmtId="0" fontId="3" fillId="0" borderId="0" xfId="0" applyFont="1" applyFill="1" applyBorder="1"/>
    <xf numFmtId="0" fontId="0" fillId="0" borderId="0" xfId="0" applyBorder="1"/>
    <xf numFmtId="0" fontId="24" fillId="0" borderId="14" xfId="0" applyFont="1" applyBorder="1" applyAlignment="1">
      <alignment horizontal="right"/>
    </xf>
    <xf numFmtId="168" fontId="0" fillId="8" borderId="0" xfId="0" applyNumberFormat="1" applyFont="1" applyFill="1" applyAlignment="1">
      <alignment vertical="center"/>
    </xf>
    <xf numFmtId="168" fontId="0" fillId="8" borderId="0" xfId="0" applyNumberFormat="1" applyFont="1" applyFill="1" applyAlignment="1">
      <alignment vertical="center" wrapText="1"/>
    </xf>
    <xf numFmtId="168" fontId="0" fillId="10" borderId="0" xfId="0" applyNumberFormat="1" applyFont="1" applyFill="1" applyAlignment="1">
      <alignment vertical="center"/>
    </xf>
    <xf numFmtId="168" fontId="0" fillId="8" borderId="0" xfId="0" applyNumberFormat="1" applyFont="1" applyFill="1" applyBorder="1" applyAlignment="1">
      <alignment horizontal="left" vertical="center"/>
    </xf>
    <xf numFmtId="168" fontId="0" fillId="8" borderId="0" xfId="0" applyNumberFormat="1" applyFont="1" applyFill="1" applyBorder="1" applyAlignment="1">
      <alignment horizontal="left" vertical="center" wrapText="1"/>
    </xf>
    <xf numFmtId="168" fontId="0" fillId="2" borderId="0" xfId="0" applyNumberFormat="1" applyFill="1"/>
    <xf numFmtId="168" fontId="0" fillId="8" borderId="0" xfId="0" applyNumberFormat="1" applyFont="1" applyFill="1" applyAlignment="1">
      <alignment horizontal="left" vertical="center"/>
    </xf>
    <xf numFmtId="168" fontId="0" fillId="0" borderId="0" xfId="0" applyNumberFormat="1"/>
    <xf numFmtId="0" fontId="21" fillId="5" borderId="0" xfId="0" applyNumberFormat="1" applyFont="1" applyFill="1" applyAlignment="1"/>
    <xf numFmtId="0" fontId="10" fillId="5" borderId="0" xfId="0" applyNumberFormat="1" applyFont="1" applyFill="1" applyAlignment="1"/>
    <xf numFmtId="168" fontId="0" fillId="0" borderId="0" xfId="0" applyNumberFormat="1" applyAlignment="1">
      <alignment wrapText="1"/>
    </xf>
    <xf numFmtId="0" fontId="0" fillId="0" borderId="0" xfId="0" applyNumberFormat="1"/>
    <xf numFmtId="0" fontId="0" fillId="0" borderId="0" xfId="0" applyNumberFormat="1" applyAlignment="1"/>
    <xf numFmtId="0" fontId="18" fillId="0" borderId="0" xfId="2" applyNumberFormat="1" applyAlignment="1">
      <alignment horizontal="left" indent="15"/>
    </xf>
    <xf numFmtId="0" fontId="21" fillId="5" borderId="11" xfId="0" applyNumberFormat="1" applyFont="1" applyFill="1" applyBorder="1" applyAlignment="1"/>
    <xf numFmtId="0" fontId="26" fillId="0" borderId="0" xfId="0" applyNumberFormat="1" applyFont="1"/>
    <xf numFmtId="0" fontId="19" fillId="11" borderId="11" xfId="0" applyNumberFormat="1" applyFont="1" applyFill="1" applyBorder="1" applyAlignment="1"/>
    <xf numFmtId="0" fontId="10" fillId="5" borderId="11" xfId="0" applyNumberFormat="1" applyFont="1" applyFill="1" applyBorder="1"/>
    <xf numFmtId="0" fontId="0" fillId="5" borderId="0" xfId="0" applyNumberFormat="1" applyFill="1"/>
    <xf numFmtId="0" fontId="0" fillId="5" borderId="0" xfId="0" applyNumberFormat="1" applyFill="1" applyAlignment="1"/>
    <xf numFmtId="0" fontId="0" fillId="9" borderId="0" xfId="0" applyNumberFormat="1" applyFill="1"/>
    <xf numFmtId="0" fontId="12" fillId="11" borderId="11" xfId="0" applyNumberFormat="1" applyFont="1" applyFill="1" applyBorder="1"/>
    <xf numFmtId="0" fontId="29" fillId="0" borderId="0" xfId="0" applyNumberFormat="1" applyFont="1" applyAlignment="1">
      <alignment vertical="center"/>
    </xf>
    <xf numFmtId="0" fontId="30" fillId="9" borderId="0" xfId="0" applyNumberFormat="1" applyFont="1" applyFill="1" applyAlignment="1">
      <alignment vertical="center"/>
    </xf>
    <xf numFmtId="0" fontId="28" fillId="11" borderId="11" xfId="0" applyNumberFormat="1" applyFont="1" applyFill="1" applyBorder="1" applyAlignment="1">
      <alignment vertical="center"/>
    </xf>
    <xf numFmtId="168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 horizontal="right" vertical="top"/>
    </xf>
    <xf numFmtId="0" fontId="0" fillId="0" borderId="0" xfId="0" applyNumberFormat="1" applyAlignment="1">
      <alignment horizontal="left" indent="3"/>
    </xf>
    <xf numFmtId="0" fontId="0" fillId="0" borderId="0" xfId="0" applyNumberFormat="1" applyAlignment="1">
      <alignment vertical="top"/>
    </xf>
    <xf numFmtId="0" fontId="29" fillId="0" borderId="0" xfId="0" applyNumberFormat="1" applyFont="1" applyAlignment="1">
      <alignment horizontal="left" vertical="center"/>
    </xf>
    <xf numFmtId="9" fontId="0" fillId="2" borderId="0" xfId="0" applyNumberFormat="1" applyFill="1"/>
    <xf numFmtId="9" fontId="27" fillId="5" borderId="0" xfId="0" applyNumberFormat="1" applyFont="1" applyFill="1"/>
    <xf numFmtId="9" fontId="29" fillId="5" borderId="0" xfId="0" applyNumberFormat="1" applyFont="1" applyFill="1" applyAlignment="1">
      <alignment vertical="center"/>
    </xf>
    <xf numFmtId="9" fontId="32" fillId="8" borderId="0" xfId="1" applyNumberFormat="1" applyFont="1" applyFill="1" applyBorder="1" applyAlignment="1">
      <alignment vertical="center"/>
    </xf>
    <xf numFmtId="9" fontId="0" fillId="0" borderId="0" xfId="0" applyNumberFormat="1"/>
    <xf numFmtId="14" fontId="27" fillId="5" borderId="0" xfId="0" applyNumberFormat="1" applyFont="1" applyFill="1"/>
    <xf numFmtId="0" fontId="0" fillId="10" borderId="13" xfId="0" applyFill="1" applyBorder="1" applyAlignment="1">
      <alignment horizontal="left" wrapText="1" indent="1"/>
    </xf>
    <xf numFmtId="0" fontId="0" fillId="10" borderId="4" xfId="0" applyFill="1" applyBorder="1" applyAlignment="1">
      <alignment horizontal="left" wrapText="1" indent="1"/>
    </xf>
    <xf numFmtId="0" fontId="16" fillId="11" borderId="18" xfId="0" applyFont="1" applyFill="1" applyBorder="1" applyAlignment="1">
      <alignment horizontal="center" vertical="center"/>
    </xf>
    <xf numFmtId="0" fontId="16" fillId="11" borderId="19" xfId="0" applyFont="1" applyFill="1" applyBorder="1" applyAlignment="1">
      <alignment horizontal="center" vertical="center"/>
    </xf>
    <xf numFmtId="49" fontId="0" fillId="6" borderId="0" xfId="0" applyNumberFormat="1" applyFont="1" applyFill="1" applyAlignment="1">
      <alignment horizontal="left" vertical="center" wrapText="1" indent="1"/>
    </xf>
    <xf numFmtId="49" fontId="0" fillId="10" borderId="0" xfId="0" applyNumberFormat="1" applyFont="1" applyFill="1" applyAlignment="1">
      <alignment horizontal="left" vertical="center" indent="1"/>
    </xf>
    <xf numFmtId="14" fontId="36" fillId="0" borderId="0" xfId="0" applyNumberFormat="1" applyFont="1" applyAlignment="1">
      <alignment horizontal="left" vertical="center" indent="1"/>
    </xf>
    <xf numFmtId="14" fontId="0" fillId="0" borderId="0" xfId="0" applyNumberFormat="1" applyAlignment="1">
      <alignment wrapText="1"/>
    </xf>
    <xf numFmtId="14" fontId="0" fillId="0" borderId="0" xfId="0" applyNumberFormat="1" applyAlignment="1">
      <alignment vertical="top"/>
    </xf>
    <xf numFmtId="14" fontId="0" fillId="0" borderId="0" xfId="0" applyNumberFormat="1" applyFont="1" applyFill="1" applyBorder="1" applyAlignment="1">
      <alignment vertical="center"/>
    </xf>
    <xf numFmtId="14" fontId="20" fillId="9" borderId="11" xfId="0" applyNumberFormat="1" applyFont="1" applyFill="1" applyBorder="1" applyAlignment="1"/>
    <xf numFmtId="14" fontId="18" fillId="2" borderId="0" xfId="2" applyNumberFormat="1" applyFill="1" applyAlignment="1">
      <alignment horizontal="left" indent="1"/>
    </xf>
    <xf numFmtId="168" fontId="0" fillId="0" borderId="0" xfId="0" applyNumberFormat="1" applyAlignment="1">
      <alignment horizontal="left" indent="1"/>
    </xf>
    <xf numFmtId="0" fontId="38" fillId="12" borderId="0" xfId="0" applyFont="1" applyFill="1" applyAlignment="1">
      <alignment horizontal="center" vertical="center"/>
    </xf>
    <xf numFmtId="0" fontId="39" fillId="0" borderId="0" xfId="0" applyFont="1"/>
    <xf numFmtId="0" fontId="37" fillId="0" borderId="0" xfId="5" applyFont="1" applyAlignment="1">
      <alignment horizontal="left" vertical="center" wrapText="1"/>
    </xf>
    <xf numFmtId="44" fontId="0" fillId="8" borderId="0" xfId="0" applyNumberFormat="1" applyFont="1" applyFill="1" applyAlignment="1">
      <alignment vertical="center"/>
    </xf>
    <xf numFmtId="44" fontId="0" fillId="13" borderId="0" xfId="0" applyNumberFormat="1" applyFill="1" applyAlignment="1">
      <alignment vertical="center"/>
    </xf>
    <xf numFmtId="2" fontId="0" fillId="13" borderId="0" xfId="0" applyNumberFormat="1" applyFill="1" applyAlignment="1">
      <alignment vertical="center"/>
    </xf>
    <xf numFmtId="2" fontId="0" fillId="13" borderId="0" xfId="0" applyNumberFormat="1" applyFont="1" applyFill="1" applyBorder="1" applyAlignment="1">
      <alignment vertical="center"/>
    </xf>
    <xf numFmtId="0" fontId="29" fillId="0" borderId="11" xfId="0" applyNumberFormat="1" applyFont="1" applyBorder="1" applyAlignment="1">
      <alignment horizontal="left" vertical="center" wrapText="1"/>
    </xf>
    <xf numFmtId="0" fontId="18" fillId="0" borderId="0" xfId="2" applyNumberFormat="1" applyAlignment="1">
      <alignment horizontal="left" indent="1"/>
    </xf>
    <xf numFmtId="0" fontId="1" fillId="0" borderId="0" xfId="0" applyNumberFormat="1" applyFont="1" applyAlignment="1">
      <alignment horizontal="left" vertical="center" indent="1"/>
    </xf>
    <xf numFmtId="0" fontId="35" fillId="0" borderId="0" xfId="5">
      <alignment vertical="center" wrapText="1"/>
    </xf>
    <xf numFmtId="0" fontId="0" fillId="10" borderId="13" xfId="0" applyFill="1" applyBorder="1" applyAlignment="1">
      <alignment horizontal="left" wrapText="1" indent="1"/>
    </xf>
    <xf numFmtId="0" fontId="0" fillId="10" borderId="4" xfId="0" applyFill="1" applyBorder="1" applyAlignment="1">
      <alignment horizontal="left" wrapText="1" indent="1"/>
    </xf>
    <xf numFmtId="167" fontId="25" fillId="0" borderId="5" xfId="0" applyNumberFormat="1" applyFont="1" applyFill="1" applyBorder="1" applyAlignment="1">
      <alignment horizontal="center" vertical="center"/>
    </xf>
    <xf numFmtId="167" fontId="25" fillId="0" borderId="9" xfId="0" applyNumberFormat="1" applyFont="1" applyFill="1" applyBorder="1" applyAlignment="1">
      <alignment horizontal="center" vertical="center"/>
    </xf>
    <xf numFmtId="167" fontId="25" fillId="0" borderId="10" xfId="0" applyNumberFormat="1" applyFont="1" applyFill="1" applyBorder="1" applyAlignment="1">
      <alignment horizontal="center" vertical="center"/>
    </xf>
    <xf numFmtId="0" fontId="17" fillId="2" borderId="0" xfId="0" applyNumberFormat="1" applyFont="1" applyFill="1" applyBorder="1" applyAlignment="1">
      <alignment horizontal="right" vertical="center"/>
    </xf>
    <xf numFmtId="164" fontId="17" fillId="2" borderId="0" xfId="0" applyNumberFormat="1" applyFont="1" applyFill="1" applyBorder="1" applyAlignment="1">
      <alignment horizontal="left" vertical="center"/>
    </xf>
    <xf numFmtId="0" fontId="0" fillId="10" borderId="12" xfId="0" applyFill="1" applyBorder="1" applyAlignment="1">
      <alignment horizontal="left" wrapText="1" indent="1"/>
    </xf>
    <xf numFmtId="0" fontId="0" fillId="10" borderId="3" xfId="0" applyFill="1" applyBorder="1" applyAlignment="1">
      <alignment horizontal="left" wrapText="1" indent="1"/>
    </xf>
    <xf numFmtId="0" fontId="18" fillId="0" borderId="0" xfId="2" applyAlignment="1"/>
    <xf numFmtId="0" fontId="35" fillId="0" borderId="0" xfId="5" applyAlignment="1">
      <alignment horizontal="left" vertical="center" indent="1"/>
    </xf>
    <xf numFmtId="0" fontId="3" fillId="0" borderId="0" xfId="0" applyFont="1" applyFill="1"/>
    <xf numFmtId="0" fontId="3" fillId="10" borderId="8" xfId="0" applyFont="1" applyFill="1" applyBorder="1" applyAlignment="1">
      <alignment wrapText="1"/>
    </xf>
    <xf numFmtId="0" fontId="3" fillId="10" borderId="4" xfId="0" applyFont="1" applyFill="1" applyBorder="1" applyAlignment="1">
      <alignment wrapText="1"/>
    </xf>
    <xf numFmtId="0" fontId="8" fillId="11" borderId="16" xfId="0" applyFont="1" applyFill="1" applyBorder="1" applyAlignment="1">
      <alignment horizontal="left" vertical="center"/>
    </xf>
    <xf numFmtId="0" fontId="8" fillId="11" borderId="6" xfId="0" applyFont="1" applyFill="1" applyBorder="1" applyAlignment="1">
      <alignment horizontal="left" vertical="center"/>
    </xf>
    <xf numFmtId="0" fontId="8" fillId="11" borderId="17" xfId="0" applyFont="1" applyFill="1" applyBorder="1" applyAlignment="1">
      <alignment horizontal="left" vertical="center"/>
    </xf>
    <xf numFmtId="0" fontId="3" fillId="10" borderId="7" xfId="0" applyFont="1" applyFill="1" applyBorder="1" applyAlignment="1">
      <alignment wrapText="1"/>
    </xf>
    <xf numFmtId="0" fontId="3" fillId="10" borderId="3" xfId="0" applyFont="1" applyFill="1" applyBorder="1" applyAlignment="1">
      <alignment wrapText="1"/>
    </xf>
  </cellXfs>
  <cellStyles count="6">
    <cellStyle name="Normal" xfId="0" builtinId="0" customBuiltin="1"/>
    <cellStyle name="Normal_papel de gráfico (combinado)" xfId="3"/>
    <cellStyle name="Porcentaje" xfId="1" builtinId="5"/>
    <cellStyle name="Sugerencia" xfId="5"/>
    <cellStyle name="Sugerencias" xfId="4"/>
    <cellStyle name="Título" xfId="2" builtinId="15" customBuiltin="1"/>
  </cellStyles>
  <dxfs count="60">
    <dxf>
      <font>
        <strike val="0"/>
        <outline val="0"/>
        <shadow val="0"/>
        <u val="none"/>
        <vertAlign val="baseline"/>
        <sz val="10"/>
        <name val="Arial"/>
        <scheme val="minor"/>
      </font>
      <numFmt numFmtId="169" formatCode="&quot;$&quot;#,##0.0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Arial"/>
        <scheme val="minor"/>
      </font>
      <numFmt numFmtId="13" formatCode="0%"/>
      <fill>
        <patternFill patternType="solid">
          <fgColor indexed="64"/>
          <bgColor theme="4" tint="0.7999816888943144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9" formatCode="dd/mm/yyyy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  <alignment vertical="center" textRotation="0" wrapText="0" indent="0" justifyLastLine="0" shrinkToFit="0" readingOrder="0"/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9" formatCode="dd/mm/yyyy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" formatCode="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2" formatCode="0.00"/>
      <fill>
        <patternFill patternType="solid">
          <fgColor indexed="64"/>
          <bgColor theme="2" tint="-9.9978637043366805E-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0" tint="-4.9989318521683403E-2"/>
        <name val="Arial"/>
        <scheme val="minor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left" vertical="bottom" textRotation="0" wrapText="1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numFmt numFmtId="168" formatCode="_(@"/>
      <alignment horizontal="left" vertical="bottom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30" formatCode="@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numFmt numFmtId="168" formatCode="_(@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30" formatCode="@"/>
      <fill>
        <patternFill patternType="solid">
          <fgColor indexed="64"/>
          <bgColor theme="5" tint="0.79998168889431442"/>
        </patternFill>
      </fill>
      <alignment horizontal="left" vertical="center" textRotation="0" wrapText="0" relativeIndent="1" justifyLastLine="0" shrinkToFit="0" readingOrder="0"/>
    </dxf>
    <dxf>
      <numFmt numFmtId="168" formatCode="_(@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5" tint="0.79998168889431442"/>
        </patternFill>
      </fill>
      <alignment vertical="center" textRotation="0" indent="0" justifyLastLine="0" shrinkToFit="0" readingOrder="0"/>
    </dxf>
    <dxf>
      <numFmt numFmtId="19" formatCode="dd/mm/yyyy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9" formatCode="dd/mm/yyyy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numFmt numFmtId="34" formatCode="_-* #,##0.00\ &quot;€&quot;_-;\-* #,##0.00\ &quot;€&quot;_-;_-* &quot;-&quot;??\ &quot;€&quot;_-;_-@_-"/>
      <fill>
        <patternFill patternType="solid">
          <fgColor indexed="64"/>
          <bgColor theme="2" tint="-9.9978637043366805E-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4" tint="0.79998168889431442"/>
        </patternFill>
      </fill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vertical="center" textRotation="0" indent="0" justifyLastLine="0" shrinkToFit="0" readingOrder="0"/>
    </dxf>
    <dxf>
      <numFmt numFmtId="168" formatCode="_(@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numFmt numFmtId="168" formatCode="_(@"/>
      <alignment horizontal="general" vertical="bottom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1" indent="0" justifyLastLine="0" shrinkToFit="0" readingOrder="0"/>
    </dxf>
    <dxf>
      <numFmt numFmtId="168" formatCode="_(@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numFmt numFmtId="2" formatCode="0.00"/>
      <fill>
        <patternFill patternType="solid">
          <fgColor indexed="64"/>
          <bgColor theme="2" tint="-9.9978637043366805E-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0" tint="-4.9989318521683403E-2"/>
        <name val="Arial"/>
        <scheme val="minor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</dxf>
    <dxf>
      <alignment vertical="top" textRotation="0" indent="0" justifyLastLine="0" shrinkToFit="0" readingOrder="0"/>
    </dxf>
    <dxf>
      <font>
        <b/>
        <color theme="1"/>
      </font>
      <fill>
        <patternFill>
          <bgColor theme="8" tint="0.79998168889431442"/>
        </patternFill>
      </fill>
      <border diagonalUp="0" diagonalDown="0">
        <left/>
        <right/>
        <top/>
        <bottom/>
        <vertical/>
        <horizontal/>
      </border>
    </dxf>
    <dxf>
      <border>
        <horizontal/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>
        <vertical style="medium">
          <color theme="0"/>
        </vertical>
        <horizontal/>
      </border>
    </dxf>
  </dxfs>
  <tableStyles count="1" defaultTableStyle="Diario del jardín: Tabla básica" defaultPivotStyle="PivotStyleLight16">
    <tableStyle name="Diario del jardín: Tabla básica" pivot="0" count="4">
      <tableStyleElement type="wholeTable" dxfId="59"/>
      <tableStyleElement type="headerRow" dxfId="58"/>
      <tableStyleElement type="totalRow" dxfId="57"/>
      <tableStyleElement type="firstColumn" dxfId="56"/>
    </tableStyle>
  </tableStyles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png"/><Relationship Id="rId5" Type="http://schemas.openxmlformats.org/officeDocument/2006/relationships/image" Target="../media/image3.jpeg"/><Relationship Id="rId4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10583</xdr:colOff>
      <xdr:row>8</xdr:row>
      <xdr:rowOff>95250</xdr:rowOff>
    </xdr:from>
    <xdr:to>
      <xdr:col>2</xdr:col>
      <xdr:colOff>586655</xdr:colOff>
      <xdr:row>8</xdr:row>
      <xdr:rowOff>442722</xdr:rowOff>
    </xdr:to>
    <xdr:pic>
      <xdr:nvPicPr>
        <xdr:cNvPr id="4" name="Imagen 3" title="Icono de flor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666" y="1767417"/>
          <a:ext cx="576072" cy="347472"/>
        </a:xfrm>
        <a:prstGeom prst="rect">
          <a:avLst/>
        </a:prstGeom>
      </xdr:spPr>
    </xdr:pic>
    <xdr:clientData/>
  </xdr:twoCellAnchor>
  <xdr:twoCellAnchor editAs="oneCell">
    <xdr:from>
      <xdr:col>8</xdr:col>
      <xdr:colOff>10583</xdr:colOff>
      <xdr:row>7</xdr:row>
      <xdr:rowOff>139785</xdr:rowOff>
    </xdr:from>
    <xdr:to>
      <xdr:col>8</xdr:col>
      <xdr:colOff>464735</xdr:colOff>
      <xdr:row>8</xdr:row>
      <xdr:rowOff>442722</xdr:rowOff>
    </xdr:to>
    <xdr:pic>
      <xdr:nvPicPr>
        <xdr:cNvPr id="5" name="Imagen 4" title="Icono de hoja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2166" y="1663785"/>
          <a:ext cx="454152" cy="451104"/>
        </a:xfrm>
        <a:prstGeom prst="rect">
          <a:avLst/>
        </a:prstGeom>
      </xdr:spPr>
    </xdr:pic>
    <xdr:clientData/>
  </xdr:twoCellAnchor>
  <xdr:twoCellAnchor editAs="oneCell">
    <xdr:from>
      <xdr:col>11</xdr:col>
      <xdr:colOff>21167</xdr:colOff>
      <xdr:row>8</xdr:row>
      <xdr:rowOff>86106</xdr:rowOff>
    </xdr:from>
    <xdr:to>
      <xdr:col>11</xdr:col>
      <xdr:colOff>298535</xdr:colOff>
      <xdr:row>8</xdr:row>
      <xdr:rowOff>442722</xdr:rowOff>
    </xdr:to>
    <xdr:pic>
      <xdr:nvPicPr>
        <xdr:cNvPr id="6" name="Imagen  5" title="Icono de gota de agua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2500" y="1758273"/>
          <a:ext cx="277368" cy="356616"/>
        </a:xfrm>
        <a:prstGeom prst="rect">
          <a:avLst/>
        </a:prstGeom>
      </xdr:spPr>
    </xdr:pic>
    <xdr:clientData/>
  </xdr:twoCellAnchor>
  <xdr:twoCellAnchor editAs="oneCell">
    <xdr:from>
      <xdr:col>1</xdr:col>
      <xdr:colOff>74084</xdr:colOff>
      <xdr:row>1</xdr:row>
      <xdr:rowOff>52913</xdr:rowOff>
    </xdr:from>
    <xdr:to>
      <xdr:col>4</xdr:col>
      <xdr:colOff>293717</xdr:colOff>
      <xdr:row>7</xdr:row>
      <xdr:rowOff>121835</xdr:rowOff>
    </xdr:to>
    <xdr:pic>
      <xdr:nvPicPr>
        <xdr:cNvPr id="7" name="Imagen  6" title="Dibujo de flor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1" y="201080"/>
          <a:ext cx="3288799" cy="14447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63499</xdr:colOff>
      <xdr:row>1</xdr:row>
      <xdr:rowOff>264582</xdr:rowOff>
    </xdr:from>
    <xdr:to>
      <xdr:col>3</xdr:col>
      <xdr:colOff>1584882</xdr:colOff>
      <xdr:row>7</xdr:row>
      <xdr:rowOff>132421</xdr:rowOff>
    </xdr:to>
    <xdr:pic>
      <xdr:nvPicPr>
        <xdr:cNvPr id="7" name="Imagen 6" title="Dibujo de flor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66" y="412749"/>
          <a:ext cx="3288799" cy="1444755"/>
        </a:xfrm>
        <a:prstGeom prst="rect">
          <a:avLst/>
        </a:prstGeom>
      </xdr:spPr>
    </xdr:pic>
    <xdr:clientData/>
  </xdr:twoCellAnchor>
  <xdr:twoCellAnchor editAs="oneCell">
    <xdr:from>
      <xdr:col>2</xdr:col>
      <xdr:colOff>21167</xdr:colOff>
      <xdr:row>8</xdr:row>
      <xdr:rowOff>296333</xdr:rowOff>
    </xdr:from>
    <xdr:to>
      <xdr:col>2</xdr:col>
      <xdr:colOff>271103</xdr:colOff>
      <xdr:row>8</xdr:row>
      <xdr:rowOff>442637</xdr:rowOff>
    </xdr:to>
    <xdr:pic>
      <xdr:nvPicPr>
        <xdr:cNvPr id="2" name="Imagen 1" title="Icono de semilla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250" y="2169583"/>
          <a:ext cx="249936" cy="146304"/>
        </a:xfrm>
        <a:prstGeom prst="rect">
          <a:avLst/>
        </a:prstGeom>
      </xdr:spPr>
    </xdr:pic>
    <xdr:clientData/>
  </xdr:twoCellAnchor>
  <xdr:twoCellAnchor editAs="oneCell">
    <xdr:from>
      <xdr:col>4</xdr:col>
      <xdr:colOff>1132417</xdr:colOff>
      <xdr:row>8</xdr:row>
      <xdr:rowOff>107357</xdr:rowOff>
    </xdr:from>
    <xdr:to>
      <xdr:col>5</xdr:col>
      <xdr:colOff>306579</xdr:colOff>
      <xdr:row>8</xdr:row>
      <xdr:rowOff>442637</xdr:rowOff>
    </xdr:to>
    <xdr:pic>
      <xdr:nvPicPr>
        <xdr:cNvPr id="3" name="Imagen 2" title="Icono de maceta con flor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0" y="1980607"/>
          <a:ext cx="338328" cy="335280"/>
        </a:xfrm>
        <a:prstGeom prst="rect">
          <a:avLst/>
        </a:prstGeom>
      </xdr:spPr>
    </xdr:pic>
    <xdr:clientData/>
  </xdr:twoCellAnchor>
  <xdr:twoCellAnchor editAs="oneCell">
    <xdr:from>
      <xdr:col>6</xdr:col>
      <xdr:colOff>1206500</xdr:colOff>
      <xdr:row>7</xdr:row>
      <xdr:rowOff>139700</xdr:rowOff>
    </xdr:from>
    <xdr:to>
      <xdr:col>7</xdr:col>
      <xdr:colOff>443568</xdr:colOff>
      <xdr:row>8</xdr:row>
      <xdr:rowOff>442637</xdr:rowOff>
    </xdr:to>
    <xdr:pic>
      <xdr:nvPicPr>
        <xdr:cNvPr id="5" name="Imagen 4" title="Icono de hoja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0500" y="1864783"/>
          <a:ext cx="454152" cy="451104"/>
        </a:xfrm>
        <a:prstGeom prst="rect">
          <a:avLst/>
        </a:prstGeom>
      </xdr:spPr>
    </xdr:pic>
    <xdr:clientData/>
  </xdr:twoCellAnchor>
  <xdr:twoCellAnchor editAs="oneCell">
    <xdr:from>
      <xdr:col>9</xdr:col>
      <xdr:colOff>21166</xdr:colOff>
      <xdr:row>8</xdr:row>
      <xdr:rowOff>86021</xdr:rowOff>
    </xdr:from>
    <xdr:to>
      <xdr:col>9</xdr:col>
      <xdr:colOff>298534</xdr:colOff>
      <xdr:row>8</xdr:row>
      <xdr:rowOff>442637</xdr:rowOff>
    </xdr:to>
    <xdr:pic>
      <xdr:nvPicPr>
        <xdr:cNvPr id="6" name="Imagen 5" title="Icono de gota de agua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5916" y="1959271"/>
          <a:ext cx="277368" cy="3566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31749</xdr:colOff>
      <xdr:row>0</xdr:row>
      <xdr:rowOff>148166</xdr:rowOff>
    </xdr:from>
    <xdr:to>
      <xdr:col>1</xdr:col>
      <xdr:colOff>1656336</xdr:colOff>
      <xdr:row>3</xdr:row>
      <xdr:rowOff>189655</xdr:rowOff>
    </xdr:to>
    <xdr:pic>
      <xdr:nvPicPr>
        <xdr:cNvPr id="2" name="Imagen 1" title="Dibujo de flor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6" y="148166"/>
          <a:ext cx="1624587" cy="1036322"/>
        </a:xfrm>
        <a:prstGeom prst="rect">
          <a:avLst/>
        </a:prstGeom>
      </xdr:spPr>
    </xdr:pic>
    <xdr:clientData/>
  </xdr:twoCellAnchor>
  <xdr:twoCellAnchor editAs="oneCell">
    <xdr:from>
      <xdr:col>1</xdr:col>
      <xdr:colOff>42333</xdr:colOff>
      <xdr:row>5</xdr:row>
      <xdr:rowOff>110828</xdr:rowOff>
    </xdr:from>
    <xdr:to>
      <xdr:col>1</xdr:col>
      <xdr:colOff>709845</xdr:colOff>
      <xdr:row>6</xdr:row>
      <xdr:rowOff>193548</xdr:rowOff>
    </xdr:to>
    <xdr:pic>
      <xdr:nvPicPr>
        <xdr:cNvPr id="3" name="Imagen 2" title="Icono de herramienta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592495"/>
          <a:ext cx="667512" cy="326136"/>
        </a:xfrm>
        <a:prstGeom prst="rect">
          <a:avLst/>
        </a:prstGeom>
      </xdr:spPr>
    </xdr:pic>
    <xdr:clientData/>
  </xdr:twoCellAnchor>
  <xdr:twoCellAnchor editAs="oneCell">
    <xdr:from>
      <xdr:col>4</xdr:col>
      <xdr:colOff>709083</xdr:colOff>
      <xdr:row>5</xdr:row>
      <xdr:rowOff>52916</xdr:rowOff>
    </xdr:from>
    <xdr:to>
      <xdr:col>5</xdr:col>
      <xdr:colOff>376935</xdr:colOff>
      <xdr:row>6</xdr:row>
      <xdr:rowOff>193548</xdr:rowOff>
    </xdr:to>
    <xdr:pic>
      <xdr:nvPicPr>
        <xdr:cNvPr id="4" name="Imagen 3" title="Icono de herramienta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0" y="1534583"/>
          <a:ext cx="630936" cy="3840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21165</xdr:colOff>
      <xdr:row>1</xdr:row>
      <xdr:rowOff>0</xdr:rowOff>
    </xdr:from>
    <xdr:to>
      <xdr:col>9</xdr:col>
      <xdr:colOff>121752</xdr:colOff>
      <xdr:row>4</xdr:row>
      <xdr:rowOff>126156</xdr:rowOff>
    </xdr:to>
    <xdr:pic>
      <xdr:nvPicPr>
        <xdr:cNvPr id="5" name="Imagen 4" title="Dibujo de flor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2" y="148167"/>
          <a:ext cx="1624587" cy="1036322"/>
        </a:xfrm>
        <a:prstGeom prst="rect">
          <a:avLst/>
        </a:prstGeom>
      </xdr:spPr>
    </xdr:pic>
    <xdr:clientData/>
  </xdr:twoCellAnchor>
  <xdr:twoCellAnchor editAs="oneCell">
    <xdr:from>
      <xdr:col>1</xdr:col>
      <xdr:colOff>31749</xdr:colOff>
      <xdr:row>5</xdr:row>
      <xdr:rowOff>142579</xdr:rowOff>
    </xdr:from>
    <xdr:to>
      <xdr:col>4</xdr:col>
      <xdr:colOff>127761</xdr:colOff>
      <xdr:row>7</xdr:row>
      <xdr:rowOff>151215</xdr:rowOff>
    </xdr:to>
    <xdr:pic>
      <xdr:nvPicPr>
        <xdr:cNvPr id="6" name="Imagen 5" title="Icono de herramienta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6" y="1359662"/>
          <a:ext cx="667512" cy="326136"/>
        </a:xfrm>
        <a:prstGeom prst="rect">
          <a:avLst/>
        </a:prstGeom>
      </xdr:spPr>
    </xdr:pic>
    <xdr:clientData/>
  </xdr:twoCellAnchor>
  <xdr:twoCellAnchor editAs="oneCell">
    <xdr:from>
      <xdr:col>30</xdr:col>
      <xdr:colOff>21165</xdr:colOff>
      <xdr:row>5</xdr:row>
      <xdr:rowOff>52917</xdr:rowOff>
    </xdr:from>
    <xdr:to>
      <xdr:col>30</xdr:col>
      <xdr:colOff>652101</xdr:colOff>
      <xdr:row>7</xdr:row>
      <xdr:rowOff>119465</xdr:rowOff>
    </xdr:to>
    <xdr:pic>
      <xdr:nvPicPr>
        <xdr:cNvPr id="7" name="Imagen 6" title="Icono de herramienta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332" y="1270000"/>
          <a:ext cx="630936" cy="38404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PlantJournal" displayName="PlantJournal" ref="B12:N18" totalsRowCount="1" dataDxfId="55">
  <autoFilter ref="B12:N17"/>
  <tableColumns count="13">
    <tableColumn id="20" name="id" totalsRowLabel="totales" dataDxfId="54" totalsRowDxfId="53"/>
    <tableColumn id="1" name="nombre" totalsRowFunction="custom" dataDxfId="52" totalsRowDxfId="51">
      <totalsRowFormula>"total de plantas: "&amp;SUBTOTAL(103,PlantJournal[nombre])</totalsRowFormula>
    </tableColumn>
    <tableColumn id="2" name="tipo" dataDxfId="50" totalsRowDxfId="49"/>
    <tableColumn id="7" name="origen" dataDxfId="48" totalsRowDxfId="47"/>
    <tableColumn id="3" name="color" dataDxfId="46" totalsRowDxfId="45"/>
    <tableColumn id="4" name="tamaño" dataDxfId="44"/>
    <tableColumn id="13" name="coste" totalsRowFunction="sum" dataDxfId="43" totalsRowDxfId="42"/>
    <tableColumn id="5" name="fecha de plantación" dataDxfId="41" totalsRowDxfId="40"/>
    <tableColumn id="6" name="ubicación" dataDxfId="39" totalsRowDxfId="38"/>
    <tableColumn id="17" name="tierra" dataDxfId="37" totalsRowDxfId="36"/>
    <tableColumn id="9" name="fertilizante" dataDxfId="35" totalsRowDxfId="34"/>
    <tableColumn id="18" name="programación" dataDxfId="33" totalsRowDxfId="32"/>
    <tableColumn id="14" name="notas" dataDxfId="31" totalsRowDxfId="30"/>
  </tableColumns>
  <tableStyleInfo name="Diario del jardín: Tabla básica" showFirstColumn="0" showLastColumn="0" showRowStripes="1" showColumnStripes="0"/>
  <extLst>
    <ext xmlns:x14="http://schemas.microsoft.com/office/spreadsheetml/2009/9/main" uri="{504A1905-F514-4f6f-8877-14C23A59335A}">
      <x14:table altText="Inventario de plantas" altTextSummary="Lista de plantas e información sobre cada planta como nombre, tipo, origen, color, tamaño, coste, fecha de plantación, ubicación, tierra, fertilizante, programación de fertilización y riego, y notas."/>
    </ext>
  </extLst>
</table>
</file>

<file path=xl/tables/table2.xml><?xml version="1.0" encoding="utf-8"?>
<table xmlns="http://schemas.openxmlformats.org/spreadsheetml/2006/main" id="3" name="SeedStartingLog" displayName="SeedStartingLog" ref="B12:K18" totalsRowCount="1" dataDxfId="29">
  <autoFilter ref="B12:K17"/>
  <tableColumns count="10">
    <tableColumn id="20" name="id" totalsRowLabel="totales" dataDxfId="28" totalsRowDxfId="27"/>
    <tableColumn id="2" name="n.º de bandeja" dataDxfId="26" totalsRowDxfId="25"/>
    <tableColumn id="1" name="tipo" totalsRowFunction="custom" dataDxfId="24" totalsRowDxfId="23">
      <totalsRowFormula>"total de tipos de semillas: "&amp;SUBTOTAL(103,SeedStartingLog[tipo])</totalsRowFormula>
    </tableColumn>
    <tableColumn id="7" name="origen" dataDxfId="22" totalsRowDxfId="21"/>
    <tableColumn id="11" name="germinación" dataDxfId="20" totalsRowDxfId="19"/>
    <tableColumn id="10" name="crecimiento" dataDxfId="18" totalsRowDxfId="17"/>
    <tableColumn id="8" name="total de semillas" totalsRowFunction="sum" dataDxfId="16" totalsRowDxfId="15"/>
    <tableColumn id="13" name="fecha de siembra" dataDxfId="14" totalsRowDxfId="13">
      <calculatedColumnFormula>IFERROR(IF(SUM(SeedStartingLog[[#This Row],[germinación]:[crecimiento]])&gt;0,IF(TransplantDate&lt;&gt;"",TransplantDate-(SeedStartingLog[[#This Row],[germinación]]+SeedStartingLog[[#This Row],[crecimiento]])),""),"")</calculatedColumnFormula>
    </tableColumn>
    <tableColumn id="9" name="abono" dataDxfId="12" totalsRowDxfId="11"/>
    <tableColumn id="14" name="notas" dataDxfId="10" totalsRowDxfId="9"/>
  </tableColumns>
  <tableStyleInfo name="Diario del jardín: Tabla básica" showFirstColumn="0" showLastColumn="0" showRowStripes="1" showColumnStripes="0"/>
  <extLst>
    <ext xmlns:x14="http://schemas.microsoft.com/office/spreadsheetml/2009/9/main" uri="{504A1905-F514-4f6f-8877-14C23A59335A}">
      <x14:table altText="Datos de inicio de la siembra" altTextSummary="Lista de datos de semillas como identificador, n.º de bandeja, tipo, origen, germinación, crecimiento, total de semillas, fecha de siembra, abono, y notas. "/>
    </ext>
  </extLst>
</table>
</file>

<file path=xl/tables/table3.xml><?xml version="1.0" encoding="utf-8"?>
<table xmlns="http://schemas.openxmlformats.org/spreadsheetml/2006/main" id="2" name="TaskList" displayName="TaskList" ref="B10:E15" totalsRowShown="0" dataDxfId="4">
  <tableColumns count="4">
    <tableColumn id="2" name="tarea" dataDxfId="3"/>
    <tableColumn id="6" name="fecha de vencimiento" dataDxfId="2"/>
    <tableColumn id="4" name="% completado" dataDxfId="1"/>
    <tableColumn id="1" name="¿finalizado?" dataDxfId="0">
      <calculatedColumnFormula>IF(TaskList[[#This Row],[% completado]]=1,1,IF(ISBLANK(TaskList[[#This Row],[fecha de vencimiento]]),2,IF(TODAY()&gt;TaskList[[#This Row],[fecha de vencimiento]],3,2)))</calculatedColumnFormula>
    </tableColumn>
  </tableColumns>
  <tableStyleInfo name="Diario del jardín: Tabla básica" showFirstColumn="0" showLastColumn="0" showRowStripes="1" showColumnStripes="0"/>
  <extLst>
    <ext xmlns:x14="http://schemas.microsoft.com/office/spreadsheetml/2009/9/main" uri="{504A1905-F514-4f6f-8877-14C23A59335A}">
      <x14:table altText="Lista de tareas" altTextSummary="Lista de tareas, fecha de vencimiento, % completado y finalizado."/>
    </ext>
  </extLst>
</table>
</file>

<file path=xl/theme/theme1.xml><?xml version="1.0" encoding="utf-8"?>
<a:theme xmlns:a="http://schemas.openxmlformats.org/drawingml/2006/main" name="Office Theme">
  <a:themeElements>
    <a:clrScheme name="Garden Planner">
      <a:dk1>
        <a:sysClr val="windowText" lastClr="000000"/>
      </a:dk1>
      <a:lt1>
        <a:sysClr val="window" lastClr="FFFFFF"/>
      </a:lt1>
      <a:dk2>
        <a:srgbClr val="444401"/>
      </a:dk2>
      <a:lt2>
        <a:srgbClr val="FFFCD1"/>
      </a:lt2>
      <a:accent1>
        <a:srgbClr val="A379BB"/>
      </a:accent1>
      <a:accent2>
        <a:srgbClr val="6EB34B"/>
      </a:accent2>
      <a:accent3>
        <a:srgbClr val="66573D"/>
      </a:accent3>
      <a:accent4>
        <a:srgbClr val="2C7D98"/>
      </a:accent4>
      <a:accent5>
        <a:srgbClr val="909494"/>
      </a:accent5>
      <a:accent6>
        <a:srgbClr val="A0A033"/>
      </a:accent6>
      <a:hlink>
        <a:srgbClr val="7D4D99"/>
      </a:hlink>
      <a:folHlink>
        <a:srgbClr val="949494"/>
      </a:folHlink>
    </a:clrScheme>
    <a:fontScheme name="Simple Loan Calculator">
      <a:majorFont>
        <a:latin typeface="Calibr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N91"/>
  <sheetViews>
    <sheetView showGridLines="0" tabSelected="1" zoomScale="90" zoomScaleNormal="90" workbookViewId="0"/>
  </sheetViews>
  <sheetFormatPr baseColWidth="10" defaultColWidth="9.140625" defaultRowHeight="32.25" customHeight="1" x14ac:dyDescent="0.2"/>
  <cols>
    <col min="1" max="1" width="1.28515625" customWidth="1"/>
    <col min="2" max="2" width="7.85546875" customWidth="1"/>
    <col min="3" max="3" width="23.85546875" style="87" customWidth="1"/>
    <col min="4" max="4" width="14.28515625" style="87" customWidth="1"/>
    <col min="5" max="5" width="18.7109375" style="90" customWidth="1"/>
    <col min="6" max="6" width="12.140625" style="87" customWidth="1"/>
    <col min="7" max="7" width="13.28515625" customWidth="1"/>
    <col min="8" max="8" width="10" customWidth="1"/>
    <col min="9" max="9" width="25.140625" style="21" customWidth="1"/>
    <col min="10" max="10" width="15.42578125" style="87" customWidth="1"/>
    <col min="11" max="11" width="13.85546875" style="87" customWidth="1"/>
    <col min="12" max="12" width="17" style="87" customWidth="1"/>
    <col min="13" max="13" width="28" style="54" customWidth="1"/>
    <col min="14" max="14" width="24.42578125" style="54" customWidth="1"/>
  </cols>
  <sheetData>
    <row r="1" spans="2:14" ht="12" x14ac:dyDescent="0.2">
      <c r="C1" s="91"/>
      <c r="D1" s="91"/>
      <c r="E1" s="92"/>
      <c r="F1" s="91"/>
      <c r="G1" s="91"/>
      <c r="H1" s="91"/>
      <c r="J1" s="91"/>
      <c r="K1" s="91"/>
      <c r="L1" s="91"/>
      <c r="M1" s="60"/>
      <c r="N1" s="60"/>
    </row>
    <row r="2" spans="2:14" ht="46.5" x14ac:dyDescent="0.7">
      <c r="C2" s="93" t="s">
        <v>8</v>
      </c>
      <c r="D2" s="91"/>
      <c r="E2" s="92"/>
      <c r="F2" s="91"/>
      <c r="G2" s="91"/>
      <c r="H2" s="91"/>
      <c r="J2" s="91"/>
      <c r="K2" s="91"/>
      <c r="L2" s="91"/>
      <c r="M2" s="60"/>
      <c r="N2" s="60"/>
    </row>
    <row r="3" spans="2:14" ht="15" customHeight="1" x14ac:dyDescent="0.2">
      <c r="C3" s="91"/>
      <c r="D3" s="91"/>
      <c r="E3" s="92"/>
      <c r="F3" s="91"/>
      <c r="G3" s="91"/>
      <c r="H3" s="91"/>
      <c r="J3" s="91"/>
      <c r="K3" s="91"/>
      <c r="L3" s="91"/>
      <c r="M3" s="60"/>
      <c r="N3" s="60"/>
    </row>
    <row r="4" spans="2:14" ht="12" x14ac:dyDescent="0.2">
      <c r="C4" s="91"/>
      <c r="D4" s="91"/>
      <c r="E4" s="92"/>
      <c r="F4" s="91"/>
      <c r="G4" s="91"/>
      <c r="H4" s="91"/>
      <c r="J4" s="91"/>
      <c r="K4" s="91"/>
      <c r="L4" s="91"/>
      <c r="M4" s="60"/>
      <c r="N4" s="60"/>
    </row>
    <row r="5" spans="2:14" ht="12" x14ac:dyDescent="0.2">
      <c r="C5" s="91"/>
      <c r="D5" s="91"/>
      <c r="E5" s="92"/>
      <c r="F5" s="91"/>
      <c r="G5" s="91"/>
      <c r="H5" s="91"/>
      <c r="J5" s="91"/>
      <c r="K5" s="91"/>
      <c r="L5" s="91"/>
      <c r="M5" s="60"/>
      <c r="N5" s="60"/>
    </row>
    <row r="6" spans="2:14" ht="12" x14ac:dyDescent="0.2">
      <c r="C6" s="91"/>
      <c r="D6" s="91"/>
      <c r="E6" s="92"/>
      <c r="F6" s="91"/>
      <c r="G6" s="91"/>
      <c r="H6" s="91"/>
      <c r="J6" s="91"/>
      <c r="K6" s="91"/>
      <c r="L6" s="91"/>
      <c r="M6" s="60"/>
      <c r="N6" s="60"/>
    </row>
    <row r="7" spans="2:14" ht="12" x14ac:dyDescent="0.2">
      <c r="C7" s="91"/>
      <c r="D7" s="91"/>
      <c r="E7" s="92"/>
      <c r="F7" s="91"/>
      <c r="G7" s="91"/>
      <c r="H7" s="91"/>
      <c r="J7" s="91"/>
      <c r="K7" s="91"/>
      <c r="L7" s="91"/>
      <c r="M7" s="60"/>
      <c r="N7" s="60"/>
    </row>
    <row r="8" spans="2:14" ht="12" x14ac:dyDescent="0.2">
      <c r="C8" s="91"/>
      <c r="D8" s="91"/>
      <c r="E8" s="92"/>
      <c r="F8" s="91"/>
      <c r="G8" s="91"/>
      <c r="H8" s="91"/>
      <c r="J8" s="91"/>
      <c r="K8" s="91"/>
      <c r="L8" s="91"/>
      <c r="M8" s="60"/>
      <c r="N8" s="60"/>
    </row>
    <row r="9" spans="2:14" ht="39.75" customHeight="1" x14ac:dyDescent="0.2">
      <c r="C9" s="91"/>
      <c r="D9" s="91"/>
      <c r="E9" s="92"/>
      <c r="F9" s="91"/>
      <c r="G9" s="91"/>
      <c r="H9" s="91"/>
      <c r="J9" s="91"/>
      <c r="K9" s="91"/>
      <c r="L9" s="91"/>
      <c r="M9" s="60"/>
      <c r="N9" s="60"/>
    </row>
    <row r="10" spans="2:14" ht="15.75" customHeight="1" x14ac:dyDescent="0.25">
      <c r="C10" s="94" t="s">
        <v>9</v>
      </c>
      <c r="D10" s="95"/>
      <c r="E10" s="92"/>
      <c r="F10" s="91"/>
      <c r="G10" s="91"/>
      <c r="H10" s="91"/>
      <c r="I10" s="126" t="s">
        <v>10</v>
      </c>
      <c r="J10" s="91"/>
      <c r="K10" s="91"/>
      <c r="L10" s="96" t="s">
        <v>11</v>
      </c>
      <c r="M10" s="61"/>
      <c r="N10" s="60"/>
    </row>
    <row r="11" spans="2:14" ht="12" customHeight="1" x14ac:dyDescent="0.2">
      <c r="B11" s="14"/>
      <c r="C11" s="97"/>
      <c r="D11" s="98"/>
      <c r="E11" s="99"/>
      <c r="F11" s="98"/>
      <c r="G11" s="98"/>
      <c r="H11" s="98"/>
      <c r="I11" s="100"/>
      <c r="J11" s="100"/>
      <c r="K11" s="100"/>
      <c r="L11" s="101"/>
      <c r="M11" s="62"/>
      <c r="N11" s="63"/>
    </row>
    <row r="12" spans="2:14" ht="24.75" customHeight="1" x14ac:dyDescent="0.2">
      <c r="B12" s="42" t="s">
        <v>0</v>
      </c>
      <c r="C12" s="136" t="s">
        <v>68</v>
      </c>
      <c r="D12" s="102" t="s">
        <v>12</v>
      </c>
      <c r="E12" s="102" t="s">
        <v>13</v>
      </c>
      <c r="F12" s="102" t="s">
        <v>1</v>
      </c>
      <c r="G12" s="102" t="s">
        <v>14</v>
      </c>
      <c r="H12" s="102" t="s">
        <v>15</v>
      </c>
      <c r="I12" s="103" t="s">
        <v>16</v>
      </c>
      <c r="J12" s="103" t="s">
        <v>17</v>
      </c>
      <c r="K12" s="103" t="s">
        <v>18</v>
      </c>
      <c r="L12" s="104" t="s">
        <v>19</v>
      </c>
      <c r="M12" s="59" t="s">
        <v>20</v>
      </c>
      <c r="N12" s="59" t="s">
        <v>21</v>
      </c>
    </row>
    <row r="13" spans="2:14" ht="32.25" customHeight="1" x14ac:dyDescent="0.2">
      <c r="B13" s="41" t="s">
        <v>2</v>
      </c>
      <c r="C13" s="80" t="s">
        <v>3</v>
      </c>
      <c r="D13" s="80" t="s">
        <v>29</v>
      </c>
      <c r="E13" s="81" t="s">
        <v>22</v>
      </c>
      <c r="F13" s="80" t="s">
        <v>23</v>
      </c>
      <c r="G13" s="80" t="s">
        <v>24</v>
      </c>
      <c r="H13" s="132">
        <v>10</v>
      </c>
      <c r="I13" s="37" t="s">
        <v>25</v>
      </c>
      <c r="J13" s="82" t="s">
        <v>26</v>
      </c>
      <c r="K13" s="121" t="s">
        <v>27</v>
      </c>
      <c r="L13" s="120" t="s">
        <v>4</v>
      </c>
      <c r="M13" s="58" t="s">
        <v>28</v>
      </c>
      <c r="N13" s="58"/>
    </row>
    <row r="14" spans="2:14" ht="32.25" customHeight="1" x14ac:dyDescent="0.2">
      <c r="B14" s="41"/>
      <c r="C14" s="80"/>
      <c r="D14" s="80"/>
      <c r="E14" s="81"/>
      <c r="F14" s="80"/>
      <c r="G14" s="80"/>
      <c r="H14" s="132"/>
      <c r="I14" s="37"/>
      <c r="J14" s="82"/>
      <c r="K14" s="121"/>
      <c r="L14" s="120"/>
      <c r="M14" s="58"/>
      <c r="N14" s="58"/>
    </row>
    <row r="15" spans="2:14" s="15" customFormat="1" ht="32.25" customHeight="1" x14ac:dyDescent="0.2">
      <c r="B15" s="41"/>
      <c r="C15" s="80"/>
      <c r="D15" s="80"/>
      <c r="E15" s="81"/>
      <c r="F15" s="80"/>
      <c r="G15" s="80"/>
      <c r="H15" s="132"/>
      <c r="I15" s="37"/>
      <c r="J15" s="82"/>
      <c r="K15" s="121"/>
      <c r="L15" s="120"/>
      <c r="M15" s="58"/>
      <c r="N15" s="58"/>
    </row>
    <row r="16" spans="2:14" ht="32.25" customHeight="1" x14ac:dyDescent="0.2">
      <c r="B16" s="41"/>
      <c r="C16" s="80"/>
      <c r="D16" s="80"/>
      <c r="E16" s="81"/>
      <c r="F16" s="80"/>
      <c r="G16" s="80"/>
      <c r="H16" s="132"/>
      <c r="I16" s="37"/>
      <c r="J16" s="82"/>
      <c r="K16" s="121"/>
      <c r="L16" s="120"/>
      <c r="M16" s="58"/>
      <c r="N16" s="58"/>
    </row>
    <row r="17" spans="2:14" ht="32.25" customHeight="1" x14ac:dyDescent="0.2">
      <c r="B17" s="41"/>
      <c r="C17" s="80"/>
      <c r="D17" s="80"/>
      <c r="E17" s="81"/>
      <c r="F17" s="80"/>
      <c r="G17" s="80"/>
      <c r="H17" s="132"/>
      <c r="I17" s="37"/>
      <c r="J17" s="82"/>
      <c r="K17" s="121"/>
      <c r="L17" s="120"/>
      <c r="M17" s="58"/>
      <c r="N17" s="58"/>
    </row>
    <row r="18" spans="2:14" ht="32.25" customHeight="1" x14ac:dyDescent="0.2">
      <c r="B18" s="129" t="s">
        <v>30</v>
      </c>
      <c r="C18" s="134" t="str">
        <f>"total de plantas: "&amp;SUBTOTAL(103,PlantJournal[nombre])</f>
        <v>total de plantas: 1</v>
      </c>
      <c r="H18" s="133">
        <f>SUBTOTAL(109,PlantJournal[coste])</f>
        <v>10</v>
      </c>
      <c r="L18" s="128"/>
    </row>
    <row r="19" spans="2:14" ht="32.25" customHeight="1" x14ac:dyDescent="0.2">
      <c r="L19" s="128"/>
    </row>
    <row r="20" spans="2:14" ht="32.25" customHeight="1" x14ac:dyDescent="0.2">
      <c r="L20" s="128"/>
    </row>
    <row r="21" spans="2:14" ht="32.25" customHeight="1" x14ac:dyDescent="0.2">
      <c r="L21" s="128"/>
    </row>
    <row r="22" spans="2:14" ht="32.25" customHeight="1" x14ac:dyDescent="0.2">
      <c r="L22" s="128"/>
    </row>
    <row r="23" spans="2:14" ht="32.25" customHeight="1" x14ac:dyDescent="0.2">
      <c r="L23" s="128"/>
    </row>
    <row r="24" spans="2:14" ht="32.25" customHeight="1" x14ac:dyDescent="0.2">
      <c r="L24" s="128"/>
    </row>
    <row r="25" spans="2:14" ht="32.25" customHeight="1" x14ac:dyDescent="0.2">
      <c r="L25" s="128"/>
    </row>
    <row r="26" spans="2:14" ht="32.25" customHeight="1" x14ac:dyDescent="0.2">
      <c r="L26" s="128"/>
    </row>
    <row r="27" spans="2:14" ht="32.25" customHeight="1" x14ac:dyDescent="0.2">
      <c r="L27" s="128"/>
    </row>
    <row r="28" spans="2:14" ht="32.25" customHeight="1" x14ac:dyDescent="0.2">
      <c r="L28" s="128"/>
    </row>
    <row r="29" spans="2:14" ht="32.25" customHeight="1" x14ac:dyDescent="0.2">
      <c r="L29" s="128"/>
    </row>
    <row r="30" spans="2:14" ht="32.25" customHeight="1" x14ac:dyDescent="0.2">
      <c r="L30" s="128"/>
    </row>
    <row r="31" spans="2:14" ht="32.25" customHeight="1" x14ac:dyDescent="0.2">
      <c r="L31" s="128"/>
    </row>
    <row r="32" spans="2:14" ht="32.25" customHeight="1" x14ac:dyDescent="0.2">
      <c r="L32" s="128"/>
    </row>
    <row r="33" spans="12:12" ht="32.25" customHeight="1" x14ac:dyDescent="0.2">
      <c r="L33" s="128"/>
    </row>
    <row r="34" spans="12:12" ht="32.25" customHeight="1" x14ac:dyDescent="0.2">
      <c r="L34" s="128"/>
    </row>
    <row r="35" spans="12:12" ht="32.25" customHeight="1" x14ac:dyDescent="0.2">
      <c r="L35" s="128"/>
    </row>
    <row r="36" spans="12:12" ht="32.25" customHeight="1" x14ac:dyDescent="0.2">
      <c r="L36" s="128"/>
    </row>
    <row r="37" spans="12:12" ht="32.25" customHeight="1" x14ac:dyDescent="0.2">
      <c r="L37" s="128"/>
    </row>
    <row r="38" spans="12:12" ht="32.25" customHeight="1" x14ac:dyDescent="0.2">
      <c r="L38" s="128"/>
    </row>
    <row r="39" spans="12:12" ht="32.25" customHeight="1" x14ac:dyDescent="0.2">
      <c r="L39" s="128"/>
    </row>
    <row r="40" spans="12:12" ht="32.25" customHeight="1" x14ac:dyDescent="0.2">
      <c r="L40" s="128"/>
    </row>
    <row r="41" spans="12:12" ht="32.25" customHeight="1" x14ac:dyDescent="0.2">
      <c r="L41" s="128"/>
    </row>
    <row r="42" spans="12:12" ht="32.25" customHeight="1" x14ac:dyDescent="0.2">
      <c r="L42" s="128"/>
    </row>
    <row r="43" spans="12:12" ht="32.25" customHeight="1" x14ac:dyDescent="0.2">
      <c r="L43" s="128"/>
    </row>
    <row r="44" spans="12:12" ht="32.25" customHeight="1" x14ac:dyDescent="0.2">
      <c r="L44" s="128"/>
    </row>
    <row r="45" spans="12:12" ht="32.25" customHeight="1" x14ac:dyDescent="0.2">
      <c r="L45" s="128"/>
    </row>
    <row r="46" spans="12:12" ht="32.25" customHeight="1" x14ac:dyDescent="0.2">
      <c r="L46" s="128"/>
    </row>
    <row r="47" spans="12:12" ht="32.25" customHeight="1" x14ac:dyDescent="0.2">
      <c r="L47" s="128"/>
    </row>
    <row r="48" spans="12:12" ht="32.25" customHeight="1" x14ac:dyDescent="0.2">
      <c r="L48" s="128"/>
    </row>
    <row r="49" spans="12:12" ht="32.25" customHeight="1" x14ac:dyDescent="0.2">
      <c r="L49" s="128"/>
    </row>
    <row r="50" spans="12:12" ht="32.25" customHeight="1" x14ac:dyDescent="0.2">
      <c r="L50" s="128"/>
    </row>
    <row r="51" spans="12:12" ht="32.25" customHeight="1" x14ac:dyDescent="0.2">
      <c r="L51" s="128"/>
    </row>
    <row r="52" spans="12:12" ht="32.25" customHeight="1" x14ac:dyDescent="0.2">
      <c r="L52" s="128"/>
    </row>
    <row r="53" spans="12:12" ht="32.25" customHeight="1" x14ac:dyDescent="0.2">
      <c r="L53" s="128"/>
    </row>
    <row r="54" spans="12:12" ht="32.25" customHeight="1" x14ac:dyDescent="0.2">
      <c r="L54" s="128"/>
    </row>
    <row r="55" spans="12:12" ht="32.25" customHeight="1" x14ac:dyDescent="0.2">
      <c r="L55" s="128"/>
    </row>
    <row r="56" spans="12:12" ht="32.25" customHeight="1" x14ac:dyDescent="0.2">
      <c r="L56" s="128"/>
    </row>
    <row r="57" spans="12:12" ht="32.25" customHeight="1" x14ac:dyDescent="0.2">
      <c r="L57" s="128"/>
    </row>
    <row r="58" spans="12:12" ht="32.25" customHeight="1" x14ac:dyDescent="0.2">
      <c r="L58" s="128"/>
    </row>
    <row r="59" spans="12:12" ht="32.25" customHeight="1" x14ac:dyDescent="0.2">
      <c r="L59" s="128"/>
    </row>
    <row r="60" spans="12:12" ht="32.25" customHeight="1" x14ac:dyDescent="0.2">
      <c r="L60" s="128"/>
    </row>
    <row r="61" spans="12:12" ht="32.25" customHeight="1" x14ac:dyDescent="0.2">
      <c r="L61" s="128"/>
    </row>
    <row r="62" spans="12:12" ht="32.25" customHeight="1" x14ac:dyDescent="0.2">
      <c r="L62" s="128"/>
    </row>
    <row r="63" spans="12:12" ht="32.25" customHeight="1" x14ac:dyDescent="0.2">
      <c r="L63" s="128"/>
    </row>
    <row r="64" spans="12:12" ht="32.25" customHeight="1" x14ac:dyDescent="0.2">
      <c r="L64" s="128"/>
    </row>
    <row r="65" spans="12:12" ht="32.25" customHeight="1" x14ac:dyDescent="0.2">
      <c r="L65" s="128"/>
    </row>
    <row r="66" spans="12:12" ht="32.25" customHeight="1" x14ac:dyDescent="0.2">
      <c r="L66" s="128"/>
    </row>
    <row r="67" spans="12:12" ht="32.25" customHeight="1" x14ac:dyDescent="0.2">
      <c r="L67" s="128"/>
    </row>
    <row r="68" spans="12:12" ht="32.25" customHeight="1" x14ac:dyDescent="0.2">
      <c r="L68" s="128"/>
    </row>
    <row r="69" spans="12:12" ht="32.25" customHeight="1" x14ac:dyDescent="0.2">
      <c r="L69" s="128"/>
    </row>
    <row r="70" spans="12:12" ht="32.25" customHeight="1" x14ac:dyDescent="0.2">
      <c r="L70" s="128"/>
    </row>
    <row r="71" spans="12:12" ht="32.25" customHeight="1" x14ac:dyDescent="0.2">
      <c r="L71" s="128"/>
    </row>
    <row r="72" spans="12:12" ht="32.25" customHeight="1" x14ac:dyDescent="0.2">
      <c r="L72" s="128"/>
    </row>
    <row r="73" spans="12:12" ht="32.25" customHeight="1" x14ac:dyDescent="0.2">
      <c r="L73" s="128"/>
    </row>
    <row r="74" spans="12:12" ht="32.25" customHeight="1" x14ac:dyDescent="0.2">
      <c r="L74" s="128"/>
    </row>
    <row r="75" spans="12:12" ht="32.25" customHeight="1" x14ac:dyDescent="0.2">
      <c r="L75" s="128"/>
    </row>
    <row r="76" spans="12:12" ht="32.25" customHeight="1" x14ac:dyDescent="0.2">
      <c r="L76" s="128"/>
    </row>
    <row r="77" spans="12:12" ht="32.25" customHeight="1" x14ac:dyDescent="0.2">
      <c r="L77" s="128"/>
    </row>
    <row r="78" spans="12:12" ht="32.25" customHeight="1" x14ac:dyDescent="0.2">
      <c r="L78" s="128"/>
    </row>
    <row r="79" spans="12:12" ht="32.25" customHeight="1" x14ac:dyDescent="0.2">
      <c r="L79" s="128"/>
    </row>
    <row r="80" spans="12:12" ht="32.25" customHeight="1" x14ac:dyDescent="0.2">
      <c r="L80" s="128"/>
    </row>
    <row r="81" spans="12:12" ht="32.25" customHeight="1" x14ac:dyDescent="0.2">
      <c r="L81" s="128"/>
    </row>
    <row r="82" spans="12:12" ht="32.25" customHeight="1" x14ac:dyDescent="0.2">
      <c r="L82" s="128"/>
    </row>
    <row r="83" spans="12:12" ht="32.25" customHeight="1" x14ac:dyDescent="0.2">
      <c r="L83" s="128"/>
    </row>
    <row r="84" spans="12:12" ht="32.25" customHeight="1" x14ac:dyDescent="0.2">
      <c r="L84" s="128"/>
    </row>
    <row r="85" spans="12:12" ht="32.25" customHeight="1" x14ac:dyDescent="0.2">
      <c r="L85" s="128"/>
    </row>
    <row r="86" spans="12:12" ht="32.25" customHeight="1" x14ac:dyDescent="0.2">
      <c r="L86" s="128"/>
    </row>
    <row r="87" spans="12:12" ht="32.25" customHeight="1" x14ac:dyDescent="0.2">
      <c r="L87" s="128"/>
    </row>
    <row r="88" spans="12:12" ht="32.25" customHeight="1" x14ac:dyDescent="0.2">
      <c r="L88" s="128"/>
    </row>
    <row r="89" spans="12:12" ht="32.25" customHeight="1" x14ac:dyDescent="0.2">
      <c r="L89" s="128"/>
    </row>
    <row r="90" spans="12:12" ht="32.25" customHeight="1" x14ac:dyDescent="0.2">
      <c r="L90" s="128"/>
    </row>
    <row r="91" spans="12:12" ht="32.25" customHeight="1" x14ac:dyDescent="0.2">
      <c r="L91" s="128"/>
    </row>
  </sheetData>
  <dataValidations count="1">
    <dataValidation type="list" allowBlank="1" sqref="D13:D17">
      <formula1>"Perenne, Semestral, Anual"</formula1>
    </dataValidation>
  </dataValidations>
  <printOptions horizontalCentered="1"/>
  <pageMargins left="0.196850393700787" right="0.196850393700787" top="0.39370078740157499" bottom="0.39370078740157499" header="0.39370078740157499" footer="0.39370078740157499"/>
  <pageSetup scale="71" fitToHeight="0" orientation="landscape" r:id="rId1"/>
  <ignoredErrors>
    <ignoredError sqref="L13" twoDigitTextYear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fitToPage="1"/>
  </sheetPr>
  <dimension ref="A1:K18"/>
  <sheetViews>
    <sheetView showGridLines="0" zoomScale="90" zoomScaleNormal="90" workbookViewId="0"/>
  </sheetViews>
  <sheetFormatPr baseColWidth="10" defaultColWidth="9.140625" defaultRowHeight="33" customHeight="1" x14ac:dyDescent="0.2"/>
  <cols>
    <col min="1" max="1" width="1.28515625" customWidth="1"/>
    <col min="2" max="2" width="7.85546875" customWidth="1"/>
    <col min="3" max="3" width="18.5703125" bestFit="1" customWidth="1"/>
    <col min="4" max="4" width="24.42578125" style="87" customWidth="1"/>
    <col min="5" max="5" width="17.42578125" style="90" customWidth="1"/>
    <col min="6" max="6" width="17.5703125" customWidth="1"/>
    <col min="7" max="7" width="18.28515625" customWidth="1"/>
    <col min="8" max="8" width="24" bestFit="1" customWidth="1"/>
    <col min="9" max="9" width="25" style="21" customWidth="1"/>
    <col min="10" max="10" width="38.5703125" style="54" customWidth="1"/>
    <col min="11" max="11" width="25.42578125" style="54" customWidth="1"/>
    <col min="12" max="12" width="28.7109375" customWidth="1"/>
    <col min="13" max="14" width="18.140625" customWidth="1"/>
    <col min="15" max="15" width="23" customWidth="1"/>
    <col min="16" max="16" width="22.7109375" customWidth="1"/>
  </cols>
  <sheetData>
    <row r="1" spans="1:11" ht="12" x14ac:dyDescent="0.2">
      <c r="A1" s="130"/>
      <c r="D1" s="91"/>
      <c r="E1" s="92"/>
      <c r="J1" s="60"/>
      <c r="K1" s="60"/>
    </row>
    <row r="2" spans="1:11" ht="62.25" customHeight="1" x14ac:dyDescent="0.7">
      <c r="D2" s="137" t="s">
        <v>31</v>
      </c>
      <c r="E2" s="92"/>
      <c r="H2" s="1"/>
      <c r="I2" s="123"/>
      <c r="J2" s="131" t="s">
        <v>33</v>
      </c>
      <c r="K2" s="70"/>
    </row>
    <row r="3" spans="1:11" ht="15" customHeight="1" x14ac:dyDescent="0.2">
      <c r="D3" s="138" t="s">
        <v>32</v>
      </c>
      <c r="E3" s="106"/>
      <c r="G3" s="122"/>
      <c r="H3" s="122" t="s">
        <v>25</v>
      </c>
      <c r="J3" s="69"/>
      <c r="K3" s="69"/>
    </row>
    <row r="4" spans="1:11" ht="12" x14ac:dyDescent="0.2">
      <c r="D4" s="107"/>
      <c r="E4" s="92"/>
      <c r="J4" s="69"/>
      <c r="K4" s="69"/>
    </row>
    <row r="5" spans="1:11" ht="12" x14ac:dyDescent="0.2">
      <c r="D5" s="91"/>
      <c r="E5" s="92"/>
      <c r="J5" s="60"/>
      <c r="K5" s="60"/>
    </row>
    <row r="6" spans="1:11" ht="12" x14ac:dyDescent="0.2">
      <c r="D6" s="91"/>
      <c r="E6" s="92"/>
      <c r="J6" s="60"/>
      <c r="K6" s="60"/>
    </row>
    <row r="7" spans="1:11" ht="12" x14ac:dyDescent="0.2">
      <c r="D7" s="91"/>
      <c r="E7" s="92"/>
      <c r="J7" s="60"/>
      <c r="K7" s="60"/>
    </row>
    <row r="8" spans="1:11" ht="12" x14ac:dyDescent="0.2">
      <c r="D8" s="91"/>
      <c r="E8" s="92"/>
      <c r="J8" s="60"/>
      <c r="K8" s="60"/>
    </row>
    <row r="9" spans="1:11" s="11" customFormat="1" ht="39.75" customHeight="1" x14ac:dyDescent="0.2">
      <c r="D9" s="108"/>
      <c r="E9" s="108"/>
      <c r="H9" s="12"/>
      <c r="I9" s="124"/>
      <c r="J9" s="65"/>
      <c r="K9" s="65"/>
    </row>
    <row r="10" spans="1:11" ht="15.75" customHeight="1" x14ac:dyDescent="0.25">
      <c r="C10" s="38" t="s">
        <v>34</v>
      </c>
      <c r="D10" s="91"/>
      <c r="E10" s="92"/>
      <c r="F10" s="44" t="s">
        <v>35</v>
      </c>
      <c r="G10" s="15"/>
      <c r="H10" s="40" t="s">
        <v>10</v>
      </c>
      <c r="J10" s="66" t="s">
        <v>36</v>
      </c>
      <c r="K10" s="60"/>
    </row>
    <row r="11" spans="1:11" ht="12" customHeight="1" x14ac:dyDescent="0.2">
      <c r="B11" s="14"/>
      <c r="C11" s="43"/>
      <c r="D11" s="98"/>
      <c r="E11" s="99"/>
      <c r="F11" s="45"/>
      <c r="G11" s="25"/>
      <c r="H11" s="47"/>
      <c r="I11" s="47"/>
      <c r="J11" s="67"/>
      <c r="K11" s="63"/>
    </row>
    <row r="12" spans="1:11" ht="25.5" customHeight="1" x14ac:dyDescent="0.2">
      <c r="B12" s="42" t="s">
        <v>0</v>
      </c>
      <c r="C12" s="39" t="s">
        <v>37</v>
      </c>
      <c r="D12" s="109" t="s">
        <v>12</v>
      </c>
      <c r="E12" s="109" t="s">
        <v>13</v>
      </c>
      <c r="F12" s="46" t="s">
        <v>38</v>
      </c>
      <c r="G12" s="35" t="s">
        <v>39</v>
      </c>
      <c r="H12" s="48" t="s">
        <v>40</v>
      </c>
      <c r="I12" s="48" t="s">
        <v>41</v>
      </c>
      <c r="J12" s="68" t="s">
        <v>42</v>
      </c>
      <c r="K12" s="59" t="s">
        <v>21</v>
      </c>
    </row>
    <row r="13" spans="1:11" ht="33" customHeight="1" x14ac:dyDescent="0.2">
      <c r="B13" s="42" t="s">
        <v>5</v>
      </c>
      <c r="C13" s="17">
        <v>1</v>
      </c>
      <c r="D13" s="83" t="s">
        <v>43</v>
      </c>
      <c r="E13" s="84" t="s">
        <v>44</v>
      </c>
      <c r="F13" s="33">
        <v>8</v>
      </c>
      <c r="G13" s="33">
        <f>7*7</f>
        <v>49</v>
      </c>
      <c r="H13" s="34">
        <v>10</v>
      </c>
      <c r="I13" s="24" t="str">
        <f>IFERROR(IF(SUM(SeedStartingLog[[#This Row],[germinación]:[crecimiento]])&gt;0,IF(TransplantDate&lt;&gt;"",TransplantDate-(SeedStartingLog[[#This Row],[germinación]]+SeedStartingLog[[#This Row],[crecimiento]])),""),"")</f>
        <v/>
      </c>
      <c r="J13" s="32" t="s">
        <v>45</v>
      </c>
      <c r="K13" s="32"/>
    </row>
    <row r="14" spans="1:11" ht="33" customHeight="1" x14ac:dyDescent="0.2">
      <c r="B14" s="42"/>
      <c r="C14" s="17"/>
      <c r="D14" s="83"/>
      <c r="E14" s="84"/>
      <c r="F14" s="33"/>
      <c r="G14" s="33"/>
      <c r="H14" s="34"/>
      <c r="I14" s="24" t="str">
        <f>IFERROR(IF(SUM(SeedStartingLog[[#This Row],[germinación]:[crecimiento]])&gt;0,IF(TransplantDate&lt;&gt;"",TransplantDate-(SeedStartingLog[[#This Row],[germinación]]+SeedStartingLog[[#This Row],[crecimiento]])),""),"")</f>
        <v/>
      </c>
      <c r="J14" s="32"/>
      <c r="K14" s="32"/>
    </row>
    <row r="15" spans="1:11" ht="33" customHeight="1" x14ac:dyDescent="0.2">
      <c r="B15" s="42"/>
      <c r="C15" s="17"/>
      <c r="D15" s="83"/>
      <c r="E15" s="84"/>
      <c r="F15" s="33"/>
      <c r="G15" s="33"/>
      <c r="H15" s="34"/>
      <c r="I15" s="24" t="str">
        <f>IFERROR(IF(SUM(SeedStartingLog[[#This Row],[germinación]:[crecimiento]])&gt;0,IF(TransplantDate&lt;&gt;"",TransplantDate-(SeedStartingLog[[#This Row],[germinación]]+SeedStartingLog[[#This Row],[crecimiento]])),""),"")</f>
        <v/>
      </c>
      <c r="J15" s="32"/>
      <c r="K15" s="32"/>
    </row>
    <row r="16" spans="1:11" ht="33" customHeight="1" x14ac:dyDescent="0.2">
      <c r="B16" s="42"/>
      <c r="C16" s="17"/>
      <c r="D16" s="83"/>
      <c r="E16" s="84"/>
      <c r="F16" s="33"/>
      <c r="G16" s="33"/>
      <c r="H16" s="34"/>
      <c r="I16" s="24" t="str">
        <f>IFERROR(IF(SUM(SeedStartingLog[[#This Row],[germinación]:[crecimiento]])&gt;0,IF(TransplantDate&lt;&gt;"",TransplantDate-(SeedStartingLog[[#This Row],[germinación]]+SeedStartingLog[[#This Row],[crecimiento]])),""),"")</f>
        <v/>
      </c>
      <c r="J16" s="32"/>
      <c r="K16" s="32"/>
    </row>
    <row r="17" spans="2:11" ht="33" customHeight="1" x14ac:dyDescent="0.2">
      <c r="B17" s="42"/>
      <c r="C17" s="17"/>
      <c r="D17" s="83"/>
      <c r="E17" s="84"/>
      <c r="F17" s="33"/>
      <c r="G17" s="33"/>
      <c r="H17" s="34"/>
      <c r="I17" s="24" t="str">
        <f>IFERROR(IF(SUM(SeedStartingLog[[#This Row],[germinación]:[crecimiento]])&gt;0,IF(TransplantDate&lt;&gt;"",TransplantDate-(SeedStartingLog[[#This Row],[germinación]]+SeedStartingLog[[#This Row],[crecimiento]])),""),"")</f>
        <v/>
      </c>
      <c r="J17" s="32"/>
      <c r="K17" s="32"/>
    </row>
    <row r="18" spans="2:11" ht="33" customHeight="1" x14ac:dyDescent="0.2">
      <c r="B18" s="53" t="s">
        <v>30</v>
      </c>
      <c r="C18" s="55"/>
      <c r="D18" s="135" t="str">
        <f>"total de tipos de semillas: "&amp;SUBTOTAL(103,SeedStartingLog[tipo])</f>
        <v>total de tipos de semillas: 1</v>
      </c>
      <c r="E18" s="105"/>
      <c r="F18" s="56"/>
      <c r="G18" s="56"/>
      <c r="H18" s="57">
        <f>SUBTOTAL(109,SeedStartingLog[total de semillas])</f>
        <v>10</v>
      </c>
      <c r="I18" s="125"/>
      <c r="K18" s="64"/>
    </row>
  </sheetData>
  <printOptions horizontalCentered="1"/>
  <pageMargins left="0.196850393700787" right="0.196850393700787" top="0.39370078740157499" bottom="0.39370078740157499" header="0.39370078740157499" footer="0.39370078740157499"/>
  <pageSetup scale="80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  <pageSetUpPr fitToPage="1"/>
  </sheetPr>
  <dimension ref="A1:O37"/>
  <sheetViews>
    <sheetView showGridLines="0" zoomScale="90" zoomScaleNormal="90" workbookViewId="0"/>
  </sheetViews>
  <sheetFormatPr baseColWidth="10" defaultColWidth="10" defaultRowHeight="25.5" customHeight="1" x14ac:dyDescent="0.2"/>
  <cols>
    <col min="1" max="1" width="1.28515625" style="7" customWidth="1"/>
    <col min="2" max="2" width="26.5703125" style="85" customWidth="1"/>
    <col min="3" max="3" width="21.140625" style="71" customWidth="1"/>
    <col min="4" max="4" width="15.140625" style="110" customWidth="1"/>
    <col min="5" max="5" width="14.42578125" style="7" customWidth="1"/>
    <col min="6" max="6" width="16.5703125" style="10" customWidth="1"/>
    <col min="7" max="7" width="40.42578125" style="10" customWidth="1"/>
    <col min="8" max="8" width="3.5703125" customWidth="1"/>
    <col min="9" max="15" width="10.5703125" style="10" customWidth="1"/>
    <col min="16" max="16384" width="10" style="10"/>
  </cols>
  <sheetData>
    <row r="1" spans="1:15" ht="12" customHeight="1" x14ac:dyDescent="0.2">
      <c r="B1" s="72"/>
      <c r="D1" s="72"/>
    </row>
    <row r="2" spans="1:15" ht="47.25" customHeight="1" x14ac:dyDescent="0.7">
      <c r="B2" s="72"/>
      <c r="C2" s="127" t="s">
        <v>46</v>
      </c>
      <c r="D2" s="72"/>
      <c r="G2" s="21"/>
      <c r="I2" s="139" t="s">
        <v>47</v>
      </c>
      <c r="J2" s="139"/>
      <c r="K2" s="139"/>
      <c r="L2" s="139"/>
      <c r="M2" s="139"/>
      <c r="N2" s="139"/>
      <c r="O2" s="139"/>
    </row>
    <row r="3" spans="1:15" ht="19.5" customHeight="1" x14ac:dyDescent="0.2">
      <c r="B3" s="72"/>
      <c r="D3" s="72"/>
      <c r="I3" s="139"/>
      <c r="J3" s="139"/>
      <c r="K3" s="139"/>
      <c r="L3" s="139"/>
      <c r="M3" s="139"/>
      <c r="N3" s="139"/>
      <c r="O3" s="139"/>
    </row>
    <row r="4" spans="1:15" ht="19.5" customHeight="1" x14ac:dyDescent="0.2">
      <c r="B4" s="72"/>
      <c r="D4" s="72"/>
    </row>
    <row r="5" spans="1:15" ht="19.5" customHeight="1" x14ac:dyDescent="0.2">
      <c r="B5" s="72"/>
      <c r="D5" s="72"/>
    </row>
    <row r="6" spans="1:15" ht="19.5" customHeight="1" x14ac:dyDescent="0.2">
      <c r="B6" s="72"/>
      <c r="D6" s="72"/>
    </row>
    <row r="7" spans="1:15" ht="19.5" customHeight="1" x14ac:dyDescent="0.2">
      <c r="B7" s="72"/>
      <c r="D7" s="72"/>
    </row>
    <row r="8" spans="1:15" s="7" customFormat="1" ht="15.75" customHeight="1" x14ac:dyDescent="0.25">
      <c r="B8" s="88" t="s">
        <v>48</v>
      </c>
      <c r="C8" s="71"/>
      <c r="D8" s="72"/>
      <c r="F8" s="40" t="s">
        <v>53</v>
      </c>
      <c r="G8" s="13"/>
      <c r="H8"/>
      <c r="I8" s="146" t="s">
        <v>67</v>
      </c>
      <c r="J8" s="146"/>
      <c r="K8" s="146"/>
      <c r="L8" s="146"/>
      <c r="M8" s="146"/>
      <c r="N8" s="145">
        <v>2014</v>
      </c>
      <c r="O8" s="145"/>
    </row>
    <row r="9" spans="1:15" s="7" customFormat="1" ht="14.25" customHeight="1" x14ac:dyDescent="0.2">
      <c r="B9" s="89"/>
      <c r="C9" s="115"/>
      <c r="D9" s="111"/>
      <c r="E9" s="27"/>
      <c r="F9" s="49"/>
      <c r="G9" s="23"/>
      <c r="H9"/>
      <c r="I9" s="146"/>
      <c r="J9" s="146"/>
      <c r="K9" s="146"/>
      <c r="L9" s="146"/>
      <c r="M9" s="146"/>
      <c r="N9" s="145"/>
      <c r="O9" s="145"/>
    </row>
    <row r="10" spans="1:15" s="9" customFormat="1" ht="26.25" customHeight="1" x14ac:dyDescent="0.25">
      <c r="A10" s="8"/>
      <c r="B10" s="73" t="s">
        <v>49</v>
      </c>
      <c r="C10" s="112" t="s">
        <v>50</v>
      </c>
      <c r="D10" s="112" t="s">
        <v>51</v>
      </c>
      <c r="E10" s="36" t="s">
        <v>52</v>
      </c>
      <c r="F10" s="49"/>
      <c r="G10" s="16"/>
      <c r="H10" s="22"/>
      <c r="I10" s="119" t="s">
        <v>59</v>
      </c>
      <c r="J10" s="18" t="s">
        <v>7</v>
      </c>
      <c r="K10" s="18" t="s">
        <v>7</v>
      </c>
      <c r="L10" s="18" t="s">
        <v>60</v>
      </c>
      <c r="M10" s="18" t="s">
        <v>61</v>
      </c>
      <c r="N10" s="18" t="s">
        <v>6</v>
      </c>
      <c r="O10" s="118" t="s">
        <v>62</v>
      </c>
    </row>
    <row r="11" spans="1:15" ht="25.5" customHeight="1" x14ac:dyDescent="0.2">
      <c r="B11" s="83" t="s">
        <v>54</v>
      </c>
      <c r="C11" s="28" t="s">
        <v>25</v>
      </c>
      <c r="D11" s="113">
        <v>1</v>
      </c>
      <c r="E11" s="29">
        <f ca="1">IF(TaskList[[#This Row],[% completado]]=1,1,IF(ISBLANK(TaskList[[#This Row],[fecha de vencimiento]]),2,IF(TODAY()&gt;TaskList[[#This Row],[fecha de vencimiento]],3,2)))</f>
        <v>1</v>
      </c>
      <c r="F11" s="147"/>
      <c r="G11" s="148"/>
      <c r="I11" s="143">
        <f>IF(DAY(DATE(CalendarYear,CalendarMonth,1)-WEEKDAY(DATE(CalendarYear,CalendarMonth,1),2))=1,DATE(CalendarYear,CalendarMonth,1)-WEEKDAY(DATE(CalendarYear,CalendarMonth,1),2)-6,DATE(CalendarYear,CalendarMonth,1)-WEEKDAY(DATE(CalendarYear,CalendarMonth,1),2)+1)</f>
        <v>41848</v>
      </c>
      <c r="J11" s="143">
        <f>IF(DAY(DATE(CalendarYear,CalendarMonth,1)-WEEKDAY(DATE(CalendarYear,CalendarMonth,1),2))=1,DATE(CalendarYear,CalendarMonth,1)-WEEKDAY(DATE(CalendarYear,CalendarMonth,1),2)-5,DATE(CalendarYear,CalendarMonth,1)-WEEKDAY(DATE(CalendarYear,CalendarMonth,1),2)+2)</f>
        <v>41849</v>
      </c>
      <c r="K11" s="143">
        <f>IF(DAY(DATE(CalendarYear,CalendarMonth,1)-WEEKDAY(DATE(CalendarYear,CalendarMonth,1),2))=1,DATE(CalendarYear,CalendarMonth,1)-WEEKDAY(DATE(CalendarYear,CalendarMonth,1),2)-4,DATE(CalendarYear,CalendarMonth,1)-WEEKDAY(DATE(CalendarYear,CalendarMonth,1),2)+3)</f>
        <v>41850</v>
      </c>
      <c r="L11" s="143">
        <f>IF(DAY(DATE(CalendarYear,CalendarMonth,1)-WEEKDAY(DATE(CalendarYear,CalendarMonth,1),2))=1,DATE(CalendarYear,CalendarMonth,1)-WEEKDAY(DATE(CalendarYear,CalendarMonth,1),2)-3,DATE(CalendarYear,CalendarMonth,1)-WEEKDAY(DATE(CalendarYear,CalendarMonth,1),2)+4)</f>
        <v>41851</v>
      </c>
      <c r="M11" s="143">
        <f>IF(DAY(DATE(CalendarYear,CalendarMonth,1)-WEEKDAY(DATE(CalendarYear,CalendarMonth,1),2))=1,DATE(CalendarYear,CalendarMonth,1)-WEEKDAY(DATE(CalendarYear,CalendarMonth,1),2)-2,DATE(CalendarYear,CalendarMonth,1)-WEEKDAY(DATE(CalendarYear,CalendarMonth,1),2)+5)</f>
        <v>41852</v>
      </c>
      <c r="N11" s="143">
        <f>IF(DAY(DATE(CalendarYear,CalendarMonth,1)-WEEKDAY(DATE(CalendarYear,CalendarMonth,1),2))=1,DATE(CalendarYear,CalendarMonth,1)-WEEKDAY(DATE(CalendarYear,CalendarMonth,1),2)-1,DATE(CalendarYear,CalendarMonth,1)-WEEKDAY(DATE(CalendarYear,CalendarMonth,1),2)+6)</f>
        <v>41853</v>
      </c>
      <c r="O11" s="143">
        <f>IF(DAY(DATE(CalendarYear,CalendarMonth,1)-WEEKDAY(DATE(CalendarYear,CalendarMonth,1),2))=1,DATE(CalendarYear,CalendarMonth,1)-WEEKDAY(DATE(CalendarYear,CalendarMonth,1),2),DATE(CalendarYear,CalendarMonth,1)-WEEKDAY(DATE(CalendarYear,CalendarMonth,1),2)+7)</f>
        <v>41854</v>
      </c>
    </row>
    <row r="12" spans="1:15" ht="25.5" customHeight="1" x14ac:dyDescent="0.2">
      <c r="B12" s="83" t="s">
        <v>55</v>
      </c>
      <c r="C12" s="26" t="s">
        <v>25</v>
      </c>
      <c r="D12" s="113">
        <v>1</v>
      </c>
      <c r="E12" s="30">
        <f ca="1">IF(TaskList[[#This Row],[% completado]]=1,1,IF(ISBLANK(TaskList[[#This Row],[fecha de vencimiento]]),2,IF(TODAY()&gt;TaskList[[#This Row],[fecha de vencimiento]],3,2)))</f>
        <v>1</v>
      </c>
      <c r="F12" s="140"/>
      <c r="G12" s="141"/>
      <c r="I12" s="144" t="e">
        <f>IF(DAY(JanSun1)=1,JanSun1-6,JanSun1+1)</f>
        <v>#NAME?</v>
      </c>
      <c r="J12" s="144" t="e">
        <f>IF(DAY(JanSun1)=1,JanSun1-5,JanSun1+2)</f>
        <v>#NAME?</v>
      </c>
      <c r="K12" s="144" t="e">
        <f>IF(DAY(JanSun1)=1,JanSun1-4,JanSun1+3)</f>
        <v>#NAME?</v>
      </c>
      <c r="L12" s="144" t="e">
        <f>IF(DAY(JanSun1)=1,JanSun1-3,JanSun1+4)</f>
        <v>#NAME?</v>
      </c>
      <c r="M12" s="144" t="e">
        <f>IF(DAY(JanSun1)=1,JanSun1-2,JanSun1+5)</f>
        <v>#NAME?</v>
      </c>
      <c r="N12" s="144" t="e">
        <f>IF(DAY(JanSun1)=1,JanSun1-1,JanSun1+6)</f>
        <v>#NAME?</v>
      </c>
      <c r="O12" s="144" t="e">
        <f>IF(DAY(JanSun1)=1,JanSun1,JanSun1+7)</f>
        <v>#NAME?</v>
      </c>
    </row>
    <row r="13" spans="1:15" ht="25.5" customHeight="1" x14ac:dyDescent="0.2">
      <c r="B13" s="83" t="s">
        <v>56</v>
      </c>
      <c r="C13" s="26" t="s">
        <v>25</v>
      </c>
      <c r="D13" s="113">
        <v>1</v>
      </c>
      <c r="E13" s="31">
        <f ca="1">IF(TaskList[[#This Row],[% completado]]=1,1,IF(ISBLANK(TaskList[[#This Row],[fecha de vencimiento]]),2,IF(TODAY()&gt;TaskList[[#This Row],[fecha de vencimiento]],3,2)))</f>
        <v>1</v>
      </c>
      <c r="F13" s="140"/>
      <c r="G13" s="141"/>
      <c r="I13" s="142">
        <f>IF(DAY(DATE(CalendarYear,CalendarMonth,1)-WEEKDAY(DATE(CalendarYear,CalendarMonth,1),2))=1,DATE(CalendarYear,CalendarMonth,1)-WEEKDAY(DATE(CalendarYear,CalendarMonth,1),2)+1,DATE(CalendarYear,CalendarMonth,1)-WEEKDAY(DATE(CalendarYear,CalendarMonth,1),2)+8)</f>
        <v>41855</v>
      </c>
      <c r="J13" s="142">
        <f>IF(DAY(DATE(CalendarYear,CalendarMonth,1)-WEEKDAY(DATE(CalendarYear,CalendarMonth,1),2))=1,DATE(CalendarYear,CalendarMonth,1)-WEEKDAY(DATE(CalendarYear,CalendarMonth,1),2)+2,DATE(CalendarYear,CalendarMonth,1)-WEEKDAY(DATE(CalendarYear,CalendarMonth,1),2)+9)</f>
        <v>41856</v>
      </c>
      <c r="K13" s="142">
        <f>IF(DAY(DATE(CalendarYear,CalendarMonth,1)-WEEKDAY(DATE(CalendarYear,CalendarMonth,1),2))=1,DATE(CalendarYear,CalendarMonth,1)-WEEKDAY(DATE(CalendarYear,CalendarMonth,1),2)+3,DATE(CalendarYear,CalendarMonth,1)-WEEKDAY(DATE(CalendarYear,CalendarMonth,1),2)+10)</f>
        <v>41857</v>
      </c>
      <c r="L13" s="142">
        <f>IF(DAY(DATE(CalendarYear,CalendarMonth,1)-WEEKDAY(DATE(CalendarYear,CalendarMonth,1),2))=1,DATE(CalendarYear,CalendarMonth,1)-WEEKDAY(DATE(CalendarYear,CalendarMonth,1),2)+4,DATE(CalendarYear,CalendarMonth,1)-WEEKDAY(DATE(CalendarYear,CalendarMonth,1),2)+11)</f>
        <v>41858</v>
      </c>
      <c r="M13" s="142">
        <f>IF(DAY(DATE(CalendarYear,CalendarMonth,1)-WEEKDAY(DATE(CalendarYear,CalendarMonth,1),2))=1,DATE(CalendarYear,CalendarMonth,1)-WEEKDAY(DATE(CalendarYear,CalendarMonth,1),2)+5,DATE(CalendarYear,CalendarMonth,1)-WEEKDAY(DATE(CalendarYear,CalendarMonth,1),2)+12)</f>
        <v>41859</v>
      </c>
      <c r="N13" s="142">
        <f>IF(DAY(DATE(CalendarYear,CalendarMonth,1)-WEEKDAY(DATE(CalendarYear,CalendarMonth,1),2))=1,DATE(CalendarYear,CalendarMonth,1)-WEEKDAY(DATE(CalendarYear,CalendarMonth,1),2)+6,DATE(CalendarYear,CalendarMonth,1)-WEEKDAY(DATE(CalendarYear,CalendarMonth,1),2)+13)</f>
        <v>41860</v>
      </c>
      <c r="O13" s="142">
        <f>IF(DAY(DATE(CalendarYear,CalendarMonth,1)-WEEKDAY(DATE(CalendarYear,CalendarMonth,1),2))=1,DATE(CalendarYear,CalendarMonth,1)-WEEKDAY(DATE(CalendarYear,CalendarMonth,1),2)+7,DATE(CalendarYear,CalendarMonth,1)-WEEKDAY(DATE(CalendarYear,CalendarMonth,1),2)+14)</f>
        <v>41861</v>
      </c>
    </row>
    <row r="14" spans="1:15" ht="25.5" customHeight="1" x14ac:dyDescent="0.2">
      <c r="B14" s="86" t="s">
        <v>57</v>
      </c>
      <c r="C14" s="26" t="s">
        <v>25</v>
      </c>
      <c r="D14" s="113">
        <v>0.5</v>
      </c>
      <c r="E14" s="17">
        <f ca="1">IF(TaskList[[#This Row],[% completado]]=1,1,IF(ISBLANK(TaskList[[#This Row],[fecha de vencimiento]]),2,IF(TODAY()&gt;TaskList[[#This Row],[fecha de vencimiento]],3,2)))</f>
        <v>2</v>
      </c>
      <c r="F14" s="140"/>
      <c r="G14" s="141"/>
      <c r="I14" s="142" t="e">
        <f>IF(DAY(JanSun1)=1,JanSun1+1,JanSun1+8)</f>
        <v>#NAME?</v>
      </c>
      <c r="J14" s="142" t="e">
        <f>IF(DAY(JanSun1)=1,JanSun1+2,JanSun1+9)</f>
        <v>#NAME?</v>
      </c>
      <c r="K14" s="142" t="e">
        <f>IF(DAY(JanSun1)=1,JanSun1+3,JanSun1+10)</f>
        <v>#NAME?</v>
      </c>
      <c r="L14" s="142" t="e">
        <f>IF(DAY(JanSun1)=1,JanSun1+4,JanSun1+11)</f>
        <v>#NAME?</v>
      </c>
      <c r="M14" s="142" t="e">
        <f>IF(DAY(JanSun1)=1,JanSun1+5,JanSun1+12)</f>
        <v>#NAME?</v>
      </c>
      <c r="N14" s="142" t="e">
        <f>IF(DAY(JanSun1)=1,JanSun1+6,JanSun1+13)</f>
        <v>#NAME?</v>
      </c>
      <c r="O14" s="142" t="e">
        <f>IF(DAY(JanSun1)=1,JanSun1+7,JanSun1+14)</f>
        <v>#NAME?</v>
      </c>
    </row>
    <row r="15" spans="1:15" ht="25.5" customHeight="1" x14ac:dyDescent="0.2">
      <c r="B15" s="83" t="s">
        <v>58</v>
      </c>
      <c r="C15" s="26" t="s">
        <v>25</v>
      </c>
      <c r="D15" s="113">
        <v>0</v>
      </c>
      <c r="E15" s="17">
        <f ca="1">IF(TaskList[[#This Row],[% completado]]=1,1,IF(ISBLANK(TaskList[[#This Row],[fecha de vencimiento]]),2,IF(TODAY()&gt;TaskList[[#This Row],[fecha de vencimiento]],3,2)))</f>
        <v>2</v>
      </c>
      <c r="F15" s="140"/>
      <c r="G15" s="141"/>
      <c r="I15" s="142">
        <f>IF(DAY(DATE(CalendarYear,CalendarMonth,1)-WEEKDAY(DATE(CalendarYear,CalendarMonth,1),2))=1,DATE(CalendarYear,CalendarMonth,1)-WEEKDAY(DATE(CalendarYear,CalendarMonth,1),2)+8,DATE(CalendarYear,CalendarMonth,1)-WEEKDAY(DATE(CalendarYear,CalendarMonth,1),2)+15)</f>
        <v>41862</v>
      </c>
      <c r="J15" s="142">
        <f>IF(DAY(DATE(CalendarYear,CalendarMonth,1)-WEEKDAY(DATE(CalendarYear,CalendarMonth,1),2))=1,DATE(CalendarYear,CalendarMonth,1)-WEEKDAY(DATE(CalendarYear,CalendarMonth,1),2)+9,DATE(CalendarYear,CalendarMonth,1)-WEEKDAY(DATE(CalendarYear,CalendarMonth,1),2)+16)</f>
        <v>41863</v>
      </c>
      <c r="K15" s="142">
        <f>IF(DAY(DATE(CalendarYear,CalendarMonth,1)-WEEKDAY(DATE(CalendarYear,CalendarMonth,1),2))=1,DATE(CalendarYear,CalendarMonth,1)-WEEKDAY(DATE(CalendarYear,CalendarMonth,1),2)+10,DATE(CalendarYear,CalendarMonth,1)-WEEKDAY(DATE(CalendarYear,CalendarMonth,1),2)+17)</f>
        <v>41864</v>
      </c>
      <c r="L15" s="142">
        <f>IF(DAY(DATE(CalendarYear,CalendarMonth,1)-WEEKDAY(DATE(CalendarYear,CalendarMonth,1),2))=1,DATE(CalendarYear,CalendarMonth,1)-WEEKDAY(DATE(CalendarYear,CalendarMonth,1),2)+11,DATE(CalendarYear,CalendarMonth,1)-WEEKDAY(DATE(CalendarYear,CalendarMonth,1),2)+18)</f>
        <v>41865</v>
      </c>
      <c r="M15" s="142">
        <f>IF(DAY(DATE(CalendarYear,CalendarMonth,1)-WEEKDAY(DATE(CalendarYear,CalendarMonth,1),2))=1,DATE(CalendarYear,CalendarMonth,1)-WEEKDAY(DATE(CalendarYear,CalendarMonth,1),2)+12,DATE(CalendarYear,CalendarMonth,1)-WEEKDAY(DATE(CalendarYear,CalendarMonth,1),2)+19)</f>
        <v>41866</v>
      </c>
      <c r="N15" s="142">
        <f>IF(DAY(DATE(CalendarYear,CalendarMonth,1)-WEEKDAY(DATE(CalendarYear,CalendarMonth,1),2))=1,DATE(CalendarYear,CalendarMonth,1)-WEEKDAY(DATE(CalendarYear,CalendarMonth,1),2)+13,DATE(CalendarYear,CalendarMonth,1)-WEEKDAY(DATE(CalendarYear,CalendarMonth,1),2)+20)</f>
        <v>41867</v>
      </c>
      <c r="O15" s="142">
        <f>IF(DAY(DATE(CalendarYear,CalendarMonth,1)-WEEKDAY(DATE(CalendarYear,CalendarMonth,1),2))=1,DATE(CalendarYear,CalendarMonth,1)-WEEKDAY(DATE(CalendarYear,CalendarMonth,1),2)+14,DATE(CalendarYear,CalendarMonth,1)-WEEKDAY(DATE(CalendarYear,CalendarMonth,1),2)+21)</f>
        <v>41868</v>
      </c>
    </row>
    <row r="16" spans="1:15" ht="25.5" customHeight="1" x14ac:dyDescent="0.2">
      <c r="B16" s="87"/>
      <c r="C16" s="21"/>
      <c r="D16" s="114"/>
      <c r="E16"/>
      <c r="F16" s="140"/>
      <c r="G16" s="141"/>
      <c r="I16" s="142" t="e">
        <f>IF(DAY(JanSun1)=1,JanSun1+8,JanSun1+15)</f>
        <v>#NAME?</v>
      </c>
      <c r="J16" s="142" t="e">
        <f>IF(DAY(JanSun1)=1,JanSun1+9,JanSun1+16)</f>
        <v>#NAME?</v>
      </c>
      <c r="K16" s="142" t="e">
        <f>IF(DAY(JanSun1)=1,JanSun1+10,JanSun1+17)</f>
        <v>#NAME?</v>
      </c>
      <c r="L16" s="142" t="e">
        <f>IF(DAY(JanSun1)=1,JanSun1+11,JanSun1+18)</f>
        <v>#NAME?</v>
      </c>
      <c r="M16" s="142" t="e">
        <f>IF(DAY(JanSun1)=1,JanSun1+12,JanSun1+19)</f>
        <v>#NAME?</v>
      </c>
      <c r="N16" s="142" t="e">
        <f>IF(DAY(JanSun1)=1,JanSun1+13,JanSun1+20)</f>
        <v>#NAME?</v>
      </c>
      <c r="O16" s="142" t="e">
        <f>IF(DAY(JanSun1)=1,JanSun1+14,JanSun1+21)</f>
        <v>#NAME?</v>
      </c>
    </row>
    <row r="17" spans="2:15" ht="25.5" customHeight="1" x14ac:dyDescent="0.2">
      <c r="B17" s="87"/>
      <c r="F17" s="140"/>
      <c r="G17" s="141"/>
      <c r="I17" s="142">
        <f>IF(DAY(DATE(CalendarYear,CalendarMonth,1)-WEEKDAY(DATE(CalendarYear,CalendarMonth,1),2))=1,DATE(CalendarYear,CalendarMonth,1)-WEEKDAY(DATE(CalendarYear,CalendarMonth,1),2)+15,DATE(CalendarYear,CalendarMonth,1)-WEEKDAY(DATE(CalendarYear,CalendarMonth,1),2)+22)</f>
        <v>41869</v>
      </c>
      <c r="J17" s="142">
        <f>IF(DAY(DATE(CalendarYear,CalendarMonth,1)-WEEKDAY(DATE(CalendarYear,CalendarMonth,1),2))=1,DATE(CalendarYear,CalendarMonth,1)-WEEKDAY(DATE(CalendarYear,CalendarMonth,1),2)+16,DATE(CalendarYear,CalendarMonth,1)-WEEKDAY(DATE(CalendarYear,CalendarMonth,1),2)+23)</f>
        <v>41870</v>
      </c>
      <c r="K17" s="142">
        <f>IF(DAY(DATE(CalendarYear,CalendarMonth,1)-WEEKDAY(DATE(CalendarYear,CalendarMonth,1),2))=1,DATE(CalendarYear,CalendarMonth,1)-WEEKDAY(DATE(CalendarYear,CalendarMonth,1),2)+17,DATE(CalendarYear,CalendarMonth,1)-WEEKDAY(DATE(CalendarYear,CalendarMonth,1),2)+24)</f>
        <v>41871</v>
      </c>
      <c r="L17" s="142">
        <f>IF(DAY(DATE(CalendarYear,CalendarMonth,1)-WEEKDAY(DATE(CalendarYear,CalendarMonth,1),2))=1,DATE(CalendarYear,CalendarMonth,1)-WEEKDAY(DATE(CalendarYear,CalendarMonth,1),2)+18,DATE(CalendarYear,CalendarMonth,1)-WEEKDAY(DATE(CalendarYear,CalendarMonth,1),2)+25)</f>
        <v>41872</v>
      </c>
      <c r="M17" s="142">
        <f>IF(DAY(DATE(CalendarYear,CalendarMonth,1)-WEEKDAY(DATE(CalendarYear,CalendarMonth,1),2))=1,DATE(CalendarYear,CalendarMonth,1)-WEEKDAY(DATE(CalendarYear,CalendarMonth,1),2)+19,DATE(CalendarYear,CalendarMonth,1)-WEEKDAY(DATE(CalendarYear,CalendarMonth,1),2)+26)</f>
        <v>41873</v>
      </c>
      <c r="N17" s="142">
        <f>IF(DAY(DATE(CalendarYear,CalendarMonth,1)-WEEKDAY(DATE(CalendarYear,CalendarMonth,1),2))=1,DATE(CalendarYear,CalendarMonth,1)-WEEKDAY(DATE(CalendarYear,CalendarMonth,1),2)+20,DATE(CalendarYear,CalendarMonth,1)-WEEKDAY(DATE(CalendarYear,CalendarMonth,1),2)+27)</f>
        <v>41874</v>
      </c>
      <c r="O17" s="142">
        <f>IF(DAY(DATE(CalendarYear,CalendarMonth,1)-WEEKDAY(DATE(CalendarYear,CalendarMonth,1),2))=1,DATE(CalendarYear,CalendarMonth,1)-WEEKDAY(DATE(CalendarYear,CalendarMonth,1),2)+21,DATE(CalendarYear,CalendarMonth,1)-WEEKDAY(DATE(CalendarYear,CalendarMonth,1),2)+28)</f>
        <v>41875</v>
      </c>
    </row>
    <row r="18" spans="2:15" ht="25.5" customHeight="1" x14ac:dyDescent="0.2">
      <c r="B18" s="87"/>
      <c r="F18" s="140"/>
      <c r="G18" s="141"/>
      <c r="I18" s="142" t="e">
        <f>IF(DAY(JanSun1)=1,JanSun1+15,JanSun1+22)</f>
        <v>#NAME?</v>
      </c>
      <c r="J18" s="142" t="e">
        <f>IF(DAY(JanSun1)=1,JanSun1+16,JanSun1+23)</f>
        <v>#NAME?</v>
      </c>
      <c r="K18" s="142" t="e">
        <f>IF(DAY(JanSun1)=1,JanSun1+17,JanSun1+24)</f>
        <v>#NAME?</v>
      </c>
      <c r="L18" s="142" t="e">
        <f>IF(DAY(JanSun1)=1,JanSun1+18,JanSun1+25)</f>
        <v>#NAME?</v>
      </c>
      <c r="M18" s="142" t="e">
        <f>IF(DAY(JanSun1)=1,JanSun1+19,JanSun1+26)</f>
        <v>#NAME?</v>
      </c>
      <c r="N18" s="142" t="e">
        <f>IF(DAY(JanSun1)=1,JanSun1+20,JanSun1+27)</f>
        <v>#NAME?</v>
      </c>
      <c r="O18" s="142" t="e">
        <f>IF(DAY(JanSun1)=1,JanSun1+21,JanSun1+28)</f>
        <v>#NAME?</v>
      </c>
    </row>
    <row r="19" spans="2:15" ht="25.5" customHeight="1" x14ac:dyDescent="0.2">
      <c r="B19" s="87"/>
      <c r="F19" s="140"/>
      <c r="G19" s="141"/>
      <c r="I19" s="142">
        <f>IF(DAY(DATE(CalendarYear,CalendarMonth,1)-WEEKDAY(DATE(CalendarYear,CalendarMonth,1),2))=1,DATE(CalendarYear,CalendarMonth,1)-WEEKDAY(DATE(CalendarYear,CalendarMonth,1),2)+22,DATE(CalendarYear,CalendarMonth,1)-WEEKDAY(DATE(CalendarYear,CalendarMonth,1),2)+29)</f>
        <v>41876</v>
      </c>
      <c r="J19" s="142">
        <f>IF(DAY(DATE(CalendarYear,CalendarMonth,1)-WEEKDAY(DATE(CalendarYear,CalendarMonth,1),2))=1,DATE(CalendarYear,CalendarMonth,1)-WEEKDAY(DATE(CalendarYear,CalendarMonth,1),2)+23,DATE(CalendarYear,CalendarMonth,1)-WEEKDAY(DATE(CalendarYear,CalendarMonth,1),2)+30)</f>
        <v>41877</v>
      </c>
      <c r="K19" s="142">
        <f>IF(DAY(DATE(CalendarYear,CalendarMonth,1)-WEEKDAY(DATE(CalendarYear,CalendarMonth,1),2))=1,DATE(CalendarYear,CalendarMonth,1)-WEEKDAY(DATE(CalendarYear,CalendarMonth,1),2)+24,DATE(CalendarYear,CalendarMonth,1)-WEEKDAY(DATE(CalendarYear,CalendarMonth,1),2)+31)</f>
        <v>41878</v>
      </c>
      <c r="L19" s="142">
        <f>IF(DAY(DATE(CalendarYear,CalendarMonth,1)-WEEKDAY(DATE(CalendarYear,CalendarMonth,1),2))=1,DATE(CalendarYear,CalendarMonth,1)-WEEKDAY(DATE(CalendarYear,CalendarMonth,1),2)+25,DATE(CalendarYear,CalendarMonth,1)-WEEKDAY(DATE(CalendarYear,CalendarMonth,1),2)+32)</f>
        <v>41879</v>
      </c>
      <c r="M19" s="142">
        <f>IF(DAY(DATE(CalendarYear,CalendarMonth,1)-WEEKDAY(DATE(CalendarYear,CalendarMonth,1),2))=1,DATE(CalendarYear,CalendarMonth,1)-WEEKDAY(DATE(CalendarYear,CalendarMonth,1),2)+26,DATE(CalendarYear,CalendarMonth,1)-WEEKDAY(DATE(CalendarYear,CalendarMonth,1),2)+33)</f>
        <v>41880</v>
      </c>
      <c r="N19" s="142">
        <f>IF(DAY(DATE(CalendarYear,CalendarMonth,1)-WEEKDAY(DATE(CalendarYear,CalendarMonth,1),2))=1,DATE(CalendarYear,CalendarMonth,1)-WEEKDAY(DATE(CalendarYear,CalendarMonth,1),2)+27,DATE(CalendarYear,CalendarMonth,1)-WEEKDAY(DATE(CalendarYear,CalendarMonth,1),2)+34)</f>
        <v>41881</v>
      </c>
      <c r="O19" s="142">
        <f>IF(DAY(DATE(CalendarYear,CalendarMonth,1)-WEEKDAY(DATE(CalendarYear,CalendarMonth,1),2))=1,DATE(CalendarYear,CalendarMonth,1)-WEEKDAY(DATE(CalendarYear,CalendarMonth,1),2)+28,DATE(CalendarYear,CalendarMonth,1)-WEEKDAY(DATE(CalendarYear,CalendarMonth,1),2)+35)</f>
        <v>41882</v>
      </c>
    </row>
    <row r="20" spans="2:15" ht="25.5" customHeight="1" x14ac:dyDescent="0.2">
      <c r="B20" s="87"/>
      <c r="F20" s="140"/>
      <c r="G20" s="141"/>
      <c r="I20" s="142" t="e">
        <f>IF(DAY(JanSun1)=1,JanSun1+22,JanSun1+29)</f>
        <v>#NAME?</v>
      </c>
      <c r="J20" s="142" t="e">
        <f>IF(DAY(JanSun1)=1,JanSun1+23,JanSun1+30)</f>
        <v>#NAME?</v>
      </c>
      <c r="K20" s="142" t="e">
        <f>IF(DAY(JanSun1)=1,JanSun1+24,JanSun1+31)</f>
        <v>#NAME?</v>
      </c>
      <c r="L20" s="142" t="e">
        <f>IF(DAY(JanSun1)=1,JanSun1+25,JanSun1+32)</f>
        <v>#NAME?</v>
      </c>
      <c r="M20" s="142" t="e">
        <f>IF(DAY(JanSun1)=1,JanSun1+26,JanSun1+33)</f>
        <v>#NAME?</v>
      </c>
      <c r="N20" s="142" t="e">
        <f>IF(DAY(JanSun1)=1,JanSun1+27,JanSun1+34)</f>
        <v>#NAME?</v>
      </c>
      <c r="O20" s="142" t="e">
        <f>IF(DAY(JanSun1)=1,JanSun1+28,JanSun1+35)</f>
        <v>#NAME?</v>
      </c>
    </row>
    <row r="21" spans="2:15" ht="25.5" customHeight="1" x14ac:dyDescent="0.2">
      <c r="B21" s="87"/>
      <c r="F21" s="140"/>
      <c r="G21" s="141"/>
      <c r="I21" s="142">
        <f>IF(DAY(DATE(CalendarYear,CalendarMonth,1)-WEEKDAY(DATE(CalendarYear,CalendarMonth,1),2))=1,DATE(CalendarYear,CalendarMonth,1)-WEEKDAY(DATE(CalendarYear,CalendarMonth,1),2)+29,DATE(CalendarYear,CalendarMonth,1)-WEEKDAY(DATE(CalendarYear,CalendarMonth,1),2)+36)</f>
        <v>41883</v>
      </c>
      <c r="J21" s="142">
        <f>IF(DAY(DATE(CalendarYear,CalendarMonth,1)-WEEKDAY(DATE(CalendarYear,CalendarMonth,1),2))=1,DATE(CalendarYear,CalendarMonth,1)-WEEKDAY(DATE(CalendarYear,CalendarMonth,1),2)+30,DATE(CalendarYear,CalendarMonth,1)-WEEKDAY(DATE(CalendarYear,CalendarMonth,1),2)+37)</f>
        <v>41884</v>
      </c>
      <c r="K21" s="142">
        <f>IF(DAY(DATE(CalendarYear,CalendarMonth,1)-WEEKDAY(DATE(CalendarYear,CalendarMonth,1),2))=1,DATE(CalendarYear,CalendarMonth,1)-WEEKDAY(DATE(CalendarYear,CalendarMonth,1),2)+31,DATE(CalendarYear,CalendarMonth,1)-WEEKDAY(DATE(CalendarYear,CalendarMonth,1),2)+38)</f>
        <v>41885</v>
      </c>
      <c r="L21" s="142">
        <f>IF(DAY(DATE(CalendarYear,CalendarMonth,1)-WEEKDAY(DATE(CalendarYear,CalendarMonth,1),2))=1,DATE(CalendarYear,CalendarMonth,1)-WEEKDAY(DATE(CalendarYear,CalendarMonth,1),2)+32,DATE(CalendarYear,CalendarMonth,1)-WEEKDAY(DATE(CalendarYear,CalendarMonth,1),2)+39)</f>
        <v>41886</v>
      </c>
      <c r="M21" s="142">
        <f>IF(DAY(DATE(CalendarYear,CalendarMonth,1)-WEEKDAY(DATE(CalendarYear,CalendarMonth,1),2))=1,DATE(CalendarYear,CalendarMonth,1)-WEEKDAY(DATE(CalendarYear,CalendarMonth,1),2)+33,DATE(CalendarYear,CalendarMonth,1)-WEEKDAY(DATE(CalendarYear,CalendarMonth,1),2)+40)</f>
        <v>41887</v>
      </c>
      <c r="N21" s="142">
        <f>IF(DAY(DATE(CalendarYear,CalendarMonth,1)-WEEKDAY(DATE(CalendarYear,CalendarMonth,1),2))=1,DATE(CalendarYear,CalendarMonth,1)-WEEKDAY(DATE(CalendarYear,CalendarMonth,1),2)+34,DATE(CalendarYear,CalendarMonth,1)-WEEKDAY(DATE(CalendarYear,CalendarMonth,1),2)+41)</f>
        <v>41888</v>
      </c>
      <c r="O21" s="142">
        <f>IF(DAY(DATE(CalendarYear,CalendarMonth,1)-WEEKDAY(DATE(CalendarYear,CalendarMonth,1),2))=1,DATE(CalendarYear,CalendarMonth,1)-WEEKDAY(DATE(CalendarYear,CalendarMonth,1),2)+35,DATE(CalendarYear,CalendarMonth,1)-WEEKDAY(DATE(CalendarYear,CalendarMonth,1),2)+42)</f>
        <v>41889</v>
      </c>
    </row>
    <row r="22" spans="2:15" ht="25.5" customHeight="1" x14ac:dyDescent="0.2">
      <c r="B22" s="87"/>
      <c r="F22" s="140"/>
      <c r="G22" s="141"/>
      <c r="I22" s="142" t="e">
        <f>IF(DAY(JanSun1)=1,JanSun1+29,JanSun1+36)</f>
        <v>#NAME?</v>
      </c>
      <c r="J22" s="142" t="e">
        <f>IF(DAY(JanSun1)=1,JanSun1+30,JanSun1+37)</f>
        <v>#NAME?</v>
      </c>
      <c r="K22" s="142" t="e">
        <f>IF(DAY(JanSun1)=1,JanSun1+31,JanSun1+38)</f>
        <v>#NAME?</v>
      </c>
      <c r="L22" s="142" t="e">
        <f>IF(DAY(JanSun1)=1,JanSun1+32,JanSun1+39)</f>
        <v>#NAME?</v>
      </c>
      <c r="M22" s="142" t="e">
        <f>IF(DAY(JanSun1)=1,JanSun1+33,JanSun1+40)</f>
        <v>#NAME?</v>
      </c>
      <c r="N22" s="142" t="e">
        <f>IF(DAY(JanSun1)=1,JanSun1+34,JanSun1+41)</f>
        <v>#NAME?</v>
      </c>
      <c r="O22" s="142" t="e">
        <f>IF(DAY(JanSun1)=1,JanSun1+35,JanSun1+42)</f>
        <v>#NAME?</v>
      </c>
    </row>
    <row r="23" spans="2:15" ht="25.5" customHeight="1" x14ac:dyDescent="0.2">
      <c r="B23" s="87"/>
      <c r="F23" s="116"/>
      <c r="G23" s="117"/>
      <c r="I23" s="52"/>
      <c r="J23"/>
      <c r="K23" s="52"/>
      <c r="L23"/>
      <c r="M23"/>
    </row>
    <row r="24" spans="2:15" ht="25.5" customHeight="1" x14ac:dyDescent="0.2">
      <c r="B24" s="87"/>
      <c r="F24" s="140"/>
      <c r="G24" s="141"/>
      <c r="H24" s="141"/>
      <c r="I24" s="141"/>
      <c r="J24" s="141"/>
      <c r="K24" s="141"/>
      <c r="L24" s="141"/>
      <c r="M24" s="141"/>
      <c r="N24" s="141"/>
      <c r="O24" s="141"/>
    </row>
    <row r="25" spans="2:15" ht="25.5" customHeight="1" x14ac:dyDescent="0.2">
      <c r="B25" s="87"/>
      <c r="F25" s="140"/>
      <c r="G25" s="141"/>
      <c r="H25" s="141"/>
      <c r="I25" s="141"/>
      <c r="J25" s="141"/>
      <c r="K25" s="141"/>
      <c r="L25" s="141"/>
      <c r="M25" s="141"/>
      <c r="N25" s="141"/>
      <c r="O25" s="141"/>
    </row>
    <row r="26" spans="2:15" ht="25.5" customHeight="1" x14ac:dyDescent="0.2">
      <c r="B26" s="87"/>
      <c r="F26" s="140"/>
      <c r="G26" s="141"/>
      <c r="H26" s="141"/>
      <c r="I26" s="141"/>
      <c r="J26" s="141"/>
      <c r="K26" s="141"/>
      <c r="L26" s="141"/>
      <c r="M26" s="141"/>
      <c r="N26" s="141"/>
      <c r="O26" s="141"/>
    </row>
    <row r="27" spans="2:15" ht="25.5" customHeight="1" x14ac:dyDescent="0.2">
      <c r="B27" s="87"/>
      <c r="F27" s="140"/>
      <c r="G27" s="141"/>
      <c r="H27" s="141"/>
      <c r="I27" s="141"/>
      <c r="J27" s="141"/>
      <c r="K27" s="141"/>
      <c r="L27" s="141"/>
      <c r="M27" s="141"/>
      <c r="N27" s="141"/>
      <c r="O27" s="141"/>
    </row>
    <row r="28" spans="2:15" ht="25.5" customHeight="1" x14ac:dyDescent="0.2">
      <c r="B28" s="87"/>
      <c r="F28" s="140"/>
      <c r="G28" s="141"/>
      <c r="H28" s="141"/>
      <c r="I28" s="141"/>
      <c r="J28" s="141"/>
      <c r="K28" s="141"/>
      <c r="L28" s="141"/>
      <c r="M28" s="141"/>
      <c r="N28" s="141"/>
      <c r="O28" s="141"/>
    </row>
    <row r="29" spans="2:15" ht="25.5" customHeight="1" x14ac:dyDescent="0.2">
      <c r="B29" s="87"/>
      <c r="F29" s="140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2:15" ht="25.5" customHeight="1" x14ac:dyDescent="0.2">
      <c r="B30" s="87"/>
      <c r="F30" s="140"/>
      <c r="G30" s="141"/>
      <c r="H30" s="141"/>
      <c r="I30" s="141"/>
      <c r="J30" s="141"/>
      <c r="K30" s="141"/>
      <c r="L30" s="141"/>
      <c r="M30" s="141"/>
      <c r="N30" s="141"/>
      <c r="O30" s="141"/>
    </row>
    <row r="31" spans="2:15" ht="25.5" customHeight="1" x14ac:dyDescent="0.2">
      <c r="B31" s="87"/>
      <c r="F31" s="140"/>
      <c r="G31" s="141"/>
      <c r="H31" s="141"/>
      <c r="I31" s="141"/>
      <c r="J31" s="141"/>
      <c r="K31" s="141"/>
      <c r="L31" s="141"/>
      <c r="M31" s="141"/>
      <c r="N31" s="141"/>
      <c r="O31" s="141"/>
    </row>
    <row r="32" spans="2:15" ht="25.5" customHeight="1" x14ac:dyDescent="0.2">
      <c r="B32" s="87"/>
      <c r="F32" s="140"/>
      <c r="G32" s="141"/>
      <c r="H32" s="141"/>
      <c r="I32" s="141"/>
      <c r="J32" s="141"/>
      <c r="K32" s="141"/>
      <c r="L32" s="141"/>
      <c r="M32" s="141"/>
      <c r="N32" s="141"/>
      <c r="O32" s="141"/>
    </row>
    <row r="33" spans="2:15" ht="25.5" customHeight="1" x14ac:dyDescent="0.2">
      <c r="B33" s="87"/>
      <c r="F33" s="140"/>
      <c r="G33" s="141"/>
      <c r="H33" s="141"/>
      <c r="I33" s="141"/>
      <c r="J33" s="141"/>
      <c r="K33" s="141"/>
      <c r="L33" s="141"/>
      <c r="M33" s="141"/>
      <c r="N33" s="141"/>
      <c r="O33" s="141"/>
    </row>
    <row r="34" spans="2:15" ht="25.5" customHeight="1" x14ac:dyDescent="0.2">
      <c r="B34" s="87"/>
      <c r="C34" s="21"/>
      <c r="D34" s="114"/>
      <c r="E34"/>
      <c r="F34" s="140"/>
      <c r="G34" s="141"/>
      <c r="H34" s="141"/>
      <c r="I34" s="141"/>
      <c r="J34" s="141"/>
      <c r="K34" s="141"/>
      <c r="L34" s="141"/>
      <c r="M34" s="141"/>
      <c r="N34" s="141"/>
      <c r="O34" s="141"/>
    </row>
    <row r="35" spans="2:15" ht="25.5" customHeight="1" x14ac:dyDescent="0.2">
      <c r="B35" s="87"/>
      <c r="C35" s="21"/>
      <c r="D35" s="114"/>
      <c r="E35"/>
      <c r="F35" s="140"/>
      <c r="G35" s="141"/>
      <c r="H35" s="141"/>
      <c r="I35" s="141"/>
      <c r="J35" s="141"/>
      <c r="K35" s="141"/>
      <c r="L35" s="141"/>
      <c r="M35" s="141"/>
      <c r="N35" s="141"/>
      <c r="O35" s="141"/>
    </row>
    <row r="36" spans="2:15" ht="25.5" customHeight="1" x14ac:dyDescent="0.2">
      <c r="B36" s="87"/>
      <c r="C36" s="21"/>
      <c r="D36" s="114"/>
      <c r="E36"/>
      <c r="F36" s="140"/>
      <c r="G36" s="141"/>
      <c r="H36" s="141"/>
      <c r="I36" s="141"/>
      <c r="J36" s="141"/>
      <c r="K36" s="141"/>
      <c r="L36" s="141"/>
      <c r="M36" s="141"/>
      <c r="N36" s="141"/>
      <c r="O36" s="141"/>
    </row>
    <row r="37" spans="2:15" ht="25.5" customHeight="1" x14ac:dyDescent="0.2">
      <c r="B37" s="87"/>
      <c r="C37" s="21"/>
      <c r="D37" s="114"/>
      <c r="E37"/>
      <c r="F37" s="140"/>
      <c r="G37" s="141"/>
      <c r="H37" s="141"/>
      <c r="I37" s="141"/>
      <c r="J37" s="141"/>
      <c r="K37" s="141"/>
      <c r="L37" s="141"/>
      <c r="M37" s="141"/>
      <c r="N37" s="141"/>
      <c r="O37" s="141"/>
    </row>
  </sheetData>
  <mergeCells count="71"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N8:O9"/>
    <mergeCell ref="I8:M9"/>
    <mergeCell ref="I11:I12"/>
    <mergeCell ref="J11:J12"/>
    <mergeCell ref="K11:K12"/>
    <mergeCell ref="L11:L12"/>
    <mergeCell ref="M11:M12"/>
    <mergeCell ref="N11:N12"/>
    <mergeCell ref="M17:M18"/>
    <mergeCell ref="N17:N18"/>
    <mergeCell ref="O17:O18"/>
    <mergeCell ref="M19:M20"/>
    <mergeCell ref="O11:O12"/>
    <mergeCell ref="N19:N20"/>
    <mergeCell ref="O19:O20"/>
    <mergeCell ref="N13:N14"/>
    <mergeCell ref="O13:O14"/>
    <mergeCell ref="N15:N16"/>
    <mergeCell ref="O15:O16"/>
    <mergeCell ref="I17:I18"/>
    <mergeCell ref="J17:J18"/>
    <mergeCell ref="K17:K18"/>
    <mergeCell ref="L17:L18"/>
    <mergeCell ref="I19:I20"/>
    <mergeCell ref="J19:J20"/>
    <mergeCell ref="K19:K20"/>
    <mergeCell ref="L19:L20"/>
    <mergeCell ref="I15:I16"/>
    <mergeCell ref="J15:J16"/>
    <mergeCell ref="K15:K16"/>
    <mergeCell ref="L15:L16"/>
    <mergeCell ref="M15:M16"/>
    <mergeCell ref="I13:I14"/>
    <mergeCell ref="J13:J14"/>
    <mergeCell ref="K13:K14"/>
    <mergeCell ref="L13:L14"/>
    <mergeCell ref="M13:M14"/>
    <mergeCell ref="F25:O25"/>
    <mergeCell ref="F26:O26"/>
    <mergeCell ref="F27:O27"/>
    <mergeCell ref="I21:I22"/>
    <mergeCell ref="J21:J22"/>
    <mergeCell ref="K21:K22"/>
    <mergeCell ref="L21:L22"/>
    <mergeCell ref="M21:M22"/>
    <mergeCell ref="I2:O3"/>
    <mergeCell ref="F36:O36"/>
    <mergeCell ref="F37:O37"/>
    <mergeCell ref="F31:O31"/>
    <mergeCell ref="F32:O32"/>
    <mergeCell ref="F33:O33"/>
    <mergeCell ref="F34:O34"/>
    <mergeCell ref="F35:O35"/>
    <mergeCell ref="F21:G21"/>
    <mergeCell ref="F22:G22"/>
    <mergeCell ref="F28:O28"/>
    <mergeCell ref="F29:O29"/>
    <mergeCell ref="F30:O30"/>
    <mergeCell ref="N21:N22"/>
    <mergeCell ref="O21:O22"/>
    <mergeCell ref="F24:O24"/>
  </mergeCells>
  <conditionalFormatting sqref="I11:O22">
    <cfRule type="expression" dxfId="8" priority="1">
      <formula>AND(VLOOKUP(I11,DueDate,1,FALSE)=I11,VLOOKUP(I11,DueDate,2,FALSE)=1)</formula>
    </cfRule>
    <cfRule type="expression" dxfId="7" priority="5">
      <formula>AND(VLOOKUP(I11,DueDate,1,FALSE)=I11,VLOOKUP(I11,DueDate,2,FALSE)&lt;&gt;1)</formula>
    </cfRule>
  </conditionalFormatting>
  <conditionalFormatting sqref="I11:N12">
    <cfRule type="expression" dxfId="6" priority="4">
      <formula>DAY(I11)&gt;8</formula>
    </cfRule>
  </conditionalFormatting>
  <conditionalFormatting sqref="I19:O22">
    <cfRule type="expression" dxfId="5" priority="2">
      <formula>AND(DAY(I19)&gt;=1,DAY(I19)&lt;=15)</formula>
    </cfRule>
  </conditionalFormatting>
  <conditionalFormatting sqref="D11:D15">
    <cfRule type="dataBar" priority="38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{9C5AD83D-CE9B-49DC-80C8-2A10BE02F676}</x14:id>
        </ext>
      </extLst>
    </cfRule>
  </conditionalFormatting>
  <dataValidations count="3">
    <dataValidation type="list" allowBlank="1" showInputMessage="1" showErrorMessage="1" errorTitle="Mes no válido" error="Seleccione un mes de la lista desplegable." sqref="I8:M9">
      <formula1>"enero, febrero, marzo, abril, mayo, junio, julio, agosto, septiembre, octubre, noviembre, diciembre"</formula1>
    </dataValidation>
    <dataValidation type="list" allowBlank="1" showInputMessage="1" sqref="D11:D15">
      <formula1>"0%,25%,50%,75%,100%"</formula1>
    </dataValidation>
    <dataValidation allowBlank="1" sqref="C11:C15"/>
  </dataValidations>
  <printOptions horizontalCentered="1"/>
  <pageMargins left="0.196850393700787" right="0.196850393700787" top="0.39370078740157499" bottom="0.39370078740157499" header="0.39370078740157499" footer="0.39370078740157499"/>
  <pageSetup scale="66" orientation="landscape" r:id="rId1"/>
  <headerFooter alignWithMargins="0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C5AD83D-CE9B-49DC-80C8-2A10BE02F676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D11:D15</xm:sqref>
        </x14:conditionalFormatting>
        <x14:conditionalFormatting xmlns:xm="http://schemas.microsoft.com/office/excel/2006/main">
          <x14:cfRule type="iconSet" priority="39" id="{5EAE2E71-AE76-41CD-B7C1-B3F754A57B16}">
            <x14:iconSet iconSet="3Symbol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2" iconId="2"/>
              <x14:cfIcon iconSet="NoIcons" iconId="0"/>
              <x14:cfIcon iconSet="3Symbols2" iconId="0"/>
            </x14:iconSet>
          </x14:cfRule>
          <xm:sqref>E11:E15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/>
    <pageSetUpPr autoPageBreaks="0" fitToPage="1"/>
  </sheetPr>
  <dimension ref="B1:CB32"/>
  <sheetViews>
    <sheetView showGridLines="0" zoomScale="90" zoomScaleNormal="90" workbookViewId="0"/>
  </sheetViews>
  <sheetFormatPr baseColWidth="10" defaultColWidth="9.28515625" defaultRowHeight="12.75" x14ac:dyDescent="0.2"/>
  <cols>
    <col min="1" max="1" width="1.28515625" style="2" customWidth="1"/>
    <col min="2" max="30" width="2.85546875" style="2" customWidth="1"/>
    <col min="31" max="31" width="14.140625" style="3" customWidth="1"/>
    <col min="32" max="32" width="35.140625" style="2" customWidth="1"/>
    <col min="33" max="33" width="1.140625" style="2" customWidth="1"/>
    <col min="34" max="16384" width="9.28515625" style="2"/>
  </cols>
  <sheetData>
    <row r="1" spans="2:80" ht="12" customHeight="1" x14ac:dyDescent="0.2"/>
    <row r="2" spans="2:80" ht="46.5" x14ac:dyDescent="0.7">
      <c r="I2" s="19"/>
      <c r="J2" s="19"/>
      <c r="K2" s="19"/>
      <c r="L2" s="149" t="s">
        <v>63</v>
      </c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</row>
    <row r="3" spans="2:80" x14ac:dyDescent="0.2">
      <c r="L3" s="150" t="s">
        <v>64</v>
      </c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</row>
    <row r="4" spans="2:80" x14ac:dyDescent="0.2"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</row>
    <row r="8" spans="2:80" ht="15.75" customHeight="1" x14ac:dyDescent="0.2"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2:80" ht="15.75" customHeight="1" x14ac:dyDescent="0.2">
      <c r="B9" s="74" t="s">
        <v>65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6"/>
      <c r="N9" s="76"/>
      <c r="O9" s="76"/>
      <c r="P9" s="76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7"/>
      <c r="AD9" s="79" t="s">
        <v>66</v>
      </c>
      <c r="AE9" s="50" t="s">
        <v>53</v>
      </c>
      <c r="AF9"/>
    </row>
    <row r="10" spans="2:80" ht="37.5" customHeight="1" x14ac:dyDescent="0.2">
      <c r="B10" s="154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6"/>
      <c r="AE10" s="51"/>
      <c r="AF10" s="20"/>
    </row>
    <row r="11" spans="2:80" ht="15" customHeight="1" x14ac:dyDescent="0.2">
      <c r="B11" s="6"/>
      <c r="C11" s="4"/>
      <c r="D11" s="4"/>
      <c r="E11" s="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157"/>
      <c r="AF11" s="158"/>
    </row>
    <row r="12" spans="2:80" ht="15" customHeight="1" x14ac:dyDescent="0.2">
      <c r="B12" s="6"/>
      <c r="C12" s="4"/>
      <c r="D12" s="4"/>
      <c r="E12" s="5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152"/>
      <c r="AF12" s="153"/>
    </row>
    <row r="13" spans="2:80" ht="15" customHeight="1" x14ac:dyDescent="0.2">
      <c r="B13" s="6"/>
      <c r="C13" s="4"/>
      <c r="D13" s="4"/>
      <c r="E13" s="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152"/>
      <c r="AF13" s="153"/>
    </row>
    <row r="14" spans="2:80" ht="15" customHeight="1" x14ac:dyDescent="0.2">
      <c r="B14" s="6"/>
      <c r="C14" s="4"/>
      <c r="D14" s="4"/>
      <c r="E14" s="5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152"/>
      <c r="AF14" s="153"/>
    </row>
    <row r="15" spans="2:80" ht="15" customHeight="1" x14ac:dyDescent="0.2">
      <c r="B15" s="6"/>
      <c r="C15" s="4"/>
      <c r="D15" s="4"/>
      <c r="E15" s="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152"/>
      <c r="AF15" s="153"/>
    </row>
    <row r="16" spans="2:80" ht="15" customHeight="1" x14ac:dyDescent="0.2">
      <c r="B16" s="6"/>
      <c r="C16" s="4"/>
      <c r="D16" s="4"/>
      <c r="E16" s="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152"/>
      <c r="AF16" s="153"/>
    </row>
    <row r="17" spans="2:32" ht="15" customHeight="1" x14ac:dyDescent="0.2">
      <c r="B17" s="6"/>
      <c r="C17" s="4"/>
      <c r="D17" s="4"/>
      <c r="E17" s="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152"/>
      <c r="AF17" s="153"/>
    </row>
    <row r="18" spans="2:32" ht="15" customHeight="1" x14ac:dyDescent="0.2">
      <c r="B18" s="6"/>
      <c r="C18" s="4"/>
      <c r="D18" s="4"/>
      <c r="E18" s="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152"/>
      <c r="AF18" s="153"/>
    </row>
    <row r="19" spans="2:32" ht="15" customHeight="1" x14ac:dyDescent="0.2">
      <c r="B19" s="6"/>
      <c r="C19" s="4"/>
      <c r="D19" s="4"/>
      <c r="E19" s="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152"/>
      <c r="AF19" s="153"/>
    </row>
    <row r="20" spans="2:32" ht="15" customHeight="1" x14ac:dyDescent="0.2">
      <c r="B20" s="6"/>
      <c r="C20" s="4"/>
      <c r="D20" s="4"/>
      <c r="E20" s="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152"/>
      <c r="AF20" s="153"/>
    </row>
    <row r="21" spans="2:32" ht="15" customHeight="1" x14ac:dyDescent="0.2">
      <c r="B21" s="6"/>
      <c r="C21" s="4"/>
      <c r="D21" s="4"/>
      <c r="E21" s="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152"/>
      <c r="AF21" s="153"/>
    </row>
    <row r="22" spans="2:32" ht="15" customHeight="1" x14ac:dyDescent="0.2">
      <c r="B22" s="6"/>
      <c r="C22" s="4"/>
      <c r="D22" s="4"/>
      <c r="E22" s="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152"/>
      <c r="AF22" s="153"/>
    </row>
    <row r="23" spans="2:32" ht="15" customHeight="1" x14ac:dyDescent="0.2">
      <c r="B23" s="6"/>
      <c r="C23" s="4"/>
      <c r="D23" s="4"/>
      <c r="E23" s="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152"/>
      <c r="AF23" s="153"/>
    </row>
    <row r="24" spans="2:32" ht="15" customHeight="1" x14ac:dyDescent="0.2">
      <c r="B24" s="6"/>
      <c r="C24" s="4"/>
      <c r="D24" s="4"/>
      <c r="E24" s="5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152"/>
      <c r="AF24" s="153"/>
    </row>
    <row r="25" spans="2:32" ht="15" customHeight="1" x14ac:dyDescent="0.2">
      <c r="B25" s="6"/>
      <c r="C25" s="4"/>
      <c r="D25" s="4"/>
      <c r="E25" s="5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152"/>
      <c r="AF25" s="153"/>
    </row>
    <row r="26" spans="2:32" ht="15" customHeight="1" x14ac:dyDescent="0.2">
      <c r="B26" s="6"/>
      <c r="C26" s="4"/>
      <c r="D26" s="4"/>
      <c r="E26" s="5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152"/>
      <c r="AF26" s="153"/>
    </row>
    <row r="27" spans="2:32" ht="15" customHeight="1" x14ac:dyDescent="0.2">
      <c r="B27" s="6"/>
      <c r="C27" s="4"/>
      <c r="D27" s="4"/>
      <c r="E27" s="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152"/>
      <c r="AF27" s="153"/>
    </row>
    <row r="28" spans="2:32" ht="15" customHeight="1" x14ac:dyDescent="0.2">
      <c r="B28" s="6"/>
      <c r="C28" s="4"/>
      <c r="D28" s="4"/>
      <c r="E28" s="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152"/>
      <c r="AF28" s="153"/>
    </row>
    <row r="29" spans="2:32" ht="15" customHeight="1" x14ac:dyDescent="0.2">
      <c r="B29" s="6"/>
      <c r="C29" s="4"/>
      <c r="D29" s="4"/>
      <c r="E29" s="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152"/>
      <c r="AF29" s="153"/>
    </row>
    <row r="30" spans="2:32" ht="15" customHeight="1" x14ac:dyDescent="0.2">
      <c r="B30" s="6"/>
      <c r="C30" s="4"/>
      <c r="D30" s="4"/>
      <c r="E30" s="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152"/>
      <c r="AF30" s="153"/>
    </row>
    <row r="31" spans="2:32" ht="15" customHeight="1" x14ac:dyDescent="0.2">
      <c r="B31" s="6"/>
      <c r="C31" s="4"/>
      <c r="D31" s="4"/>
      <c r="E31" s="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152"/>
      <c r="AF31" s="153"/>
    </row>
    <row r="32" spans="2:32" ht="15" customHeight="1" x14ac:dyDescent="0.2">
      <c r="B32" s="6"/>
      <c r="C32" s="4"/>
      <c r="D32" s="4"/>
      <c r="E32" s="5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152"/>
      <c r="AF32" s="153"/>
    </row>
  </sheetData>
  <mergeCells count="15">
    <mergeCell ref="L2:AG2"/>
    <mergeCell ref="L3:AG3"/>
    <mergeCell ref="L4:AG4"/>
    <mergeCell ref="AE31:AF32"/>
    <mergeCell ref="B10:AD10"/>
    <mergeCell ref="AE23:AF24"/>
    <mergeCell ref="AE25:AF26"/>
    <mergeCell ref="AE27:AF28"/>
    <mergeCell ref="AE29:AF30"/>
    <mergeCell ref="AE13:AF14"/>
    <mergeCell ref="AE15:AF16"/>
    <mergeCell ref="AE17:AF18"/>
    <mergeCell ref="AE19:AF20"/>
    <mergeCell ref="AE21:AF22"/>
    <mergeCell ref="AE11:AF12"/>
  </mergeCells>
  <printOptions horizontalCentered="1"/>
  <pageMargins left="0.196850393700787" right="0.196850393700787" top="0.39370078740157499" bottom="0.39370078740157499" header="0.39370078740157499" footer="0.39370078740157499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Inventario de plantas</vt:lpstr>
      <vt:lpstr>Reg. de plantación de semillas</vt:lpstr>
      <vt:lpstr>Lista de tareas</vt:lpstr>
      <vt:lpstr>Cuadrícula planif. del jardín</vt:lpstr>
      <vt:lpstr>CalendarYear</vt:lpstr>
      <vt:lpstr>DueDate</vt:lpstr>
      <vt:lpstr>Month</vt:lpstr>
      <vt:lpstr>TransplantDate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2014-02-18T10:01:23Z</dcterms:created>
  <dcterms:modified xsi:type="dcterms:W3CDTF">2014-02-27T10:49:28Z</dcterms:modified>
</cp:coreProperties>
</file>