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27"/>
  <workbookPr filterPrivacy="1" codeName="ThisWorkbook"/>
  <bookViews>
    <workbookView xWindow="0" yWindow="0" windowWidth="0" windowHeight="0"/>
  </bookViews>
  <sheets>
    <sheet name="Cashflow-Aufstellung" sheetId="1" r:id="rId1"/>
  </sheets>
  <definedNames>
    <definedName name="StartdatumGeschäftsjahr">'Cashflow-Aufstellung'!$B$4</definedName>
  </definedNames>
  <calcPr calcId="152511"/>
</workbook>
</file>

<file path=xl/calcChain.xml><?xml version="1.0" encoding="utf-8"?>
<calcChain xmlns="http://schemas.openxmlformats.org/spreadsheetml/2006/main">
  <c r="P3" i="1" l="1"/>
  <c r="O3" i="1"/>
  <c r="N3" i="1"/>
  <c r="M3" i="1"/>
  <c r="L3" i="1"/>
  <c r="K3" i="1"/>
  <c r="J3" i="1"/>
  <c r="I3" i="1"/>
  <c r="H3" i="1"/>
  <c r="G3" i="1"/>
  <c r="F3" i="1"/>
  <c r="E3" i="1"/>
  <c r="R46" i="1" l="1"/>
  <c r="E46" i="1"/>
  <c r="F46" i="1"/>
  <c r="G46" i="1"/>
  <c r="H46" i="1"/>
  <c r="I46" i="1"/>
  <c r="J46" i="1"/>
  <c r="K46" i="1"/>
  <c r="L46" i="1"/>
  <c r="M46" i="1"/>
  <c r="N46" i="1"/>
  <c r="O46" i="1"/>
  <c r="P46" i="1"/>
  <c r="D46" i="1"/>
  <c r="R41" i="1"/>
  <c r="R42" i="1"/>
  <c r="R43" i="1"/>
  <c r="R44" i="1"/>
  <c r="R40" i="1"/>
  <c r="R45" i="1"/>
  <c r="E45" i="1"/>
  <c r="F45" i="1"/>
  <c r="G45" i="1"/>
  <c r="H45" i="1"/>
  <c r="I45" i="1"/>
  <c r="J45" i="1"/>
  <c r="K45" i="1"/>
  <c r="L45" i="1"/>
  <c r="M45" i="1"/>
  <c r="N45" i="1"/>
  <c r="O45" i="1"/>
  <c r="P45" i="1"/>
  <c r="D45" i="1"/>
  <c r="E37" i="1"/>
  <c r="F37" i="1"/>
  <c r="G37" i="1"/>
  <c r="H37" i="1"/>
  <c r="I37" i="1"/>
  <c r="J37" i="1"/>
  <c r="K37" i="1"/>
  <c r="L37" i="1"/>
  <c r="M37" i="1"/>
  <c r="N37" i="1"/>
  <c r="O37" i="1"/>
  <c r="P37" i="1"/>
  <c r="D37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16" i="1"/>
  <c r="D13" i="1"/>
  <c r="R10" i="1"/>
  <c r="R11" i="1"/>
  <c r="R9" i="1"/>
  <c r="E12" i="1"/>
  <c r="F12" i="1"/>
  <c r="G12" i="1"/>
  <c r="H12" i="1"/>
  <c r="I12" i="1"/>
  <c r="J12" i="1"/>
  <c r="K12" i="1"/>
  <c r="L12" i="1"/>
  <c r="M12" i="1"/>
  <c r="N12" i="1"/>
  <c r="O12" i="1"/>
  <c r="P12" i="1"/>
  <c r="D12" i="1"/>
  <c r="R37" i="1" l="1"/>
  <c r="E4" i="1" l="1"/>
  <c r="F4" i="1" s="1"/>
  <c r="G4" i="1" l="1"/>
  <c r="H4" i="1" s="1"/>
  <c r="I4" i="1" s="1"/>
  <c r="J4" i="1" s="1"/>
  <c r="K4" i="1" s="1"/>
  <c r="L4" i="1" s="1"/>
  <c r="M4" i="1" s="1"/>
  <c r="N4" i="1" s="1"/>
  <c r="O4" i="1" s="1"/>
  <c r="P4" i="1" s="1"/>
  <c r="R12" i="1"/>
  <c r="D48" i="1" l="1"/>
  <c r="E6" i="1" s="1"/>
  <c r="E13" i="1" l="1"/>
  <c r="E48" i="1" s="1"/>
  <c r="F6" i="1" s="1"/>
  <c r="F13" i="1" s="1"/>
  <c r="F48" i="1" s="1"/>
  <c r="G6" i="1" s="1"/>
  <c r="G13" i="1" l="1"/>
  <c r="G48" i="1" s="1"/>
  <c r="H6" i="1" s="1"/>
  <c r="H13" i="1" l="1"/>
  <c r="H48" i="1" s="1"/>
  <c r="I6" i="1" s="1"/>
  <c r="I13" i="1" l="1"/>
  <c r="I48" i="1" s="1"/>
  <c r="J6" i="1" s="1"/>
  <c r="J13" i="1" l="1"/>
  <c r="J48" i="1" s="1"/>
  <c r="K6" i="1" s="1"/>
  <c r="K13" i="1" l="1"/>
  <c r="K48" i="1" s="1"/>
  <c r="L6" i="1" s="1"/>
  <c r="L13" i="1" l="1"/>
  <c r="L48" i="1" s="1"/>
  <c r="M6" i="1" s="1"/>
  <c r="M13" i="1" l="1"/>
  <c r="M48" i="1" s="1"/>
  <c r="N6" i="1" s="1"/>
  <c r="N13" i="1" l="1"/>
  <c r="N48" i="1" s="1"/>
  <c r="O6" i="1" s="1"/>
  <c r="O13" i="1" l="1"/>
  <c r="O48" i="1" s="1"/>
  <c r="P6" i="1" s="1"/>
  <c r="P13" i="1" l="1"/>
  <c r="P48" i="1" s="1"/>
  <c r="R6" i="1"/>
  <c r="R13" i="1" l="1"/>
  <c r="R48" i="1" s="1"/>
</calcChain>
</file>

<file path=xl/sharedStrings.xml><?xml version="1.0" encoding="utf-8"?>
<sst xmlns="http://schemas.openxmlformats.org/spreadsheetml/2006/main" count="45" uniqueCount="40">
  <si>
    <t>Kassenbestand (Monatsanfang)</t>
  </si>
  <si>
    <t>Barverkäufe</t>
  </si>
  <si>
    <t>Inkasso von Kreditkonten</t>
  </si>
  <si>
    <t>Rückzahlungen/sonstige Kapitalzuflüsse</t>
  </si>
  <si>
    <t>Verfügbare Barmittel gesamt (vor Kassenausgang)</t>
  </si>
  <si>
    <t>Einkäufe (Waren)</t>
  </si>
  <si>
    <t>Einkäufe (angeben)</t>
  </si>
  <si>
    <t>Bruttolöhne (exakte Auszahlung)</t>
  </si>
  <si>
    <t>Personalaufwand (Steuern usw.)</t>
  </si>
  <si>
    <t>Fremdleistungen</t>
  </si>
  <si>
    <t>Verbrauchmaterialien (Büro und Betrieb)</t>
  </si>
  <si>
    <t>Reparaturen und Wartung</t>
  </si>
  <si>
    <t>Werbung</t>
  </si>
  <si>
    <t>Kfz, Lieferungen und Reisen</t>
  </si>
  <si>
    <t>Buchhaltung und Rechtsberatung</t>
  </si>
  <si>
    <t>Miete</t>
  </si>
  <si>
    <t>Telefon</t>
  </si>
  <si>
    <t>Nebenkosten</t>
  </si>
  <si>
    <t>Versicherungen</t>
  </si>
  <si>
    <t>Steuern (Grundsteuer usw.)</t>
  </si>
  <si>
    <t>Zinsen</t>
  </si>
  <si>
    <t>Sonstige Ausgaben (angeben)</t>
  </si>
  <si>
    <t>Sonstiges (angeben)</t>
  </si>
  <si>
    <t>Verschiedenes</t>
  </si>
  <si>
    <t>Darlehensrate</t>
  </si>
  <si>
    <t>Anschaffungen (angeben)</t>
  </si>
  <si>
    <t>Sonstige Startup-Kosten</t>
  </si>
  <si>
    <t>Kassenbestand (Monatsende)</t>
  </si>
  <si>
    <t>Gesamt</t>
  </si>
  <si>
    <t>Bargeldeingänge</t>
  </si>
  <si>
    <t>Barauszahlungen</t>
  </si>
  <si>
    <t>Barauszahlungen (nicht GuV)</t>
  </si>
  <si>
    <t>Barauszahlungen gesamt</t>
  </si>
  <si>
    <t>Geschäftsjahr beginnt:</t>
  </si>
  <si>
    <t>Schätzung</t>
  </si>
  <si>
    <t>Artikel Schätzung</t>
  </si>
  <si>
    <r>
      <t>Cashflow-</t>
    </r>
    <r>
      <rPr>
        <b/>
        <sz val="28"/>
        <color theme="1" tint="0.14999847407452621"/>
        <rFont val="Franklin Gothic Medium"/>
        <family val="2"/>
        <scheme val="major"/>
      </rPr>
      <t>Aufstellung</t>
    </r>
  </si>
  <si>
    <t>(Vor) Startup</t>
  </si>
  <si>
    <t>Reserven und/oder Anderkonten</t>
  </si>
  <si>
    <t>Entnahmen des Eigentümers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</si>
</sst>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"/>
    <numFmt numFmtId="165" formatCode="dd"/>
    <numFmt numFmtId="166" formatCode="0_);\-0_)"/>
  </numFmts>
  <fonts count="17" x14ac:knownFonts="1">
    <font>
      <sz val="10"/>
      <color theme="1" tint="0.14996795556505021"/>
      <name val="Franklin Gothic Medium"/>
      <family val="2"/>
      <scheme val="minor"/>
    </font>
    <font>
      <b/>
      <sz val="11"/>
      <color theme="4" tint="-0.249977111117893"/>
      <name val="Franklin Gothic Medium"/>
      <family val="2"/>
      <scheme val="minor"/>
    </font>
    <font>
      <sz val="10"/>
      <color theme="1" tint="0.14999847407452621"/>
      <name val="Franklin Gothic Medium"/>
      <family val="2"/>
      <scheme val="minor"/>
    </font>
    <font>
      <sz val="9"/>
      <color theme="1" tint="0.14999847407452621"/>
      <name val="Franklin Gothic Medium"/>
      <family val="2"/>
      <scheme val="minor"/>
    </font>
    <font>
      <b/>
      <sz val="12"/>
      <color theme="1" tint="0.149998474074526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28"/>
      <color theme="1" tint="0.14999847407452621"/>
      <name val="Franklin Gothic Medium"/>
      <family val="2"/>
      <scheme val="major"/>
    </font>
    <font>
      <b/>
      <sz val="12"/>
      <color theme="1" tint="0.14999847407452621"/>
      <name val="Franklin Gothic Medium"/>
      <family val="2"/>
      <scheme val="major"/>
    </font>
    <font>
      <sz val="18"/>
      <color theme="1" tint="0.14996795556505021"/>
      <name val="Franklin Gothic Medium"/>
      <family val="2"/>
      <scheme val="major"/>
    </font>
    <font>
      <sz val="11"/>
      <color theme="1" tint="0.14975432599871821"/>
      <name val="Franklin Gothic Medium"/>
      <family val="2"/>
      <scheme val="major"/>
    </font>
    <font>
      <sz val="12"/>
      <color theme="3"/>
      <name val="Franklin Gothic Medium"/>
      <family val="2"/>
      <scheme val="major"/>
    </font>
    <font>
      <sz val="11"/>
      <color theme="1" tint="0.14993743705557422"/>
      <name val="Franklin Gothic Medium"/>
      <family val="2"/>
      <scheme val="major"/>
    </font>
    <font>
      <sz val="14"/>
      <color theme="1" tint="0.14975432599871821"/>
      <name val="Franklin Gothic Medium"/>
      <family val="2"/>
      <scheme val="major"/>
    </font>
    <font>
      <sz val="10"/>
      <color theme="1" tint="0.499984740745262"/>
      <name val="Franklin Gothic Medium"/>
      <family val="2"/>
      <scheme val="minor"/>
    </font>
    <font>
      <sz val="10"/>
      <color theme="1"/>
      <name val="Franklin Gothic Medium"/>
      <scheme val="minor"/>
    </font>
    <font>
      <sz val="10"/>
      <color theme="1" tint="0.14996795556505021"/>
      <name val="Franklin Gothic Medium"/>
      <scheme val="minor"/>
    </font>
    <font>
      <b/>
      <sz val="11"/>
      <color theme="4" tint="-0.249977111117893"/>
      <name val="Franklin Gothic Medium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</borders>
  <cellStyleXfs count="7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2" fillId="3" borderId="10" applyFont="0" applyAlignment="0">
      <alignment vertical="center"/>
    </xf>
    <xf numFmtId="164" fontId="8" fillId="0" borderId="2">
      <alignment horizontal="right" vertical="center" wrapText="1" indent="1"/>
    </xf>
  </cellStyleXfs>
  <cellXfs count="57">
    <xf numFmtId="0" fontId="0" fillId="0" borderId="0" xfId="0">
      <alignment vertical="center"/>
    </xf>
    <xf numFmtId="3" fontId="0" fillId="0" borderId="0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14" fontId="2" fillId="0" borderId="0" xfId="0" applyNumberFormat="1" applyFont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wrapText="1" indent="1"/>
    </xf>
    <xf numFmtId="165" fontId="3" fillId="0" borderId="0" xfId="0" applyNumberFormat="1" applyFont="1" applyFill="1" applyBorder="1" applyAlignment="1">
      <alignment horizontal="right" wrapText="1" indent="1"/>
    </xf>
    <xf numFmtId="3" fontId="3" fillId="0" borderId="0" xfId="0" applyNumberFormat="1" applyFont="1" applyFill="1" applyBorder="1" applyAlignment="1">
      <alignment horizontal="right" wrapText="1" indent="1"/>
    </xf>
    <xf numFmtId="0" fontId="5" fillId="0" borderId="1" xfId="1" applyBorder="1"/>
    <xf numFmtId="0" fontId="0" fillId="0" borderId="1" xfId="0" applyBorder="1">
      <alignment vertical="center"/>
    </xf>
    <xf numFmtId="0" fontId="1" fillId="0" borderId="1" xfId="0" applyFont="1" applyBorder="1" applyAlignment="1">
      <alignment horizontal="right"/>
    </xf>
    <xf numFmtId="166" fontId="0" fillId="0" borderId="0" xfId="0" applyNumberFormat="1">
      <alignment vertical="center"/>
    </xf>
    <xf numFmtId="0" fontId="9" fillId="0" borderId="0" xfId="2" applyAlignment="1">
      <alignment horizontal="left"/>
    </xf>
    <xf numFmtId="166" fontId="0" fillId="0" borderId="0" xfId="0" applyNumberFormat="1" applyFont="1" applyFill="1" applyBorder="1">
      <alignment vertical="center"/>
    </xf>
    <xf numFmtId="0" fontId="0" fillId="0" borderId="0" xfId="0" applyAlignment="1"/>
    <xf numFmtId="3" fontId="3" fillId="0" borderId="2" xfId="0" applyNumberFormat="1" applyFont="1" applyFill="1" applyBorder="1" applyAlignment="1">
      <alignment horizontal="right" wrapText="1" indent="1"/>
    </xf>
    <xf numFmtId="3" fontId="4" fillId="0" borderId="2" xfId="0" applyNumberFormat="1" applyFont="1" applyFill="1" applyBorder="1" applyAlignment="1">
      <alignment horizontal="right" vertical="center" wrapText="1" indent="1"/>
    </xf>
    <xf numFmtId="3" fontId="2" fillId="0" borderId="3" xfId="0" applyNumberFormat="1" applyFont="1" applyFill="1" applyBorder="1" applyAlignment="1">
      <alignment horizontal="right" wrapText="1" indent="1"/>
    </xf>
    <xf numFmtId="0" fontId="0" fillId="2" borderId="0" xfId="0" applyFill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164" fontId="7" fillId="2" borderId="7" xfId="0" applyNumberFormat="1" applyFont="1" applyFill="1" applyBorder="1" applyAlignment="1">
      <alignment horizontal="right" vertical="center" wrapText="1" indent="1"/>
    </xf>
    <xf numFmtId="165" fontId="3" fillId="2" borderId="7" xfId="0" applyNumberFormat="1" applyFont="1" applyFill="1" applyBorder="1" applyAlignment="1">
      <alignment horizontal="right" wrapText="1" indent="1"/>
    </xf>
    <xf numFmtId="165" fontId="3" fillId="2" borderId="6" xfId="0" applyNumberFormat="1" applyFont="1" applyFill="1" applyBorder="1" applyAlignment="1">
      <alignment horizontal="right" wrapText="1" indent="1"/>
    </xf>
    <xf numFmtId="166" fontId="2" fillId="2" borderId="7" xfId="0" applyNumberFormat="1" applyFont="1" applyFill="1" applyBorder="1" applyAlignment="1">
      <alignment horizontal="right"/>
    </xf>
    <xf numFmtId="166" fontId="0" fillId="2" borderId="6" xfId="0" applyNumberFormat="1" applyFill="1" applyBorder="1">
      <alignment vertical="center"/>
    </xf>
    <xf numFmtId="166" fontId="2" fillId="2" borderId="8" xfId="0" applyNumberFormat="1" applyFont="1" applyFill="1" applyBorder="1" applyAlignment="1">
      <alignment vertical="center"/>
    </xf>
    <xf numFmtId="3" fontId="0" fillId="2" borderId="6" xfId="0" applyNumberFormat="1" applyFont="1" applyFill="1" applyBorder="1">
      <alignment vertical="center"/>
    </xf>
    <xf numFmtId="166" fontId="0" fillId="2" borderId="6" xfId="0" applyNumberFormat="1" applyFont="1" applyFill="1" applyBorder="1">
      <alignment vertical="center"/>
    </xf>
    <xf numFmtId="0" fontId="0" fillId="2" borderId="9" xfId="0" applyFill="1" applyBorder="1">
      <alignment vertical="center"/>
    </xf>
    <xf numFmtId="0" fontId="9" fillId="0" borderId="0" xfId="2" applyAlignment="1">
      <alignment vertical="center"/>
    </xf>
    <xf numFmtId="0" fontId="1" fillId="0" borderId="11" xfId="0" applyFont="1" applyFill="1" applyBorder="1" applyAlignment="1"/>
    <xf numFmtId="166" fontId="2" fillId="3" borderId="10" xfId="5" applyFont="1" applyAlignment="1">
      <alignment vertical="center"/>
    </xf>
    <xf numFmtId="0" fontId="0" fillId="0" borderId="10" xfId="0" applyBorder="1">
      <alignment vertical="center"/>
    </xf>
    <xf numFmtId="0" fontId="1" fillId="0" borderId="10" xfId="0" applyFont="1" applyFill="1" applyBorder="1">
      <alignment vertical="center"/>
    </xf>
    <xf numFmtId="165" fontId="2" fillId="0" borderId="3" xfId="0" applyNumberFormat="1" applyFont="1" applyFill="1" applyBorder="1" applyAlignment="1">
      <alignment horizontal="right" wrapText="1" indent="1"/>
    </xf>
    <xf numFmtId="166" fontId="2" fillId="3" borderId="10" xfId="5" applyFont="1" applyBorder="1" applyAlignment="1">
      <alignment vertical="center"/>
    </xf>
    <xf numFmtId="166" fontId="9" fillId="0" borderId="11" xfId="2" applyNumberFormat="1" applyFill="1" applyBorder="1" applyAlignment="1">
      <alignment horizontal="left" vertical="center"/>
    </xf>
    <xf numFmtId="166" fontId="2" fillId="0" borderId="10" xfId="0" applyNumberFormat="1" applyFont="1" applyFill="1" applyBorder="1" applyAlignment="1">
      <alignment horizontal="right" vertical="center"/>
    </xf>
    <xf numFmtId="164" fontId="8" fillId="0" borderId="2" xfId="6">
      <alignment horizontal="right" vertical="center" wrapText="1" indent="1"/>
    </xf>
    <xf numFmtId="166" fontId="9" fillId="3" borderId="11" xfId="2" applyNumberFormat="1" applyFill="1" applyBorder="1" applyAlignment="1">
      <alignment horizontal="left" vertical="center"/>
    </xf>
    <xf numFmtId="0" fontId="12" fillId="0" borderId="0" xfId="2" applyFont="1"/>
    <xf numFmtId="166" fontId="0" fillId="0" borderId="0" xfId="0" applyNumberFormat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0" fontId="14" fillId="0" borderId="0" xfId="0" applyNumberFormat="1" applyFont="1" applyAlignment="1">
      <alignment horizontal="left" vertical="center" indent="1"/>
    </xf>
    <xf numFmtId="0" fontId="0" fillId="0" borderId="0" xfId="0" applyNumberFormat="1">
      <alignment vertical="center"/>
    </xf>
    <xf numFmtId="0" fontId="0" fillId="2" borderId="6" xfId="0" applyNumberFormat="1" applyFill="1" applyBorder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NumberFormat="1" applyFont="1" applyFill="1" applyBorder="1" applyAlignment="1">
      <alignment vertical="center"/>
    </xf>
    <xf numFmtId="0" fontId="0" fillId="2" borderId="6" xfId="0" applyNumberFormat="1" applyFill="1" applyBorder="1" applyAlignment="1">
      <alignment vertical="center"/>
    </xf>
    <xf numFmtId="0" fontId="15" fillId="2" borderId="6" xfId="0" applyNumberFormat="1" applyFont="1" applyFill="1" applyBorder="1" applyAlignment="1">
      <alignment vertical="center"/>
    </xf>
    <xf numFmtId="0" fontId="16" fillId="0" borderId="10" xfId="0" applyFont="1" applyFill="1" applyBorder="1">
      <alignment vertical="center"/>
    </xf>
    <xf numFmtId="0" fontId="16" fillId="0" borderId="11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</cellXfs>
  <cellStyles count="7">
    <cellStyle name="Month" xfId="6"/>
    <cellStyle name="Standard" xfId="0" builtinId="0" customBuiltin="1"/>
    <cellStyle name="Totals" xfId="5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</cellStyles>
  <dxfs count="1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dotted">
          <color theme="0" tint="-0.34998626667073579"/>
        </right>
        <top/>
        <bottom style="medium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Franklin Gothic Medium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dotted">
          <color theme="0" tint="-0.34998626667073579"/>
        </right>
        <top/>
        <bottom style="medium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3" formatCode="#,##0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Franklin Gothic Medium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Franklin Gothic Medium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/>
        <bottom style="medium">
          <color theme="4" tint="0.39994506668294322"/>
        </bottom>
      </border>
    </dxf>
    <dxf>
      <numFmt numFmtId="0" formatCode="General"/>
    </dxf>
    <dxf>
      <numFmt numFmtId="166" formatCode="0_);\-0_)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6" formatCode="0_);\-0_)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Medium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Franklin Gothic Medium"/>
        <scheme val="minor"/>
      </font>
      <numFmt numFmtId="166" formatCode="0_);\-0_)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Cash Receipts" defaultPivotStyle="PivotStyleLight16">
    <tableStyle name="Cash Receipts" pivot="0" count="7">
      <tableStyleElement type="wholeTable" dxfId="121"/>
      <tableStyleElement type="headerRow" dxfId="120"/>
      <tableStyleElement type="totalRow" dxfId="119"/>
      <tableStyleElement type="firstColumn" dxfId="118"/>
      <tableStyleElement type="lastColumn" dxfId="117"/>
      <tableStyleElement type="firstTotalCell" dxfId="116"/>
      <tableStyleElement type="lastTotalCell" dxfId="1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argeldEingang" displayName="BargeldEingang" ref="B9:S12" headerRowCount="0" totalsRowCount="1">
  <tableColumns count="18">
    <tableColumn id="1" name="Artikel" totalsRowLabel="Gesamt" headerRowDxfId="111" dataDxfId="110" totalsRowDxfId="109"/>
    <tableColumn id="17" name="Spalte2" headerRowDxfId="108" dataDxfId="107" totalsRowDxfId="106"/>
    <tableColumn id="2" name="Periode 0" totalsRowFunction="sum" dataDxfId="105" totalsRowDxfId="104"/>
    <tableColumn id="3" name="Periode 1" totalsRowFunction="sum" dataDxfId="103" totalsRowDxfId="102"/>
    <tableColumn id="4" name="Periode 2" totalsRowFunction="sum" dataDxfId="101" totalsRowDxfId="100"/>
    <tableColumn id="5" name="Periode 3" totalsRowFunction="sum" dataDxfId="99" totalsRowDxfId="98"/>
    <tableColumn id="6" name="Periode 4" totalsRowFunction="sum" dataDxfId="97" totalsRowDxfId="96"/>
    <tableColumn id="7" name="Periode 5" totalsRowFunction="sum" dataDxfId="95" totalsRowDxfId="94"/>
    <tableColumn id="8" name="Periode 6" totalsRowFunction="sum" dataDxfId="93" totalsRowDxfId="92"/>
    <tableColumn id="9" name="Periode 7" totalsRowFunction="sum" dataDxfId="91" totalsRowDxfId="90"/>
    <tableColumn id="10" name="Periode 8" totalsRowFunction="sum" dataDxfId="89" totalsRowDxfId="88"/>
    <tableColumn id="11" name="Periode 9" totalsRowFunction="sum" dataDxfId="87" totalsRowDxfId="86"/>
    <tableColumn id="12" name="Periode 10" totalsRowFunction="sum" dataDxfId="85" totalsRowDxfId="84"/>
    <tableColumn id="13" name="Periode 11" totalsRowFunction="sum" dataDxfId="83" totalsRowDxfId="82"/>
    <tableColumn id="14" name="Periode 12" totalsRowFunction="sum" dataDxfId="81" totalsRowDxfId="80"/>
    <tableColumn id="18" name="Spalte3" dataDxfId="79" totalsRowDxfId="78"/>
    <tableColumn id="15" name="Summe" totalsRowFunction="sum" dataDxfId="77" totalsRowDxfId="76">
      <calculatedColumnFormula>SUM(BargeldEingang[[#This Row],[Periode 0]:[Periode 12]])</calculatedColumnFormula>
    </tableColumn>
    <tableColumn id="16" name="Spalte1" totalsRowDxfId="75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Bargeldeingänge" altTextSummary="Bargeldeingänge für 12 Monate beginnend mit dem ersten Monat des Geschäftsjahrs, mit berechneter Gesamtsumme"/>
    </ext>
  </extLst>
</table>
</file>

<file path=xl/tables/table2.xml><?xml version="1.0" encoding="utf-8"?>
<table xmlns="http://schemas.openxmlformats.org/spreadsheetml/2006/main" id="2" name="BargeldAusgang" displayName="BargeldAusgang" ref="B16:S37" headerRowCount="0" totalsRowCount="1">
  <tableColumns count="18">
    <tableColumn id="1" name="Artikel" totalsRowLabel="Gesamt" headerRowDxfId="74" dataDxfId="73" totalsRowDxfId="72"/>
    <tableColumn id="17" name="Spalte2" headerRowDxfId="71" dataDxfId="70" totalsRowDxfId="69"/>
    <tableColumn id="2" name="Periode 0" totalsRowFunction="sum" dataDxfId="68" totalsRowDxfId="67"/>
    <tableColumn id="3" name="Periode 1" totalsRowFunction="sum" dataDxfId="66" totalsRowDxfId="65"/>
    <tableColumn id="4" name="Periode 2" totalsRowFunction="sum" dataDxfId="64" totalsRowDxfId="63"/>
    <tableColumn id="5" name="Periode 3" totalsRowFunction="sum" dataDxfId="62" totalsRowDxfId="61"/>
    <tableColumn id="6" name="Periode 4" totalsRowFunction="sum" dataDxfId="60" totalsRowDxfId="59"/>
    <tableColumn id="7" name="Periode 5" totalsRowFunction="sum" dataDxfId="58" totalsRowDxfId="57"/>
    <tableColumn id="8" name="Periode 6" totalsRowFunction="sum" dataDxfId="56" totalsRowDxfId="55"/>
    <tableColumn id="9" name="Periode 7" totalsRowFunction="sum" dataDxfId="54" totalsRowDxfId="53"/>
    <tableColumn id="10" name="Periode 8" totalsRowFunction="sum" dataDxfId="52" totalsRowDxfId="51"/>
    <tableColumn id="11" name="Periode 9" totalsRowFunction="sum" dataDxfId="50" totalsRowDxfId="49"/>
    <tableColumn id="12" name="Periode 10" totalsRowFunction="sum" dataDxfId="48" totalsRowDxfId="47"/>
    <tableColumn id="13" name="Periode 11" totalsRowFunction="sum" dataDxfId="46" totalsRowDxfId="45"/>
    <tableColumn id="14" name="Periode 12" totalsRowFunction="sum" dataDxfId="44" totalsRowDxfId="43"/>
    <tableColumn id="18" name="Spalte3" dataDxfId="42" totalsRowDxfId="41"/>
    <tableColumn id="15" name="Summe" totalsRowFunction="sum" dataDxfId="40" totalsRowDxfId="39">
      <calculatedColumnFormula>SUM(BargeldAusgang[[#This Row],[Periode 0]:[Periode 12]])</calculatedColumnFormula>
    </tableColumn>
    <tableColumn id="16" name="Spalte1" dataDxfId="38" totalsRowDxfId="37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Barauszahlungen" altTextSummary="Barauszahlungen für 12 Monate beginnend mit dem ersten Monat des Geschäftsjahrs, mit berechneter Gesamtsumme"/>
    </ext>
  </extLst>
</table>
</file>

<file path=xl/tables/table3.xml><?xml version="1.0" encoding="utf-8"?>
<table xmlns="http://schemas.openxmlformats.org/spreadsheetml/2006/main" id="3" name="BargeldAusgang2" displayName="BargeldAusgang2" ref="B40:S45" headerRowCount="0" totalsRowCount="1">
  <tableColumns count="18">
    <tableColumn id="1" name="Artikel" totalsRowLabel="Gesamt" headerRowDxfId="36" dataDxfId="35" totalsRowDxfId="17"/>
    <tableColumn id="17" name="Spalte2" headerRowDxfId="34" dataDxfId="33" totalsRowDxfId="16"/>
    <tableColumn id="2" name="Periode 0" totalsRowFunction="sum" dataDxfId="32" totalsRowDxfId="15"/>
    <tableColumn id="3" name="Periode 1" totalsRowFunction="sum" dataDxfId="31" totalsRowDxfId="14"/>
    <tableColumn id="4" name="Periode 2" totalsRowFunction="sum" dataDxfId="30" totalsRowDxfId="13"/>
    <tableColumn id="5" name="Periode 3" totalsRowFunction="sum" dataDxfId="29" totalsRowDxfId="12"/>
    <tableColumn id="6" name="Periode 4" totalsRowFunction="sum" dataDxfId="28" totalsRowDxfId="11"/>
    <tableColumn id="7" name="Periode 5" totalsRowFunction="sum" dataDxfId="27" totalsRowDxfId="10"/>
    <tableColumn id="8" name="Periode 6" totalsRowFunction="sum" dataDxfId="26" totalsRowDxfId="9"/>
    <tableColumn id="9" name="Periode 7" totalsRowFunction="sum" dataDxfId="25" totalsRowDxfId="8"/>
    <tableColumn id="10" name="Periode 8" totalsRowFunction="sum" dataDxfId="24" totalsRowDxfId="7"/>
    <tableColumn id="11" name="Periode 9" totalsRowFunction="sum" dataDxfId="23" totalsRowDxfId="6"/>
    <tableColumn id="12" name="Periode 10" totalsRowFunction="sum" dataDxfId="22" totalsRowDxfId="5"/>
    <tableColumn id="13" name="Periode 11" totalsRowFunction="sum" dataDxfId="21" totalsRowDxfId="4"/>
    <tableColumn id="14" name="Periode 12" totalsRowFunction="sum" dataDxfId="20" totalsRowDxfId="3"/>
    <tableColumn id="18" name="Spalte3" dataDxfId="19" totalsRowDxfId="2"/>
    <tableColumn id="15" name="Summe" totalsRowFunction="sum" totalsRowDxfId="1">
      <calculatedColumnFormula>SUM(BargeldAusgang2[[#This Row],[Periode 0]:[Periode 12]])</calculatedColumnFormula>
    </tableColumn>
    <tableColumn id="16" name="Spalte1" dataDxfId="18" totalsRowDxfId="0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Barauszahlungen (nicht GuV)" altTextSummary="Barauszahlungen (nicht GuV) für 12 Monate beginnend mit dem ersten Monat des Geschäftsjahrs, mit berechneter Gesamtsumme"/>
    </ext>
  </extLst>
</table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sh Flow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S48"/>
  <sheetViews>
    <sheetView showGridLines="0" tabSelected="1" zoomScaleNormal="100" workbookViewId="0">
      <pane ySplit="4" topLeftCell="A5" activePane="bottomLeft" state="frozen"/>
      <selection pane="bottomLeft"/>
    </sheetView>
  </sheetViews>
  <sheetFormatPr baseColWidth="10" defaultColWidth="9" defaultRowHeight="17.25" customHeight="1" x14ac:dyDescent="0.25"/>
  <cols>
    <col min="1" max="1" width="2.25" customWidth="1"/>
    <col min="2" max="2" width="42.25" customWidth="1"/>
    <col min="3" max="3" width="2.875" customWidth="1"/>
    <col min="4" max="4" width="9.375" customWidth="1"/>
    <col min="5" max="16" width="9.625" customWidth="1"/>
    <col min="17" max="17" width="2.875" customWidth="1"/>
    <col min="18" max="18" width="9.375" customWidth="1"/>
  </cols>
  <sheetData>
    <row r="1" spans="2:19" ht="42" customHeight="1" thickBot="1" x14ac:dyDescent="0.5">
      <c r="B1" s="7" t="s">
        <v>36</v>
      </c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2:19" ht="22.5" customHeight="1" thickTop="1" x14ac:dyDescent="0.25">
      <c r="Q2" s="29"/>
    </row>
    <row r="3" spans="2:19" ht="25.5" customHeight="1" x14ac:dyDescent="0.35">
      <c r="B3" s="41" t="s">
        <v>33</v>
      </c>
      <c r="D3" s="14" t="s">
        <v>37</v>
      </c>
      <c r="E3" s="39" t="str">
        <f>UPPER(TEXT(StartdatumGeschäftsjahr,"MMM"))</f>
        <v>JAN</v>
      </c>
      <c r="F3" s="39" t="str">
        <f>UPPER(TEXT(EOMONTH(StartdatumGeschäftsjahr,1),"MMM"))</f>
        <v>FEB</v>
      </c>
      <c r="G3" s="39" t="str">
        <f>UPPER(TEXT(EOMONTH(StartdatumGeschäftsjahr,2),"MMM"))</f>
        <v>MRZ</v>
      </c>
      <c r="H3" s="39" t="str">
        <f>UPPER(TEXT(EOMONTH(StartdatumGeschäftsjahr,3),"MMM"))</f>
        <v>APR</v>
      </c>
      <c r="I3" s="39" t="str">
        <f>UPPER(TEXT(EOMONTH(StartdatumGeschäftsjahr,4),"MMM"))</f>
        <v>MAI</v>
      </c>
      <c r="J3" s="39" t="str">
        <f>UPPER(TEXT(EOMONTH(StartdatumGeschäftsjahr,5),"MMM"))</f>
        <v>JUN</v>
      </c>
      <c r="K3" s="39" t="str">
        <f>UPPER(TEXT(EOMONTH(StartdatumGeschäftsjahr,6),"MMM"))</f>
        <v>JUL</v>
      </c>
      <c r="L3" s="39" t="str">
        <f>UPPER(TEXT(EOMONTH(StartdatumGeschäftsjahr,7),"MMM"))</f>
        <v>AUG</v>
      </c>
      <c r="M3" s="39" t="str">
        <f>UPPER(TEXT(EOMONTH(StartdatumGeschäftsjahr,8),"MMM"))</f>
        <v>SEP</v>
      </c>
      <c r="N3" s="39" t="str">
        <f>UPPER(TEXT(EOMONTH(StartdatumGeschäftsjahr,9),"MMM"))</f>
        <v>OKT</v>
      </c>
      <c r="O3" s="39" t="str">
        <f>UPPER(TEXT(EOMONTH(StartdatumGeschäftsjahr,10),"MMM"))</f>
        <v>NOV</v>
      </c>
      <c r="P3" s="39" t="str">
        <f>UPPER(TEXT(EOMONTH(StartdatumGeschäftsjahr,11),"MMM"))</f>
        <v>DEZ</v>
      </c>
      <c r="Q3" s="21"/>
      <c r="R3" s="15" t="s">
        <v>28</v>
      </c>
      <c r="S3" s="2"/>
    </row>
    <row r="4" spans="2:19" ht="12.75" customHeight="1" thickBot="1" x14ac:dyDescent="0.3">
      <c r="B4" s="3">
        <v>40913</v>
      </c>
      <c r="D4" s="16" t="s">
        <v>34</v>
      </c>
      <c r="E4" s="35">
        <f>StartdatumGeschäftsjahr</f>
        <v>40913</v>
      </c>
      <c r="F4" s="35">
        <f t="shared" ref="F4" si="0">EOMONTH(E4,0)+DAY(StartdatumGeschäftsjahr)</f>
        <v>40944</v>
      </c>
      <c r="G4" s="35">
        <f t="shared" ref="G4" si="1">EOMONTH(F4,0)+DAY(StartdatumGeschäftsjahr)</f>
        <v>40973</v>
      </c>
      <c r="H4" s="35">
        <f t="shared" ref="H4" si="2">EOMONTH(G4,0)+DAY(StartdatumGeschäftsjahr)</f>
        <v>41004</v>
      </c>
      <c r="I4" s="35">
        <f t="shared" ref="I4" si="3">EOMONTH(H4,0)+DAY(StartdatumGeschäftsjahr)</f>
        <v>41034</v>
      </c>
      <c r="J4" s="35">
        <f t="shared" ref="J4" si="4">EOMONTH(I4,0)+DAY(StartdatumGeschäftsjahr)</f>
        <v>41065</v>
      </c>
      <c r="K4" s="35">
        <f t="shared" ref="K4" si="5">EOMONTH(J4,0)+DAY(StartdatumGeschäftsjahr)</f>
        <v>41095</v>
      </c>
      <c r="L4" s="35">
        <f t="shared" ref="L4" si="6">EOMONTH(K4,0)+DAY(StartdatumGeschäftsjahr)</f>
        <v>41126</v>
      </c>
      <c r="M4" s="35">
        <f t="shared" ref="M4" si="7">EOMONTH(L4,0)+DAY(StartdatumGeschäftsjahr)</f>
        <v>41157</v>
      </c>
      <c r="N4" s="35">
        <f t="shared" ref="N4" si="8">EOMONTH(M4,0)+DAY(StartdatumGeschäftsjahr)</f>
        <v>41187</v>
      </c>
      <c r="O4" s="35">
        <f t="shared" ref="O4" si="9">EOMONTH(N4,0)+DAY(StartdatumGeschäftsjahr)</f>
        <v>41218</v>
      </c>
      <c r="P4" s="35">
        <f t="shared" ref="P4" si="10">EOMONTH(O4,0)+DAY(StartdatumGeschäftsjahr)</f>
        <v>41248</v>
      </c>
      <c r="Q4" s="22"/>
      <c r="R4" s="14" t="s">
        <v>35</v>
      </c>
      <c r="S4" s="2"/>
    </row>
    <row r="5" spans="2:19" ht="17.25" customHeight="1" thickTop="1" x14ac:dyDescent="0.25">
      <c r="B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3"/>
      <c r="R5" s="6"/>
      <c r="S5" s="2"/>
    </row>
    <row r="6" spans="2:19" ht="17.25" customHeight="1" thickBot="1" x14ac:dyDescent="0.3">
      <c r="B6" s="37" t="s">
        <v>0</v>
      </c>
      <c r="D6" s="38">
        <v>100</v>
      </c>
      <c r="E6" s="38">
        <f>D48</f>
        <v>100</v>
      </c>
      <c r="F6" s="38">
        <f t="shared" ref="F6:P6" si="11">E48</f>
        <v>-125</v>
      </c>
      <c r="G6" s="38">
        <f t="shared" si="11"/>
        <v>45</v>
      </c>
      <c r="H6" s="38">
        <f t="shared" si="11"/>
        <v>-1</v>
      </c>
      <c r="I6" s="38">
        <f t="shared" si="11"/>
        <v>224</v>
      </c>
      <c r="J6" s="38">
        <f t="shared" si="11"/>
        <v>269</v>
      </c>
      <c r="K6" s="38">
        <f t="shared" si="11"/>
        <v>269</v>
      </c>
      <c r="L6" s="38">
        <f t="shared" si="11"/>
        <v>269</v>
      </c>
      <c r="M6" s="38">
        <f t="shared" si="11"/>
        <v>269</v>
      </c>
      <c r="N6" s="38">
        <f t="shared" si="11"/>
        <v>269</v>
      </c>
      <c r="O6" s="38">
        <f t="shared" si="11"/>
        <v>269</v>
      </c>
      <c r="P6" s="38">
        <f t="shared" si="11"/>
        <v>269</v>
      </c>
      <c r="Q6" s="24"/>
      <c r="R6" s="38">
        <f>P6</f>
        <v>269</v>
      </c>
      <c r="S6" s="34"/>
    </row>
    <row r="7" spans="2:19" ht="17.25" customHeight="1" x14ac:dyDescent="0.25">
      <c r="Q7" s="19"/>
    </row>
    <row r="8" spans="2:19" ht="17.25" customHeight="1" x14ac:dyDescent="0.25">
      <c r="B8" s="30" t="s">
        <v>29</v>
      </c>
      <c r="Q8" s="19"/>
    </row>
    <row r="9" spans="2:19" ht="17.25" customHeight="1" x14ac:dyDescent="0.25">
      <c r="B9" s="44" t="s">
        <v>1</v>
      </c>
      <c r="C9" s="19"/>
      <c r="D9" s="42"/>
      <c r="E9" s="42">
        <v>125</v>
      </c>
      <c r="F9" s="42">
        <v>120</v>
      </c>
      <c r="G9" s="42">
        <v>130</v>
      </c>
      <c r="H9" s="42">
        <v>100</v>
      </c>
      <c r="I9" s="42"/>
      <c r="J9" s="42"/>
      <c r="K9" s="42"/>
      <c r="L9" s="42"/>
      <c r="M9" s="42"/>
      <c r="N9" s="42"/>
      <c r="O9" s="42"/>
      <c r="P9" s="42"/>
      <c r="Q9" s="25"/>
      <c r="R9" s="10">
        <f>SUM(BargeldEingang[[#This Row],[Periode 0]:[Periode 12]])</f>
        <v>475</v>
      </c>
    </row>
    <row r="10" spans="2:19" ht="17.25" customHeight="1" x14ac:dyDescent="0.25">
      <c r="B10" s="44" t="s">
        <v>2</v>
      </c>
      <c r="C10" s="19"/>
      <c r="D10" s="42"/>
      <c r="E10" s="42"/>
      <c r="F10" s="42"/>
      <c r="G10" s="42"/>
      <c r="H10" s="42">
        <v>75</v>
      </c>
      <c r="I10" s="42">
        <v>45</v>
      </c>
      <c r="J10" s="42"/>
      <c r="K10" s="42"/>
      <c r="L10" s="42"/>
      <c r="M10" s="42"/>
      <c r="N10" s="42"/>
      <c r="O10" s="42"/>
      <c r="P10" s="42"/>
      <c r="Q10" s="25"/>
      <c r="R10" s="10">
        <f>SUM(BargeldEingang[[#This Row],[Periode 0]:[Periode 12]])</f>
        <v>120</v>
      </c>
    </row>
    <row r="11" spans="2:19" ht="17.25" customHeight="1" x14ac:dyDescent="0.25">
      <c r="B11" s="44" t="s">
        <v>3</v>
      </c>
      <c r="C11" s="20"/>
      <c r="D11" s="42"/>
      <c r="E11" s="42">
        <v>50</v>
      </c>
      <c r="F11" s="42">
        <v>50</v>
      </c>
      <c r="G11" s="42">
        <v>50</v>
      </c>
      <c r="H11" s="42">
        <v>50</v>
      </c>
      <c r="I11" s="42"/>
      <c r="J11" s="42"/>
      <c r="K11" s="42"/>
      <c r="L11" s="42"/>
      <c r="M11" s="42"/>
      <c r="N11" s="42"/>
      <c r="O11" s="42"/>
      <c r="P11" s="42"/>
      <c r="Q11" s="25"/>
      <c r="R11" s="10">
        <f>SUM(BargeldEingang[[#This Row],[Periode 0]:[Periode 12]])</f>
        <v>200</v>
      </c>
    </row>
    <row r="12" spans="2:19" ht="17.25" customHeight="1" thickBot="1" x14ac:dyDescent="0.3">
      <c r="B12" s="46" t="s">
        <v>28</v>
      </c>
      <c r="C12" s="18"/>
      <c r="D12" s="47">
        <f>SUBTOTAL(109,BargeldEingang[Periode 0])</f>
        <v>0</v>
      </c>
      <c r="E12" s="47">
        <f>SUBTOTAL(109,BargeldEingang[Periode 1])</f>
        <v>175</v>
      </c>
      <c r="F12" s="47">
        <f>SUBTOTAL(109,BargeldEingang[Periode 2])</f>
        <v>170</v>
      </c>
      <c r="G12" s="47">
        <f>SUBTOTAL(109,BargeldEingang[Periode 3])</f>
        <v>180</v>
      </c>
      <c r="H12" s="47">
        <f>SUBTOTAL(109,BargeldEingang[Periode 4])</f>
        <v>225</v>
      </c>
      <c r="I12" s="47">
        <f>SUBTOTAL(109,BargeldEingang[Periode 5])</f>
        <v>45</v>
      </c>
      <c r="J12" s="47">
        <f>SUBTOTAL(109,BargeldEingang[Periode 6])</f>
        <v>0</v>
      </c>
      <c r="K12" s="47">
        <f>SUBTOTAL(109,BargeldEingang[Periode 7])</f>
        <v>0</v>
      </c>
      <c r="L12" s="47">
        <f>SUBTOTAL(109,BargeldEingang[Periode 8])</f>
        <v>0</v>
      </c>
      <c r="M12" s="47">
        <f>SUBTOTAL(109,BargeldEingang[Periode 9])</f>
        <v>0</v>
      </c>
      <c r="N12" s="47">
        <f>SUBTOTAL(109,BargeldEingang[Periode 10])</f>
        <v>0</v>
      </c>
      <c r="O12" s="47">
        <f>SUBTOTAL(109,BargeldEingang[Periode 11])</f>
        <v>0</v>
      </c>
      <c r="P12" s="47">
        <f>SUBTOTAL(109,BargeldEingang[Periode 12])</f>
        <v>0</v>
      </c>
      <c r="Q12" s="48"/>
      <c r="R12" s="47">
        <f>SUBTOTAL(109,BargeldEingang[Summe])</f>
        <v>795</v>
      </c>
      <c r="S12" s="53"/>
    </row>
    <row r="13" spans="2:19" ht="17.25" customHeight="1" thickTop="1" thickBot="1" x14ac:dyDescent="0.3">
      <c r="B13" s="40" t="s">
        <v>4</v>
      </c>
      <c r="C13" s="17"/>
      <c r="D13" s="32">
        <f>D6+SUM(BargeldEingang[Periode 0])</f>
        <v>100</v>
      </c>
      <c r="E13" s="32">
        <f>E6+SUM(BargeldEingang[Periode 1])</f>
        <v>275</v>
      </c>
      <c r="F13" s="32">
        <f>F6+SUM(BargeldEingang[Periode 2])</f>
        <v>45</v>
      </c>
      <c r="G13" s="32">
        <f>G6+SUM(BargeldEingang[Periode 3])</f>
        <v>225</v>
      </c>
      <c r="H13" s="32">
        <f>H6+SUM(BargeldEingang[Periode 4])</f>
        <v>224</v>
      </c>
      <c r="I13" s="32">
        <f>I6+SUM(BargeldEingang[Periode 5])</f>
        <v>269</v>
      </c>
      <c r="J13" s="32">
        <f>J6+SUM(BargeldEingang[Periode 6])</f>
        <v>269</v>
      </c>
      <c r="K13" s="32">
        <f>K6+SUM(BargeldEingang[Periode 7])</f>
        <v>269</v>
      </c>
      <c r="L13" s="32">
        <f>L6+SUM(BargeldEingang[Periode 8])</f>
        <v>269</v>
      </c>
      <c r="M13" s="32">
        <f>M6+SUM(BargeldEingang[Periode 9])</f>
        <v>269</v>
      </c>
      <c r="N13" s="32">
        <f>N6+SUM(BargeldEingang[Periode 10])</f>
        <v>269</v>
      </c>
      <c r="O13" s="32">
        <f>O6+SUM(BargeldEingang[Periode 11])</f>
        <v>269</v>
      </c>
      <c r="P13" s="32">
        <f>P6+SUM(BargeldEingang[Periode 12])</f>
        <v>269</v>
      </c>
      <c r="Q13" s="26"/>
      <c r="R13" s="32">
        <f>R6+SUM(BargeldEingang[Summe])</f>
        <v>1064</v>
      </c>
      <c r="S13" s="33"/>
    </row>
    <row r="14" spans="2:19" ht="17.25" customHeight="1" x14ac:dyDescent="0.2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2:19" ht="17.25" customHeight="1" x14ac:dyDescent="0.3">
      <c r="B15" s="11" t="s">
        <v>30</v>
      </c>
      <c r="C15" s="19"/>
      <c r="Q15" s="19"/>
    </row>
    <row r="16" spans="2:19" ht="17.25" customHeight="1" x14ac:dyDescent="0.25">
      <c r="B16" s="45" t="s">
        <v>5</v>
      </c>
      <c r="C16" s="19"/>
      <c r="D16" s="43"/>
      <c r="E16" s="43">
        <v>400</v>
      </c>
      <c r="F16" s="43"/>
      <c r="G16" s="43">
        <v>226</v>
      </c>
      <c r="H16" s="43"/>
      <c r="I16" s="43"/>
      <c r="J16" s="43"/>
      <c r="K16" s="43"/>
      <c r="L16" s="43"/>
      <c r="M16" s="43"/>
      <c r="N16" s="43"/>
      <c r="O16" s="43"/>
      <c r="P16" s="43"/>
      <c r="Q16" s="27"/>
      <c r="R16" s="12">
        <f>SUM(BargeldAusgang[[#This Row],[Periode 0]:[Periode 12]])</f>
        <v>626</v>
      </c>
      <c r="S16" s="1"/>
    </row>
    <row r="17" spans="2:19" ht="17.25" customHeight="1" x14ac:dyDescent="0.25">
      <c r="B17" s="45" t="s">
        <v>6</v>
      </c>
      <c r="C17" s="19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27"/>
      <c r="R17" s="12">
        <f>SUM(BargeldAusgang[[#This Row],[Periode 0]:[Periode 12]])</f>
        <v>0</v>
      </c>
      <c r="S17" s="1"/>
    </row>
    <row r="18" spans="2:19" ht="17.25" customHeight="1" x14ac:dyDescent="0.25">
      <c r="B18" s="45" t="s">
        <v>6</v>
      </c>
      <c r="C18" s="19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27"/>
      <c r="R18" s="12">
        <f>SUM(BargeldAusgang[[#This Row],[Periode 0]:[Periode 12]])</f>
        <v>0</v>
      </c>
      <c r="S18" s="1"/>
    </row>
    <row r="19" spans="2:19" ht="17.25" customHeight="1" x14ac:dyDescent="0.25">
      <c r="B19" s="45" t="s">
        <v>7</v>
      </c>
      <c r="C19" s="19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27"/>
      <c r="R19" s="12">
        <f>SUM(BargeldAusgang[[#This Row],[Periode 0]:[Periode 12]])</f>
        <v>0</v>
      </c>
      <c r="S19" s="1"/>
    </row>
    <row r="20" spans="2:19" ht="17.25" customHeight="1" x14ac:dyDescent="0.25">
      <c r="B20" s="45" t="s">
        <v>8</v>
      </c>
      <c r="C20" s="19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27"/>
      <c r="R20" s="12">
        <f>SUM(BargeldAusgang[[#This Row],[Periode 0]:[Periode 12]])</f>
        <v>0</v>
      </c>
      <c r="S20" s="1"/>
    </row>
    <row r="21" spans="2:19" ht="17.25" customHeight="1" x14ac:dyDescent="0.25">
      <c r="B21" s="45" t="s">
        <v>9</v>
      </c>
      <c r="C21" s="19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27"/>
      <c r="R21" s="12">
        <f>SUM(BargeldAusgang[[#This Row],[Periode 0]:[Periode 12]])</f>
        <v>0</v>
      </c>
      <c r="S21" s="1"/>
    </row>
    <row r="22" spans="2:19" ht="17.25" customHeight="1" x14ac:dyDescent="0.25">
      <c r="B22" s="45" t="s">
        <v>10</v>
      </c>
      <c r="C22" s="19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27"/>
      <c r="R22" s="12">
        <f>SUM(BargeldAusgang[[#This Row],[Periode 0]:[Periode 12]])</f>
        <v>0</v>
      </c>
      <c r="S22" s="1"/>
    </row>
    <row r="23" spans="2:19" ht="17.25" customHeight="1" x14ac:dyDescent="0.25">
      <c r="B23" s="45" t="s">
        <v>11</v>
      </c>
      <c r="C23" s="19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27"/>
      <c r="R23" s="12">
        <f>SUM(BargeldAusgang[[#This Row],[Periode 0]:[Periode 12]])</f>
        <v>0</v>
      </c>
      <c r="S23" s="1"/>
    </row>
    <row r="24" spans="2:19" ht="17.25" customHeight="1" x14ac:dyDescent="0.25">
      <c r="B24" s="45" t="s">
        <v>12</v>
      </c>
      <c r="C24" s="19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27"/>
      <c r="R24" s="12">
        <f>SUM(BargeldAusgang[[#This Row],[Periode 0]:[Periode 12]])</f>
        <v>0</v>
      </c>
      <c r="S24" s="1"/>
    </row>
    <row r="25" spans="2:19" ht="17.25" customHeight="1" x14ac:dyDescent="0.25">
      <c r="B25" s="45" t="s">
        <v>13</v>
      </c>
      <c r="C25" s="19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27"/>
      <c r="R25" s="12">
        <f>SUM(BargeldAusgang[[#This Row],[Periode 0]:[Periode 12]])</f>
        <v>0</v>
      </c>
      <c r="S25" s="1"/>
    </row>
    <row r="26" spans="2:19" ht="17.25" customHeight="1" x14ac:dyDescent="0.25">
      <c r="B26" s="45" t="s">
        <v>14</v>
      </c>
      <c r="C26" s="19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7"/>
      <c r="R26" s="12">
        <f>SUM(BargeldAusgang[[#This Row],[Periode 0]:[Periode 12]])</f>
        <v>0</v>
      </c>
      <c r="S26" s="1"/>
    </row>
    <row r="27" spans="2:19" ht="17.25" customHeight="1" x14ac:dyDescent="0.25">
      <c r="B27" s="45" t="s">
        <v>15</v>
      </c>
      <c r="C27" s="19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27"/>
      <c r="R27" s="12">
        <f>SUM(BargeldAusgang[[#This Row],[Periode 0]:[Periode 12]])</f>
        <v>0</v>
      </c>
      <c r="S27" s="1"/>
    </row>
    <row r="28" spans="2:19" ht="17.25" customHeight="1" x14ac:dyDescent="0.25">
      <c r="B28" s="45" t="s">
        <v>16</v>
      </c>
      <c r="C28" s="19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27"/>
      <c r="R28" s="12">
        <f>SUM(BargeldAusgang[[#This Row],[Periode 0]:[Periode 12]])</f>
        <v>0</v>
      </c>
      <c r="S28" s="1"/>
    </row>
    <row r="29" spans="2:19" ht="17.25" customHeight="1" x14ac:dyDescent="0.25">
      <c r="B29" s="45" t="s">
        <v>17</v>
      </c>
      <c r="C29" s="19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27"/>
      <c r="R29" s="12">
        <f>SUM(BargeldAusgang[[#This Row],[Periode 0]:[Periode 12]])</f>
        <v>0</v>
      </c>
      <c r="S29" s="1"/>
    </row>
    <row r="30" spans="2:19" ht="17.25" customHeight="1" x14ac:dyDescent="0.25">
      <c r="B30" s="45" t="s">
        <v>18</v>
      </c>
      <c r="C30" s="19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27"/>
      <c r="R30" s="12">
        <f>SUM(BargeldAusgang[[#This Row],[Periode 0]:[Periode 12]])</f>
        <v>0</v>
      </c>
      <c r="S30" s="1"/>
    </row>
    <row r="31" spans="2:19" ht="17.25" customHeight="1" x14ac:dyDescent="0.25">
      <c r="B31" s="45" t="s">
        <v>19</v>
      </c>
      <c r="C31" s="19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7"/>
      <c r="R31" s="12">
        <f>SUM(BargeldAusgang[[#This Row],[Periode 0]:[Periode 12]])</f>
        <v>0</v>
      </c>
      <c r="S31" s="1"/>
    </row>
    <row r="32" spans="2:19" ht="17.25" customHeight="1" x14ac:dyDescent="0.25">
      <c r="B32" s="45" t="s">
        <v>20</v>
      </c>
      <c r="C32" s="19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27"/>
      <c r="R32" s="12">
        <f>SUM(BargeldAusgang[[#This Row],[Periode 0]:[Periode 12]])</f>
        <v>0</v>
      </c>
      <c r="S32" s="1"/>
    </row>
    <row r="33" spans="2:19" ht="17.25" customHeight="1" x14ac:dyDescent="0.25">
      <c r="B33" s="45" t="s">
        <v>21</v>
      </c>
      <c r="C33" s="19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27"/>
      <c r="R33" s="12">
        <f>SUM(BargeldAusgang[[#This Row],[Periode 0]:[Periode 12]])</f>
        <v>0</v>
      </c>
      <c r="S33" s="1"/>
    </row>
    <row r="34" spans="2:19" ht="17.25" customHeight="1" x14ac:dyDescent="0.25">
      <c r="B34" s="45" t="s">
        <v>22</v>
      </c>
      <c r="C34" s="19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27"/>
      <c r="R34" s="12">
        <f>SUM(BargeldAusgang[[#This Row],[Periode 0]:[Periode 12]])</f>
        <v>0</v>
      </c>
      <c r="S34" s="1"/>
    </row>
    <row r="35" spans="2:19" ht="17.25" customHeight="1" x14ac:dyDescent="0.25">
      <c r="B35" s="45" t="s">
        <v>22</v>
      </c>
      <c r="C35" s="19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27"/>
      <c r="R35" s="12">
        <f>SUM(BargeldAusgang[[#This Row],[Periode 0]:[Periode 12]])</f>
        <v>0</v>
      </c>
      <c r="S35" s="1"/>
    </row>
    <row r="36" spans="2:19" ht="17.25" customHeight="1" x14ac:dyDescent="0.25">
      <c r="B36" s="45" t="s">
        <v>23</v>
      </c>
      <c r="C36" s="19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27"/>
      <c r="R36" s="12">
        <f>SUM(BargeldAusgang[[#This Row],[Periode 0]:[Periode 12]])</f>
        <v>0</v>
      </c>
      <c r="S36" s="1"/>
    </row>
    <row r="37" spans="2:19" ht="17.25" customHeight="1" thickBot="1" x14ac:dyDescent="0.35">
      <c r="B37" s="49" t="s">
        <v>28</v>
      </c>
      <c r="C37" s="19"/>
      <c r="D37" s="50">
        <f>SUBTOTAL(109,BargeldAusgang[Periode 0])</f>
        <v>0</v>
      </c>
      <c r="E37" s="50">
        <f>SUBTOTAL(109,BargeldAusgang[Periode 1])</f>
        <v>400</v>
      </c>
      <c r="F37" s="50">
        <f>SUBTOTAL(109,BargeldAusgang[Periode 2])</f>
        <v>0</v>
      </c>
      <c r="G37" s="50">
        <f>SUBTOTAL(109,BargeldAusgang[Periode 3])</f>
        <v>226</v>
      </c>
      <c r="H37" s="50">
        <f>SUBTOTAL(109,BargeldAusgang[Periode 4])</f>
        <v>0</v>
      </c>
      <c r="I37" s="50">
        <f>SUBTOTAL(109,BargeldAusgang[Periode 5])</f>
        <v>0</v>
      </c>
      <c r="J37" s="50">
        <f>SUBTOTAL(109,BargeldAusgang[Periode 6])</f>
        <v>0</v>
      </c>
      <c r="K37" s="50">
        <f>SUBTOTAL(109,BargeldAusgang[Periode 7])</f>
        <v>0</v>
      </c>
      <c r="L37" s="50">
        <f>SUBTOTAL(109,BargeldAusgang[Periode 8])</f>
        <v>0</v>
      </c>
      <c r="M37" s="50">
        <f>SUBTOTAL(109,BargeldAusgang[Periode 9])</f>
        <v>0</v>
      </c>
      <c r="N37" s="50">
        <f>SUBTOTAL(109,BargeldAusgang[Periode 10])</f>
        <v>0</v>
      </c>
      <c r="O37" s="50">
        <f>SUBTOTAL(109,BargeldAusgang[Periode 11])</f>
        <v>0</v>
      </c>
      <c r="P37" s="50">
        <f>SUBTOTAL(109,BargeldAusgang[Periode 12])</f>
        <v>0</v>
      </c>
      <c r="Q37" s="51"/>
      <c r="R37" s="50">
        <f>SUBTOTAL(109,BargeldAusgang[Summe])</f>
        <v>626</v>
      </c>
      <c r="S37" s="54"/>
    </row>
    <row r="38" spans="2:19" ht="17.25" customHeight="1" x14ac:dyDescent="0.25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</row>
    <row r="39" spans="2:19" ht="17.25" customHeight="1" x14ac:dyDescent="0.3">
      <c r="B39" s="11" t="s">
        <v>31</v>
      </c>
      <c r="C39" s="17"/>
      <c r="Q39" s="19"/>
    </row>
    <row r="40" spans="2:19" ht="17.25" customHeight="1" x14ac:dyDescent="0.25">
      <c r="B40" s="45" t="s">
        <v>24</v>
      </c>
      <c r="C40" s="19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28"/>
      <c r="R40" s="12">
        <f>SUM(BargeldAusgang2[[#This Row],[Periode 0]:[Periode 12]])</f>
        <v>0</v>
      </c>
      <c r="S40" s="1"/>
    </row>
    <row r="41" spans="2:19" ht="17.25" customHeight="1" x14ac:dyDescent="0.25">
      <c r="B41" s="45" t="s">
        <v>25</v>
      </c>
      <c r="C41" s="1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28"/>
      <c r="R41" s="12">
        <f>SUM(BargeldAusgang2[[#This Row],[Periode 0]:[Periode 12]])</f>
        <v>0</v>
      </c>
      <c r="S41" s="1"/>
    </row>
    <row r="42" spans="2:19" ht="17.25" customHeight="1" x14ac:dyDescent="0.25">
      <c r="B42" s="45" t="s">
        <v>26</v>
      </c>
      <c r="C42" s="19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28"/>
      <c r="R42" s="12">
        <f>SUM(BargeldAusgang2[[#This Row],[Periode 0]:[Periode 12]])</f>
        <v>0</v>
      </c>
      <c r="S42" s="1"/>
    </row>
    <row r="43" spans="2:19" ht="17.25" customHeight="1" x14ac:dyDescent="0.25">
      <c r="B43" s="45" t="s">
        <v>38</v>
      </c>
      <c r="C43" s="19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28"/>
      <c r="R43" s="12">
        <f>SUM(BargeldAusgang2[[#This Row],[Periode 0]:[Periode 12]])</f>
        <v>0</v>
      </c>
      <c r="S43" s="1"/>
    </row>
    <row r="44" spans="2:19" ht="17.25" customHeight="1" x14ac:dyDescent="0.25">
      <c r="B44" s="45" t="s">
        <v>39</v>
      </c>
      <c r="C44" s="19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28"/>
      <c r="R44" s="12">
        <f>SUM(BargeldAusgang2[[#This Row],[Periode 0]:[Periode 12]])</f>
        <v>0</v>
      </c>
      <c r="S44" s="1"/>
    </row>
    <row r="45" spans="2:19" s="13" customFormat="1" ht="17.25" customHeight="1" thickBot="1" x14ac:dyDescent="0.35">
      <c r="B45" s="49" t="s">
        <v>28</v>
      </c>
      <c r="C45" s="19"/>
      <c r="D45" s="50">
        <f>SUBTOTAL(109,BargeldAusgang2[Periode 0])</f>
        <v>0</v>
      </c>
      <c r="E45" s="50">
        <f>SUBTOTAL(109,BargeldAusgang2[Periode 1])</f>
        <v>0</v>
      </c>
      <c r="F45" s="50">
        <f>SUBTOTAL(109,BargeldAusgang2[Periode 2])</f>
        <v>0</v>
      </c>
      <c r="G45" s="50">
        <f>SUBTOTAL(109,BargeldAusgang2[Periode 3])</f>
        <v>0</v>
      </c>
      <c r="H45" s="50">
        <f>SUBTOTAL(109,BargeldAusgang2[Periode 4])</f>
        <v>0</v>
      </c>
      <c r="I45" s="50">
        <f>SUBTOTAL(109,BargeldAusgang2[Periode 5])</f>
        <v>0</v>
      </c>
      <c r="J45" s="50">
        <f>SUBTOTAL(109,BargeldAusgang2[Periode 6])</f>
        <v>0</v>
      </c>
      <c r="K45" s="50">
        <f>SUBTOTAL(109,BargeldAusgang2[Periode 7])</f>
        <v>0</v>
      </c>
      <c r="L45" s="50">
        <f>SUBTOTAL(109,BargeldAusgang2[Periode 8])</f>
        <v>0</v>
      </c>
      <c r="M45" s="50">
        <f>SUBTOTAL(109,BargeldAusgang2[Periode 9])</f>
        <v>0</v>
      </c>
      <c r="N45" s="50">
        <f>SUBTOTAL(109,BargeldAusgang2[Periode 10])</f>
        <v>0</v>
      </c>
      <c r="O45" s="50">
        <f>SUBTOTAL(109,BargeldAusgang2[Periode 11])</f>
        <v>0</v>
      </c>
      <c r="P45" s="50">
        <f>SUBTOTAL(109,BargeldAusgang2[Periode 12])</f>
        <v>0</v>
      </c>
      <c r="Q45" s="52"/>
      <c r="R45" s="50">
        <f>SUBTOTAL(109,BargeldAusgang2[Summe])</f>
        <v>0</v>
      </c>
      <c r="S45" s="54"/>
    </row>
    <row r="46" spans="2:19" ht="17.25" customHeight="1" thickBot="1" x14ac:dyDescent="0.35">
      <c r="B46" s="40" t="s">
        <v>32</v>
      </c>
      <c r="C46" s="17"/>
      <c r="D46" s="32">
        <f>SUM(BargeldAusgang[Periode 0],BargeldAusgang2[Periode 0])</f>
        <v>0</v>
      </c>
      <c r="E46" s="32">
        <f>SUM(BargeldAusgang[Periode 1],BargeldAusgang2[Periode 1])</f>
        <v>400</v>
      </c>
      <c r="F46" s="32">
        <f>SUM(BargeldAusgang[Periode 2],BargeldAusgang2[Periode 2])</f>
        <v>0</v>
      </c>
      <c r="G46" s="32">
        <f>SUM(BargeldAusgang[Periode 3],BargeldAusgang2[Periode 3])</f>
        <v>226</v>
      </c>
      <c r="H46" s="32">
        <f>SUM(BargeldAusgang[Periode 4],BargeldAusgang2[Periode 4])</f>
        <v>0</v>
      </c>
      <c r="I46" s="32">
        <f>SUM(BargeldAusgang[Periode 5],BargeldAusgang2[Periode 5])</f>
        <v>0</v>
      </c>
      <c r="J46" s="32">
        <f>SUM(BargeldAusgang[Periode 6],BargeldAusgang2[Periode 6])</f>
        <v>0</v>
      </c>
      <c r="K46" s="32">
        <f>SUM(BargeldAusgang[Periode 7],BargeldAusgang2[Periode 7])</f>
        <v>0</v>
      </c>
      <c r="L46" s="32">
        <f>SUM(BargeldAusgang[Periode 8],BargeldAusgang2[Periode 8])</f>
        <v>0</v>
      </c>
      <c r="M46" s="32">
        <f>SUM(BargeldAusgang[Periode 9],BargeldAusgang2[Periode 9])</f>
        <v>0</v>
      </c>
      <c r="N46" s="32">
        <f>SUM(BargeldAusgang[Periode 10],BargeldAusgang2[Periode 10])</f>
        <v>0</v>
      </c>
      <c r="O46" s="32">
        <f>SUM(BargeldAusgang[Periode 11],BargeldAusgang2[Periode 11])</f>
        <v>0</v>
      </c>
      <c r="P46" s="32">
        <f>SUM(BargeldAusgang[Periode 12],BargeldAusgang2[Periode 12])</f>
        <v>0</v>
      </c>
      <c r="Q46" s="17"/>
      <c r="R46" s="32">
        <f>SUM(BargeldAusgang[Summe],BargeldAusgang2[Summe])</f>
        <v>626</v>
      </c>
      <c r="S46" s="31"/>
    </row>
    <row r="47" spans="2:19" ht="17.25" customHeight="1" x14ac:dyDescent="0.25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2:19" ht="17.25" customHeight="1" thickBot="1" x14ac:dyDescent="0.35">
      <c r="B48" s="40" t="s">
        <v>27</v>
      </c>
      <c r="C48" s="17"/>
      <c r="D48" s="32">
        <f t="shared" ref="D48:P48" si="12">D13-D46</f>
        <v>100</v>
      </c>
      <c r="E48" s="32">
        <f t="shared" si="12"/>
        <v>-125</v>
      </c>
      <c r="F48" s="32">
        <f t="shared" si="12"/>
        <v>45</v>
      </c>
      <c r="G48" s="32">
        <f t="shared" si="12"/>
        <v>-1</v>
      </c>
      <c r="H48" s="32">
        <f t="shared" si="12"/>
        <v>224</v>
      </c>
      <c r="I48" s="32">
        <f t="shared" si="12"/>
        <v>269</v>
      </c>
      <c r="J48" s="32">
        <f t="shared" si="12"/>
        <v>269</v>
      </c>
      <c r="K48" s="32">
        <f t="shared" si="12"/>
        <v>269</v>
      </c>
      <c r="L48" s="32">
        <f t="shared" si="12"/>
        <v>269</v>
      </c>
      <c r="M48" s="32">
        <f t="shared" si="12"/>
        <v>269</v>
      </c>
      <c r="N48" s="32">
        <f t="shared" si="12"/>
        <v>269</v>
      </c>
      <c r="O48" s="32">
        <f t="shared" si="12"/>
        <v>269</v>
      </c>
      <c r="P48" s="36">
        <f t="shared" si="12"/>
        <v>269</v>
      </c>
      <c r="Q48" s="17"/>
      <c r="R48" s="32">
        <f>R13-R46</f>
        <v>438</v>
      </c>
      <c r="S48" s="31"/>
    </row>
  </sheetData>
  <mergeCells count="3">
    <mergeCell ref="B14:S14"/>
    <mergeCell ref="B38:S38"/>
    <mergeCell ref="B47:S47"/>
  </mergeCells>
  <conditionalFormatting sqref="E6:P6">
    <cfRule type="expression" dxfId="114" priority="3">
      <formula>E6&lt;0</formula>
    </cfRule>
  </conditionalFormatting>
  <conditionalFormatting sqref="E48:P48">
    <cfRule type="expression" dxfId="113" priority="2">
      <formula>E48&lt;0</formula>
    </cfRule>
  </conditionalFormatting>
  <conditionalFormatting sqref="E13:P13">
    <cfRule type="expression" dxfId="112" priority="1">
      <formula>E13&lt;0</formula>
    </cfRule>
  </conditionalFormatting>
  <printOptions horizontalCentered="1" verticalCentered="1"/>
  <pageMargins left="0.5" right="0.5" top="0.5" bottom="0.5" header="0.3" footer="0.3"/>
  <pageSetup paperSize="9" scale="61" orientation="landscape" r:id="rId1"/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2A825BFE-E693-4238-8389-5BCCFE76FDDD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E6:R6</xm:sqref>
        </x14:conditionalFormatting>
        <x14:conditionalFormatting xmlns:xm="http://schemas.microsoft.com/office/excel/2006/main">
          <x14:cfRule type="iconSet" priority="10" id="{3C1E0335-68B6-4E32-9520-0CC0127E0E62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D13:R13</xm:sqref>
        </x14:conditionalFormatting>
        <x14:conditionalFormatting xmlns:xm="http://schemas.microsoft.com/office/excel/2006/main">
          <x14:cfRule type="iconSet" priority="11" id="{46DB4F99-6858-4D3F-B689-77C99193522A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D48:P48 R48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'Cashflow-Aufstellung'!D37:P37</xm:f>
              <xm:sqref>S37</xm:sqref>
            </x14:sparkline>
          </x14:sparklines>
        </x14:sparklineGroup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'Cashflow-Aufstellung'!D45:P45</xm:f>
              <xm:sqref>S45</xm:sqref>
            </x14:sparkline>
          </x14:sparklines>
        </x14:sparklineGroup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'Cashflow-Aufstellung'!D12:P12</xm:f>
              <xm:sqref>S12</xm:sqref>
            </x14:sparkline>
          </x14:sparklines>
        </x14:sparklineGroup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'Cashflow-Aufstellung'!D48:P48</xm:f>
              <xm:sqref>S48</xm:sqref>
            </x14:sparkline>
            <x14:sparkline>
              <xm:f>'Cashflow-Aufstellung'!D13:P13</xm:f>
              <xm:sqref>S13</xm:sqref>
            </x14:sparkline>
            <x14:sparkline>
              <xm:f>'Cashflow-Aufstellung'!D46:P46</xm:f>
              <xm:sqref>S46</xm:sqref>
            </x14:sparkline>
            <x14:sparkline>
              <xm:f>'Cashflow-Aufstellung'!D6:P6</xm:f>
              <xm:sqref>S6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105ad54-119a-4495-aa55-0e28b6b4ad2f" xsi:nil="true"/>
    <AssetExpire xmlns="f105ad54-119a-4495-aa55-0e28b6b4ad2f">2029-01-01T08:00:00+00:00</AssetExpire>
    <CampaignTagsTaxHTField0 xmlns="f105ad54-119a-4495-aa55-0e28b6b4ad2f">
      <Terms xmlns="http://schemas.microsoft.com/office/infopath/2007/PartnerControls"/>
    </CampaignTagsTaxHTField0>
    <IntlLangReviewDate xmlns="f105ad54-119a-4495-aa55-0e28b6b4ad2f" xsi:nil="true"/>
    <TPFriendlyName xmlns="f105ad54-119a-4495-aa55-0e28b6b4ad2f" xsi:nil="true"/>
    <IntlLangReview xmlns="f105ad54-119a-4495-aa55-0e28b6b4ad2f">false</IntlLangReview>
    <LocLastLocAttemptVersionLookup xmlns="f105ad54-119a-4495-aa55-0e28b6b4ad2f">848662</LocLastLocAttemptVersionLookup>
    <PolicheckWords xmlns="f105ad54-119a-4495-aa55-0e28b6b4ad2f" xsi:nil="true"/>
    <SubmitterId xmlns="f105ad54-119a-4495-aa55-0e28b6b4ad2f" xsi:nil="true"/>
    <AcquiredFrom xmlns="f105ad54-119a-4495-aa55-0e28b6b4ad2f">Internal MS</AcquiredFrom>
    <EditorialStatus xmlns="f105ad54-119a-4495-aa55-0e28b6b4ad2f">Complete</EditorialStatus>
    <Markets xmlns="f105ad54-119a-4495-aa55-0e28b6b4ad2f"/>
    <OriginAsset xmlns="f105ad54-119a-4495-aa55-0e28b6b4ad2f" xsi:nil="true"/>
    <AssetStart xmlns="f105ad54-119a-4495-aa55-0e28b6b4ad2f">2012-07-27T02:37:00+00:00</AssetStart>
    <FriendlyTitle xmlns="f105ad54-119a-4495-aa55-0e28b6b4ad2f" xsi:nil="true"/>
    <MarketSpecific xmlns="f105ad54-119a-4495-aa55-0e28b6b4ad2f">false</MarketSpecific>
    <TPNamespace xmlns="f105ad54-119a-4495-aa55-0e28b6b4ad2f" xsi:nil="true"/>
    <PublishStatusLookup xmlns="f105ad54-119a-4495-aa55-0e28b6b4ad2f">
      <Value>564642</Value>
    </PublishStatusLookup>
    <APAuthor xmlns="f105ad54-119a-4495-aa55-0e28b6b4ad2f">
      <UserInfo>
        <DisplayName>REDMOND\v-sa</DisplayName>
        <AccountId>2467</AccountId>
        <AccountType/>
      </UserInfo>
    </APAuthor>
    <TPCommandLine xmlns="f105ad54-119a-4495-aa55-0e28b6b4ad2f" xsi:nil="true"/>
    <IntlLangReviewer xmlns="f105ad54-119a-4495-aa55-0e28b6b4ad2f" xsi:nil="true"/>
    <OpenTemplate xmlns="f105ad54-119a-4495-aa55-0e28b6b4ad2f">true</OpenTemplate>
    <CSXSubmissionDate xmlns="f105ad54-119a-4495-aa55-0e28b6b4ad2f" xsi:nil="true"/>
    <TaxCatchAll xmlns="f105ad54-119a-4495-aa55-0e28b6b4ad2f"/>
    <Manager xmlns="f105ad54-119a-4495-aa55-0e28b6b4ad2f" xsi:nil="true"/>
    <NumericId xmlns="f105ad54-119a-4495-aa55-0e28b6b4ad2f" xsi:nil="true"/>
    <ParentAssetId xmlns="f105ad54-119a-4495-aa55-0e28b6b4ad2f" xsi:nil="true"/>
    <OriginalSourceMarket xmlns="f105ad54-119a-4495-aa55-0e28b6b4ad2f">english</OriginalSourceMarket>
    <ApprovalStatus xmlns="f105ad54-119a-4495-aa55-0e28b6b4ad2f">InProgress</ApprovalStatus>
    <TPComponent xmlns="f105ad54-119a-4495-aa55-0e28b6b4ad2f" xsi:nil="true"/>
    <EditorialTags xmlns="f105ad54-119a-4495-aa55-0e28b6b4ad2f" xsi:nil="true"/>
    <TPExecutable xmlns="f105ad54-119a-4495-aa55-0e28b6b4ad2f" xsi:nil="true"/>
    <TPLaunchHelpLink xmlns="f105ad54-119a-4495-aa55-0e28b6b4ad2f" xsi:nil="true"/>
    <LocComments xmlns="f105ad54-119a-4495-aa55-0e28b6b4ad2f" xsi:nil="true"/>
    <LocRecommendedHandoff xmlns="f105ad54-119a-4495-aa55-0e28b6b4ad2f" xsi:nil="true"/>
    <SourceTitle xmlns="f105ad54-119a-4495-aa55-0e28b6b4ad2f" xsi:nil="true"/>
    <CSXUpdate xmlns="f105ad54-119a-4495-aa55-0e28b6b4ad2f">false</CSXUpdate>
    <IntlLocPriority xmlns="f105ad54-119a-4495-aa55-0e28b6b4ad2f" xsi:nil="true"/>
    <UAProjectedTotalWords xmlns="f105ad54-119a-4495-aa55-0e28b6b4ad2f" xsi:nil="true"/>
    <AssetType xmlns="f105ad54-119a-4495-aa55-0e28b6b4ad2f">TP</AssetType>
    <MachineTranslated xmlns="f105ad54-119a-4495-aa55-0e28b6b4ad2f">false</MachineTranslated>
    <OutputCachingOn xmlns="f105ad54-119a-4495-aa55-0e28b6b4ad2f">false</OutputCachingOn>
    <TemplateStatus xmlns="f105ad54-119a-4495-aa55-0e28b6b4ad2f">Complete</TemplateStatus>
    <IsSearchable xmlns="f105ad54-119a-4495-aa55-0e28b6b4ad2f">true</IsSearchable>
    <ContentItem xmlns="f105ad54-119a-4495-aa55-0e28b6b4ad2f" xsi:nil="true"/>
    <HandoffToMSDN xmlns="f105ad54-119a-4495-aa55-0e28b6b4ad2f" xsi:nil="true"/>
    <ShowIn xmlns="f105ad54-119a-4495-aa55-0e28b6b4ad2f">Show everywhere</ShowIn>
    <ThumbnailAssetId xmlns="f105ad54-119a-4495-aa55-0e28b6b4ad2f" xsi:nil="true"/>
    <UALocComments xmlns="f105ad54-119a-4495-aa55-0e28b6b4ad2f" xsi:nil="true"/>
    <UALocRecommendation xmlns="f105ad54-119a-4495-aa55-0e28b6b4ad2f">Localize</UALocRecommendation>
    <LastModifiedDateTime xmlns="f105ad54-119a-4495-aa55-0e28b6b4ad2f" xsi:nil="true"/>
    <LegacyData xmlns="f105ad54-119a-4495-aa55-0e28b6b4ad2f" xsi:nil="true"/>
    <LocManualTestRequired xmlns="f105ad54-119a-4495-aa55-0e28b6b4ad2f">false</LocManualTestRequired>
    <LocMarketGroupTiers2 xmlns="f105ad54-119a-4495-aa55-0e28b6b4ad2f" xsi:nil="true"/>
    <ClipArtFilename xmlns="f105ad54-119a-4495-aa55-0e28b6b4ad2f" xsi:nil="true"/>
    <TPApplication xmlns="f105ad54-119a-4495-aa55-0e28b6b4ad2f" xsi:nil="true"/>
    <CSXHash xmlns="f105ad54-119a-4495-aa55-0e28b6b4ad2f" xsi:nil="true"/>
    <DirectSourceMarket xmlns="f105ad54-119a-4495-aa55-0e28b6b4ad2f">english</DirectSourceMarket>
    <PrimaryImageGen xmlns="f105ad54-119a-4495-aa55-0e28b6b4ad2f">true</PrimaryImageGen>
    <PlannedPubDate xmlns="f105ad54-119a-4495-aa55-0e28b6b4ad2f" xsi:nil="true"/>
    <CSXSubmissionMarket xmlns="f105ad54-119a-4495-aa55-0e28b6b4ad2f" xsi:nil="true"/>
    <Downloads xmlns="f105ad54-119a-4495-aa55-0e28b6b4ad2f">0</Downloads>
    <ArtSampleDocs xmlns="f105ad54-119a-4495-aa55-0e28b6b4ad2f" xsi:nil="true"/>
    <TrustLevel xmlns="f105ad54-119a-4495-aa55-0e28b6b4ad2f">1 Microsoft Managed Content</TrustLevel>
    <BlockPublish xmlns="f105ad54-119a-4495-aa55-0e28b6b4ad2f">false</BlockPublish>
    <TPLaunchHelpLinkType xmlns="f105ad54-119a-4495-aa55-0e28b6b4ad2f">Template</TPLaunchHelpLinkType>
    <LocalizationTagsTaxHTField0 xmlns="f105ad54-119a-4495-aa55-0e28b6b4ad2f">
      <Terms xmlns="http://schemas.microsoft.com/office/infopath/2007/PartnerControls"/>
    </LocalizationTagsTaxHTField0>
    <BusinessGroup xmlns="f105ad54-119a-4495-aa55-0e28b6b4ad2f" xsi:nil="true"/>
    <Providers xmlns="f105ad54-119a-4495-aa55-0e28b6b4ad2f" xsi:nil="true"/>
    <TemplateTemplateType xmlns="f105ad54-119a-4495-aa55-0e28b6b4ad2f">Excel 2007 Default</TemplateTemplateType>
    <TimesCloned xmlns="f105ad54-119a-4495-aa55-0e28b6b4ad2f" xsi:nil="true"/>
    <TPAppVersion xmlns="f105ad54-119a-4495-aa55-0e28b6b4ad2f" xsi:nil="true"/>
    <VoteCount xmlns="f105ad54-119a-4495-aa55-0e28b6b4ad2f" xsi:nil="true"/>
    <AverageRating xmlns="f105ad54-119a-4495-aa55-0e28b6b4ad2f" xsi:nil="true"/>
    <FeatureTagsTaxHTField0 xmlns="f105ad54-119a-4495-aa55-0e28b6b4ad2f">
      <Terms xmlns="http://schemas.microsoft.com/office/infopath/2007/PartnerControls"/>
    </FeatureTagsTaxHTField0>
    <Provider xmlns="f105ad54-119a-4495-aa55-0e28b6b4ad2f" xsi:nil="true"/>
    <UACurrentWords xmlns="f105ad54-119a-4495-aa55-0e28b6b4ad2f" xsi:nil="true"/>
    <AssetId xmlns="f105ad54-119a-4495-aa55-0e28b6b4ad2f">TP103107636</AssetId>
    <TPClientViewer xmlns="f105ad54-119a-4495-aa55-0e28b6b4ad2f" xsi:nil="true"/>
    <DSATActionTaken xmlns="f105ad54-119a-4495-aa55-0e28b6b4ad2f" xsi:nil="true"/>
    <APEditor xmlns="f105ad54-119a-4495-aa55-0e28b6b4ad2f">
      <UserInfo>
        <DisplayName/>
        <AccountId xsi:nil="true"/>
        <AccountType/>
      </UserInfo>
    </APEditor>
    <TPInstallLocation xmlns="f105ad54-119a-4495-aa55-0e28b6b4ad2f" xsi:nil="true"/>
    <OOCacheId xmlns="f105ad54-119a-4495-aa55-0e28b6b4ad2f" xsi:nil="true"/>
    <IsDeleted xmlns="f105ad54-119a-4495-aa55-0e28b6b4ad2f">false</IsDeleted>
    <PublishTargets xmlns="f105ad54-119a-4495-aa55-0e28b6b4ad2f">OfficeOnlineVNext</PublishTargets>
    <ApprovalLog xmlns="f105ad54-119a-4495-aa55-0e28b6b4ad2f" xsi:nil="true"/>
    <BugNumber xmlns="f105ad54-119a-4495-aa55-0e28b6b4ad2f" xsi:nil="true"/>
    <CrawlForDependencies xmlns="f105ad54-119a-4495-aa55-0e28b6b4ad2f">false</CrawlForDependencies>
    <InternalTagsTaxHTField0 xmlns="f105ad54-119a-4495-aa55-0e28b6b4ad2f">
      <Terms xmlns="http://schemas.microsoft.com/office/infopath/2007/PartnerControls"/>
    </InternalTagsTaxHTField0>
    <LastHandOff xmlns="f105ad54-119a-4495-aa55-0e28b6b4ad2f" xsi:nil="true"/>
    <Milestone xmlns="f105ad54-119a-4495-aa55-0e28b6b4ad2f" xsi:nil="true"/>
    <OriginalRelease xmlns="f105ad54-119a-4495-aa55-0e28b6b4ad2f">15</OriginalRelease>
    <RecommendationsModifier xmlns="f105ad54-119a-4495-aa55-0e28b6b4ad2f" xsi:nil="true"/>
    <ScenarioTagsTaxHTField0 xmlns="f105ad54-119a-4495-aa55-0e28b6b4ad2f">
      <Terms xmlns="http://schemas.microsoft.com/office/infopath/2007/PartnerControls"/>
    </ScenarioTagsTaxHTField0>
    <UANotes xmlns="f105ad54-119a-4495-aa55-0e28b6b4ad2f" xsi:nil="true"/>
    <Component xmlns="c7af2036-029c-470e-8042-297c68a41472" xsi:nil="true"/>
    <Description0 xmlns="c7af2036-029c-470e-8042-297c68a41472" xsi:nil="true"/>
  </documentManagement>
</p:properties>
</file>

<file path=customXml/item3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E8BA1B4-18DD-4F84-9851-21A980A00E22}"/>
</file>

<file path=customXml/itemProps2.xml><?xml version="1.0" encoding="utf-8"?>
<ds:datastoreItem xmlns:ds="http://schemas.openxmlformats.org/officeDocument/2006/customXml" ds:itemID="{5B3E0B03-3C0B-4CFD-B845-625A9F95FDA1}"/>
</file>

<file path=customXml/itemProps3.xml><?xml version="1.0" encoding="utf-8"?>
<ds:datastoreItem xmlns:ds="http://schemas.openxmlformats.org/officeDocument/2006/customXml" ds:itemID="{484A6592-B3DF-4E49-A978-FDD19C943EF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Cashflow-Aufstellung</vt:lpstr>
      <vt:lpstr>FiscalYearStartDate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2012-07-26T18:07:35Z</dcterms:created>
  <dcterms:modified xsi:type="dcterms:W3CDTF">2012-09-13T02:40:11Z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0x01010037696D9D1D95EC45A9440548E782419D04008C4669C20C93454ABB50E332FADBDDBE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