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P:\MS-IW-OFFICE-UA\Office_Online\Projects\Templates_Gemini_G1\Phases\65_Calendar_template_Customization_2016\06_From_Nanjing\DEU\Templates\"/>
    </mc:Choice>
  </mc:AlternateContent>
  <bookViews>
    <workbookView xWindow="0" yWindow="450" windowWidth="28800" windowHeight="12795" tabRatio="741"/>
  </bookViews>
  <sheets>
    <sheet name="Jan" sheetId="1" r:id="rId1"/>
    <sheet name="Feb" sheetId="6" r:id="rId2"/>
    <sheet name="Mrz" sheetId="7" r:id="rId3"/>
    <sheet name="Apr" sheetId="8" r:id="rId4"/>
    <sheet name="Mai" sheetId="9" r:id="rId5"/>
    <sheet name="Jun" sheetId="10" r:id="rId6"/>
    <sheet name="Jul" sheetId="11" r:id="rId7"/>
    <sheet name="Aug" sheetId="12" r:id="rId8"/>
    <sheet name="Sep" sheetId="13" r:id="rId9"/>
    <sheet name="Okt" sheetId="14" r:id="rId10"/>
    <sheet name="Nov" sheetId="15" r:id="rId11"/>
    <sheet name="Dez" sheetId="16" r:id="rId12"/>
  </sheets>
  <definedNames>
    <definedName name="AprSo1">DATE(KalenderJahr,4,1)-WEEKDAY(DATE(KalenderJahr,4,1))+1</definedName>
    <definedName name="AugSo1">DATE(KalenderJahr,8,1)-WEEKDAY(DATE(KalenderJahr,8,1))+1</definedName>
    <definedName name="DezSo1">DATE(KalenderJahr,12,1)-WEEKDAY(DATE(KalenderJahr,12,1))+1</definedName>
    <definedName name="FebSo1">DATE(KalenderJahr,2,1)-WEEKDAY(DATE(KalenderJahr,2,1))+1</definedName>
    <definedName name="HausaufgabenTage" localSheetId="3">Apr!$L$4:$L$33</definedName>
    <definedName name="HausaufgabenTage" localSheetId="7">Aug!$L$4:$L$33</definedName>
    <definedName name="HausaufgabenTage" localSheetId="11">Dez!$L$4:$L$33</definedName>
    <definedName name="HausaufgabenTage" localSheetId="1">Feb!$L$4:$L$33</definedName>
    <definedName name="HausaufgabenTage" localSheetId="6">Jul!$L$4:$L$33</definedName>
    <definedName name="HausaufgabenTage" localSheetId="5">Jun!$L$4:$L$33</definedName>
    <definedName name="HausaufgabenTage" localSheetId="4">Mai!$L$4:$L$33</definedName>
    <definedName name="HausaufgabenTage" localSheetId="2">Mrz!$L$4:$L$33</definedName>
    <definedName name="HausaufgabenTage" localSheetId="10">Nov!$L$4:$L$33</definedName>
    <definedName name="HausaufgabenTage" localSheetId="9">Okt!$L$4:$L$33</definedName>
    <definedName name="HausaufgabenTage" localSheetId="8">Sep!$L$4:$L$33</definedName>
    <definedName name="HausaufgabenTage">Jan!$L$4:$L$33</definedName>
    <definedName name="JanSo1">DATE(KalenderJahr,1,1)-WEEKDAY(DATE(KalenderJahr,1,1))+1</definedName>
    <definedName name="JulSo1">DATE(KalenderJahr,7,1)-WEEKDAY(DATE(KalenderJahr,7,1))+1</definedName>
    <definedName name="JunSo1">DATE(KalenderJahr,6,1)-WEEKDAY(DATE(KalenderJahr,6,1))+1</definedName>
    <definedName name="KalenderJahr">Jan!$N$2</definedName>
    <definedName name="MaiSo1">DATE(KalenderJahr,5,1)-WEEKDAY(DATE(KalenderJahr,5,1))+1</definedName>
    <definedName name="MrzSo1">DATE(KalenderJahr,3,1)-WEEKDAY(DATE(KalenderJahr,3,1))+1</definedName>
    <definedName name="NovSo1">DATE(KalenderJahr,11,1)-WEEKDAY(DATE(KalenderJahr,11,1))+1</definedName>
    <definedName name="OktSo1">DATE(KalenderJahr,10,1)-WEEKDAY(DATE(KalenderJahr,10,1))+1</definedName>
    <definedName name="_xlnm.Print_Area" localSheetId="3">Apr!$A$1:$N$33</definedName>
    <definedName name="_xlnm.Print_Area" localSheetId="7">Aug!$A$1:$N$33</definedName>
    <definedName name="_xlnm.Print_Area" localSheetId="11">Dez!$A$1:$N$33</definedName>
    <definedName name="_xlnm.Print_Area" localSheetId="1">Feb!$A$1:$N$33</definedName>
    <definedName name="_xlnm.Print_Area" localSheetId="0">Jan!$A$1:$N$33</definedName>
    <definedName name="_xlnm.Print_Area" localSheetId="6">Jul!$A$1:$N$33</definedName>
    <definedName name="_xlnm.Print_Area" localSheetId="5">Jun!$A$1:$N$33</definedName>
    <definedName name="_xlnm.Print_Area" localSheetId="4">Mai!$A$1:$N$33</definedName>
    <definedName name="_xlnm.Print_Area" localSheetId="2">Mrz!$A$1:$N$33</definedName>
    <definedName name="_xlnm.Print_Area" localSheetId="10">Nov!$A$1:$N$33</definedName>
    <definedName name="_xlnm.Print_Area" localSheetId="9">Okt!$A$1:$N$33</definedName>
    <definedName name="_xlnm.Print_Area" localSheetId="8">Sep!$A$1:$N$33</definedName>
    <definedName name="SepSo1">DATE(KalenderJahr,9,1)-WEEKDAY(DATE(KalenderJahr,9,1))+1</definedName>
    <definedName name="WichtigeDatenTabelle" localSheetId="3">Apr!$L$4:$M$8</definedName>
    <definedName name="WichtigeDatenTabelle" localSheetId="7">Aug!$L$4:$M$8</definedName>
    <definedName name="WichtigeDatenTabelle" localSheetId="11">Dez!$L$4:$M$8</definedName>
    <definedName name="WichtigeDatenTabelle" localSheetId="1">Feb!$L$4:$M$8</definedName>
    <definedName name="WichtigeDatenTabelle" localSheetId="6">Jul!$L$4:$M$8</definedName>
    <definedName name="WichtigeDatenTabelle" localSheetId="5">Jun!$L$4:$M$8</definedName>
    <definedName name="WichtigeDatenTabelle" localSheetId="4">Mai!$L$4:$M$8</definedName>
    <definedName name="WichtigeDatenTabelle" localSheetId="2">Mrz!$L$4:$M$8</definedName>
    <definedName name="WichtigeDatenTabelle" localSheetId="10">Nov!$L$4:$M$8</definedName>
    <definedName name="WichtigeDatenTabelle" localSheetId="9">Okt!$L$4:$M$8</definedName>
    <definedName name="WichtigeDatenTabelle" localSheetId="8">Sep!$L$4:$M$8</definedName>
    <definedName name="WichtigeDatenTabelle">Jan!$L$4:$M$8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6" l="1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  <c r="N2" i="16"/>
  <c r="N2" i="15"/>
  <c r="N2" i="14"/>
  <c r="N2" i="13"/>
  <c r="N2" i="12"/>
  <c r="N2" i="11"/>
  <c r="N2" i="10"/>
  <c r="N2" i="9"/>
  <c r="N2" i="8"/>
  <c r="N2" i="7"/>
  <c r="N2" i="6"/>
</calcChain>
</file>

<file path=xl/sharedStrings.xml><?xml version="1.0" encoding="utf-8"?>
<sst xmlns="http://schemas.openxmlformats.org/spreadsheetml/2006/main" count="555" uniqueCount="39">
  <si>
    <t>JAN</t>
  </si>
  <si>
    <t>WOCHENPLAN</t>
  </si>
  <si>
    <t>MO</t>
  </si>
  <si>
    <t>8:00</t>
  </si>
  <si>
    <t>Französisch</t>
  </si>
  <si>
    <t>10:00</t>
  </si>
  <si>
    <t>Mathe</t>
  </si>
  <si>
    <t>14:00</t>
  </si>
  <si>
    <t>Englisch</t>
  </si>
  <si>
    <t>DI</t>
  </si>
  <si>
    <t>9:00</t>
  </si>
  <si>
    <t>Kunstgeschichte</t>
  </si>
  <si>
    <t>16:00</t>
  </si>
  <si>
    <t>Informatik</t>
  </si>
  <si>
    <t>MI</t>
  </si>
  <si>
    <t>DO</t>
  </si>
  <si>
    <t>FR</t>
  </si>
  <si>
    <t>HAUSAUFGABEN</t>
  </si>
  <si>
    <t>Französisch: Erster schriftlicher Entwurf fällig</t>
  </si>
  <si>
    <t>Kunstgeschichte: Test</t>
  </si>
  <si>
    <t>&lt; Geben Sie das Kalenderjahr in N2 ein. &gt;</t>
  </si>
  <si>
    <t>OKT</t>
  </si>
  <si>
    <t>NOV</t>
  </si>
  <si>
    <t>DEZ</t>
  </si>
  <si>
    <t>FEB</t>
  </si>
  <si>
    <t>MRZ</t>
  </si>
  <si>
    <t>APR</t>
  </si>
  <si>
    <t>MAI</t>
  </si>
  <si>
    <t>JUN</t>
  </si>
  <si>
    <t>JUL</t>
  </si>
  <si>
    <t>AUG</t>
  </si>
  <si>
    <t>SEP</t>
  </si>
  <si>
    <t>Mo</t>
  </si>
  <si>
    <t>Di</t>
  </si>
  <si>
    <t>Mi</t>
  </si>
  <si>
    <t>Do</t>
  </si>
  <si>
    <t>Fr</t>
  </si>
  <si>
    <t>Sa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</si>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</sst>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1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/>
    </xf>
    <xf numFmtId="0" fontId="16" fillId="0" borderId="33" xfId="3" applyBorder="1" applyAlignment="1">
      <alignment horizontal="left" vertical="center"/>
    </xf>
    <xf numFmtId="0" fontId="16" fillId="0" borderId="29" xfId="3" applyBorder="1" applyAlignment="1">
      <alignment horizontal="left" vertical="center"/>
    </xf>
    <xf numFmtId="0" fontId="16" fillId="0" borderId="30" xfId="3" applyBorder="1" applyAlignment="1">
      <alignment horizontal="left" vertical="center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27" xfId="0" applyNumberFormat="1" applyFont="1" applyFill="1" applyBorder="1" applyAlignment="1">
      <alignment horizontal="left" indent="1"/>
    </xf>
    <xf numFmtId="49" fontId="9" fillId="3" borderId="15" xfId="0" applyNumberFormat="1" applyFont="1" applyFill="1" applyBorder="1" applyAlignment="1">
      <alignment horizontal="left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0" fontId="10" fillId="3" borderId="26" xfId="0" applyFont="1" applyFill="1" applyBorder="1" applyAlignment="1">
      <alignment horizontal="left" vertical="top" indent="1"/>
    </xf>
    <xf numFmtId="0" fontId="17" fillId="0" borderId="6" xfId="2" applyFill="1" applyBorder="1" applyAlignment="1">
      <alignment vertical="top"/>
    </xf>
    <xf numFmtId="0" fontId="20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ellenFormatHell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ellenFormatHell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28515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40.7109375" customWidth="1"/>
    <col min="17" max="16384" width="8.7109375" style="1"/>
  </cols>
  <sheetData>
    <row r="1" spans="1:16" ht="11.25" customHeight="1" x14ac:dyDescent="0.2"/>
    <row r="2" spans="1:16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49">
        <v>2016</v>
      </c>
      <c r="P2" s="69" t="s">
        <v>20</v>
      </c>
    </row>
    <row r="3" spans="1:16" ht="21" customHeight="1" x14ac:dyDescent="0.2">
      <c r="A3" s="4"/>
      <c r="B3" s="68" t="s">
        <v>0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5"/>
      <c r="K3" s="44"/>
      <c r="L3" s="45"/>
      <c r="M3" s="45"/>
      <c r="N3" s="50"/>
      <c r="P3" s="69"/>
    </row>
    <row r="4" spans="1:16" ht="18" customHeight="1" x14ac:dyDescent="0.2">
      <c r="A4" s="4"/>
      <c r="B4" s="68"/>
      <c r="C4" s="10">
        <f>IF(DAY(JanSo1)=1,JanSo1-6,JanSo1+1)</f>
        <v>42366</v>
      </c>
      <c r="D4" s="10">
        <f>IF(DAY(JanSo1)=1,JanSo1-5,JanSo1+2)</f>
        <v>42367</v>
      </c>
      <c r="E4" s="10">
        <f>IF(DAY(JanSo1)=1,JanSo1-4,JanSo1+3)</f>
        <v>42368</v>
      </c>
      <c r="F4" s="10">
        <f>IF(DAY(JanSo1)=1,JanSo1-3,JanSo1+4)</f>
        <v>42369</v>
      </c>
      <c r="G4" s="10">
        <f>IF(DAY(JanSo1)=1,JanSo1-2,JanSo1+5)</f>
        <v>42370</v>
      </c>
      <c r="H4" s="10">
        <f>IF(DAY(JanSo1)=1,JanSo1-1,JanSo1+6)</f>
        <v>42371</v>
      </c>
      <c r="I4" s="10">
        <f>IF(DAY(JanSo1)=1,JanSo1,JanSo1+7)</f>
        <v>42372</v>
      </c>
      <c r="J4" s="5"/>
      <c r="K4" s="46" t="s">
        <v>2</v>
      </c>
      <c r="L4" s="16">
        <v>5</v>
      </c>
      <c r="M4" s="47" t="s">
        <v>18</v>
      </c>
      <c r="N4" s="48"/>
      <c r="P4" s="25"/>
    </row>
    <row r="5" spans="1:16" ht="18" customHeight="1" x14ac:dyDescent="0.2">
      <c r="A5" s="4"/>
      <c r="B5" s="26"/>
      <c r="C5" s="10">
        <f>IF(DAY(JanSo1)=1,JanSo1+1,JanSo1+8)</f>
        <v>42373</v>
      </c>
      <c r="D5" s="10">
        <f>IF(DAY(JanSo1)=1,JanSo1+2,JanSo1+9)</f>
        <v>42374</v>
      </c>
      <c r="E5" s="10">
        <f>IF(DAY(JanSo1)=1,JanSo1+3,JanSo1+10)</f>
        <v>42375</v>
      </c>
      <c r="F5" s="10">
        <f>IF(DAY(JanSo1)=1,JanSo1+4,JanSo1+11)</f>
        <v>42376</v>
      </c>
      <c r="G5" s="10">
        <f>IF(DAY(JanSo1)=1,JanSo1+5,JanSo1+12)</f>
        <v>42377</v>
      </c>
      <c r="H5" s="10">
        <f>IF(DAY(JanSo1)=1,JanSo1+6,JanSo1+13)</f>
        <v>42378</v>
      </c>
      <c r="I5" s="10">
        <f>IF(DAY(JanSo1)=1,JanSo1+7,JanSo1+14)</f>
        <v>42379</v>
      </c>
      <c r="J5" s="5"/>
      <c r="K5" s="32"/>
      <c r="L5" s="17"/>
      <c r="M5" s="33"/>
      <c r="N5" s="34"/>
      <c r="P5" s="25"/>
    </row>
    <row r="6" spans="1:16" ht="18" customHeight="1" x14ac:dyDescent="0.2">
      <c r="A6" s="4"/>
      <c r="B6" s="26"/>
      <c r="C6" s="10">
        <f>IF(DAY(JanSo1)=1,JanSo1+8,JanSo1+15)</f>
        <v>42380</v>
      </c>
      <c r="D6" s="10">
        <f>IF(DAY(JanSo1)=1,JanSo1+9,JanSo1+16)</f>
        <v>42381</v>
      </c>
      <c r="E6" s="10">
        <f>IF(DAY(JanSo1)=1,JanSo1+10,JanSo1+17)</f>
        <v>42382</v>
      </c>
      <c r="F6" s="10">
        <f>IF(DAY(JanSo1)=1,JanSo1+11,JanSo1+18)</f>
        <v>42383</v>
      </c>
      <c r="G6" s="10">
        <f>IF(DAY(JanSo1)=1,JanSo1+12,JanSo1+19)</f>
        <v>42384</v>
      </c>
      <c r="H6" s="10">
        <f>IF(DAY(JanSo1)=1,JanSo1+13,JanSo1+20)</f>
        <v>42385</v>
      </c>
      <c r="I6" s="10">
        <f>IF(DAY(JanSo1)=1,JanSo1+14,JanSo1+21)</f>
        <v>42386</v>
      </c>
      <c r="J6" s="5"/>
      <c r="K6" s="32"/>
      <c r="L6" s="17"/>
      <c r="M6" s="33"/>
      <c r="N6" s="34"/>
    </row>
    <row r="7" spans="1:16" ht="18" customHeight="1" x14ac:dyDescent="0.2">
      <c r="A7" s="4"/>
      <c r="B7" s="26"/>
      <c r="C7" s="10">
        <f>IF(DAY(JanSo1)=1,JanSo1+15,JanSo1+22)</f>
        <v>42387</v>
      </c>
      <c r="D7" s="10">
        <f>IF(DAY(JanSo1)=1,JanSo1+16,JanSo1+23)</f>
        <v>42388</v>
      </c>
      <c r="E7" s="10">
        <f>IF(DAY(JanSo1)=1,JanSo1+17,JanSo1+24)</f>
        <v>42389</v>
      </c>
      <c r="F7" s="10">
        <f>IF(DAY(JanSo1)=1,JanSo1+18,JanSo1+25)</f>
        <v>42390</v>
      </c>
      <c r="G7" s="10">
        <f>IF(DAY(JanSo1)=1,JanSo1+19,JanSo1+26)</f>
        <v>42391</v>
      </c>
      <c r="H7" s="10">
        <f>IF(DAY(JanSo1)=1,JanSo1+20,JanSo1+27)</f>
        <v>42392</v>
      </c>
      <c r="I7" s="10">
        <f>IF(DAY(JanSo1)=1,JanSo1+21,JanSo1+28)</f>
        <v>42393</v>
      </c>
      <c r="J7" s="5"/>
      <c r="K7" s="11"/>
      <c r="L7" s="17"/>
      <c r="M7" s="33"/>
      <c r="N7" s="34"/>
    </row>
    <row r="8" spans="1:16" ht="18.75" customHeight="1" x14ac:dyDescent="0.2">
      <c r="A8" s="4"/>
      <c r="B8" s="26"/>
      <c r="C8" s="10">
        <f>IF(DAY(JanSo1)=1,JanSo1+22,JanSo1+29)</f>
        <v>42394</v>
      </c>
      <c r="D8" s="10">
        <f>IF(DAY(JanSo1)=1,JanSo1+23,JanSo1+30)</f>
        <v>42395</v>
      </c>
      <c r="E8" s="10">
        <f>IF(DAY(JanSo1)=1,JanSo1+24,JanSo1+31)</f>
        <v>42396</v>
      </c>
      <c r="F8" s="10">
        <f>IF(DAY(JanSo1)=1,JanSo1+25,JanSo1+32)</f>
        <v>42397</v>
      </c>
      <c r="G8" s="10">
        <f>IF(DAY(JanSo1)=1,JanSo1+26,JanSo1+33)</f>
        <v>42398</v>
      </c>
      <c r="H8" s="10">
        <f>IF(DAY(JanSo1)=1,JanSo1+27,JanSo1+34)</f>
        <v>42399</v>
      </c>
      <c r="I8" s="10">
        <f>IF(DAY(JanSo1)=1,JanSo1+28,JanSo1+35)</f>
        <v>42400</v>
      </c>
      <c r="J8" s="5"/>
      <c r="K8" s="11"/>
      <c r="L8" s="17"/>
      <c r="M8" s="33"/>
      <c r="N8" s="34"/>
    </row>
    <row r="9" spans="1:16" ht="18" customHeight="1" x14ac:dyDescent="0.2">
      <c r="A9" s="4"/>
      <c r="B9" s="26"/>
      <c r="C9" s="10">
        <f>IF(DAY(JanSo1)=1,JanSo1+29,JanSo1+36)</f>
        <v>42401</v>
      </c>
      <c r="D9" s="10">
        <f>IF(DAY(JanSo1)=1,JanSo1+30,JanSo1+37)</f>
        <v>42402</v>
      </c>
      <c r="E9" s="10">
        <f>IF(DAY(JanSo1)=1,JanSo1+31,JanSo1+38)</f>
        <v>42403</v>
      </c>
      <c r="F9" s="10">
        <f>IF(DAY(JanSo1)=1,JanSo1+32,JanSo1+39)</f>
        <v>42404</v>
      </c>
      <c r="G9" s="10">
        <f>IF(DAY(JanSo1)=1,JanSo1+33,JanSo1+40)</f>
        <v>42405</v>
      </c>
      <c r="H9" s="10">
        <f>IF(DAY(JanSo1)=1,JanSo1+34,JanSo1+41)</f>
        <v>42406</v>
      </c>
      <c r="I9" s="10">
        <f>IF(DAY(JanSo1)=1,JanSo1+35,JanSo1+42)</f>
        <v>42407</v>
      </c>
      <c r="J9" s="5"/>
      <c r="K9" s="12"/>
      <c r="L9" s="18"/>
      <c r="M9" s="35"/>
      <c r="N9" s="36"/>
    </row>
    <row r="10" spans="1:16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>
        <v>20</v>
      </c>
      <c r="M10" s="37" t="s">
        <v>19</v>
      </c>
      <c r="N10" s="38"/>
    </row>
    <row r="11" spans="1:16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6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6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6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6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6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VLOOKUP(DAY(C4),HausaufgabenTage,1,FALSE)=DAY(C4)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paperSize="9"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28515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40.7109375" style="1" customWidth="1"/>
    <col min="17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KalenderJahr</f>
        <v>2016</v>
      </c>
    </row>
    <row r="3" spans="1:14" ht="21" customHeight="1" x14ac:dyDescent="0.2">
      <c r="A3" s="4"/>
      <c r="B3" s="68" t="s">
        <v>21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IF(DAY(OktSo1)=1,OktSo1-6,OktSo1+1)</f>
        <v>42639</v>
      </c>
      <c r="D4" s="10">
        <f>IF(DAY(OktSo1)=1,OktSo1-5,OktSo1+2)</f>
        <v>42640</v>
      </c>
      <c r="E4" s="10">
        <f>IF(DAY(OktSo1)=1,OktSo1-4,OktSo1+3)</f>
        <v>42641</v>
      </c>
      <c r="F4" s="10">
        <f>IF(DAY(OktSo1)=1,OktSo1-3,OktSo1+4)</f>
        <v>42642</v>
      </c>
      <c r="G4" s="10">
        <f>IF(DAY(OktSo1)=1,OktSo1-2,OktSo1+5)</f>
        <v>42643</v>
      </c>
      <c r="H4" s="10">
        <f>IF(DAY(OktSo1)=1,OktSo1-1,OktSo1+6)</f>
        <v>42644</v>
      </c>
      <c r="I4" s="10">
        <f>IF(DAY(OktSo1)=1,OktSo1,OktSo1+7)</f>
        <v>42645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IF(DAY(OktSo1)=1,OktSo1+1,OktSo1+8)</f>
        <v>42646</v>
      </c>
      <c r="D5" s="10">
        <f>IF(DAY(OktSo1)=1,OktSo1+2,OktSo1+9)</f>
        <v>42647</v>
      </c>
      <c r="E5" s="10">
        <f>IF(DAY(OktSo1)=1,OktSo1+3,OktSo1+10)</f>
        <v>42648</v>
      </c>
      <c r="F5" s="10">
        <f>IF(DAY(OktSo1)=1,OktSo1+4,OktSo1+11)</f>
        <v>42649</v>
      </c>
      <c r="G5" s="10">
        <f>IF(DAY(OktSo1)=1,OktSo1+5,OktSo1+12)</f>
        <v>42650</v>
      </c>
      <c r="H5" s="10">
        <f>IF(DAY(OktSo1)=1,OktSo1+6,OktSo1+13)</f>
        <v>42651</v>
      </c>
      <c r="I5" s="10">
        <f>IF(DAY(OktSo1)=1,OktSo1+7,OktSo1+14)</f>
        <v>42652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IF(DAY(OktSo1)=1,OktSo1+8,OktSo1+15)</f>
        <v>42653</v>
      </c>
      <c r="D6" s="10">
        <f>IF(DAY(OktSo1)=1,OktSo1+9,OktSo1+16)</f>
        <v>42654</v>
      </c>
      <c r="E6" s="10">
        <f>IF(DAY(OktSo1)=1,OktSo1+10,OktSo1+17)</f>
        <v>42655</v>
      </c>
      <c r="F6" s="10">
        <f>IF(DAY(OktSo1)=1,OktSo1+11,OktSo1+18)</f>
        <v>42656</v>
      </c>
      <c r="G6" s="10">
        <f>IF(DAY(OktSo1)=1,OktSo1+12,OktSo1+19)</f>
        <v>42657</v>
      </c>
      <c r="H6" s="10">
        <f>IF(DAY(OktSo1)=1,OktSo1+13,OktSo1+20)</f>
        <v>42658</v>
      </c>
      <c r="I6" s="10">
        <f>IF(DAY(OktSo1)=1,OktSo1+14,OktSo1+21)</f>
        <v>42659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IF(DAY(OktSo1)=1,OktSo1+15,OktSo1+22)</f>
        <v>42660</v>
      </c>
      <c r="D7" s="10">
        <f>IF(DAY(OktSo1)=1,OktSo1+16,OktSo1+23)</f>
        <v>42661</v>
      </c>
      <c r="E7" s="10">
        <f>IF(DAY(OktSo1)=1,OktSo1+17,OktSo1+24)</f>
        <v>42662</v>
      </c>
      <c r="F7" s="10">
        <f>IF(DAY(OktSo1)=1,OktSo1+18,OktSo1+25)</f>
        <v>42663</v>
      </c>
      <c r="G7" s="10">
        <f>IF(DAY(OktSo1)=1,OktSo1+19,OktSo1+26)</f>
        <v>42664</v>
      </c>
      <c r="H7" s="10">
        <f>IF(DAY(OktSo1)=1,OktSo1+20,OktSo1+27)</f>
        <v>42665</v>
      </c>
      <c r="I7" s="10">
        <f>IF(DAY(OktSo1)=1,OktSo1+21,OktSo1+28)</f>
        <v>42666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IF(DAY(OktSo1)=1,OktSo1+22,OktSo1+29)</f>
        <v>42667</v>
      </c>
      <c r="D8" s="10">
        <f>IF(DAY(OktSo1)=1,OktSo1+23,OktSo1+30)</f>
        <v>42668</v>
      </c>
      <c r="E8" s="10">
        <f>IF(DAY(OktSo1)=1,OktSo1+24,OktSo1+31)</f>
        <v>42669</v>
      </c>
      <c r="F8" s="10">
        <f>IF(DAY(OktSo1)=1,OktSo1+25,OktSo1+32)</f>
        <v>42670</v>
      </c>
      <c r="G8" s="10">
        <f>IF(DAY(OktSo1)=1,OktSo1+26,OktSo1+33)</f>
        <v>42671</v>
      </c>
      <c r="H8" s="10">
        <f>IF(DAY(OktSo1)=1,OktSo1+27,OktSo1+34)</f>
        <v>42672</v>
      </c>
      <c r="I8" s="10">
        <f>IF(DAY(OktSo1)=1,OktSo1+28,OktSo1+35)</f>
        <v>42673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IF(DAY(OktSo1)=1,OktSo1+29,OktSo1+36)</f>
        <v>42674</v>
      </c>
      <c r="D9" s="10">
        <f>IF(DAY(OktSo1)=1,OktSo1+30,OktSo1+37)</f>
        <v>42675</v>
      </c>
      <c r="E9" s="10">
        <f>IF(DAY(OktSo1)=1,OktSo1+31,OktSo1+38)</f>
        <v>42676</v>
      </c>
      <c r="F9" s="10">
        <f>IF(DAY(OktSo1)=1,OktSo1+32,OktSo1+39)</f>
        <v>42677</v>
      </c>
      <c r="G9" s="10">
        <f>IF(DAY(OktSo1)=1,OktSo1+33,OktSo1+40)</f>
        <v>42678</v>
      </c>
      <c r="H9" s="10">
        <f>IF(DAY(OktSo1)=1,OktSo1+34,OktSo1+41)</f>
        <v>42679</v>
      </c>
      <c r="I9" s="10">
        <f>IF(DAY(OktSo1)=1,OktSo1+35,OktSo1+42)</f>
        <v>42680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VLOOKUP(DAY(C4),HausaufgabenTage,1,FALSE)=DAY(C4)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28515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40.7109375" style="1" customWidth="1"/>
    <col min="17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KalenderJahr</f>
        <v>2016</v>
      </c>
    </row>
    <row r="3" spans="1:14" ht="21" customHeight="1" x14ac:dyDescent="0.2">
      <c r="A3" s="4"/>
      <c r="B3" s="68" t="s">
        <v>22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IF(DAY(NovSo1)=1,NovSo1-6,NovSo1+1)</f>
        <v>42674</v>
      </c>
      <c r="D4" s="10">
        <f>IF(DAY(NovSo1)=1,NovSo1-5,NovSo1+2)</f>
        <v>42675</v>
      </c>
      <c r="E4" s="10">
        <f>IF(DAY(NovSo1)=1,NovSo1-4,NovSo1+3)</f>
        <v>42676</v>
      </c>
      <c r="F4" s="10">
        <f>IF(DAY(NovSo1)=1,NovSo1-3,NovSo1+4)</f>
        <v>42677</v>
      </c>
      <c r="G4" s="10">
        <f>IF(DAY(NovSo1)=1,NovSo1-2,NovSo1+5)</f>
        <v>42678</v>
      </c>
      <c r="H4" s="10">
        <f>IF(DAY(NovSo1)=1,NovSo1-1,NovSo1+6)</f>
        <v>42679</v>
      </c>
      <c r="I4" s="10">
        <f>IF(DAY(NovSo1)=1,NovSo1,NovSo1+7)</f>
        <v>42680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IF(DAY(NovSo1)=1,NovSo1+1,NovSo1+8)</f>
        <v>42681</v>
      </c>
      <c r="D5" s="10">
        <f>IF(DAY(NovSo1)=1,NovSo1+2,NovSo1+9)</f>
        <v>42682</v>
      </c>
      <c r="E5" s="10">
        <f>IF(DAY(NovSo1)=1,NovSo1+3,NovSo1+10)</f>
        <v>42683</v>
      </c>
      <c r="F5" s="10">
        <f>IF(DAY(NovSo1)=1,NovSo1+4,NovSo1+11)</f>
        <v>42684</v>
      </c>
      <c r="G5" s="10">
        <f>IF(DAY(NovSo1)=1,NovSo1+5,NovSo1+12)</f>
        <v>42685</v>
      </c>
      <c r="H5" s="10">
        <f>IF(DAY(NovSo1)=1,NovSo1+6,NovSo1+13)</f>
        <v>42686</v>
      </c>
      <c r="I5" s="10">
        <f>IF(DAY(NovSo1)=1,NovSo1+7,NovSo1+14)</f>
        <v>42687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IF(DAY(NovSo1)=1,NovSo1+8,NovSo1+15)</f>
        <v>42688</v>
      </c>
      <c r="D6" s="10">
        <f>IF(DAY(NovSo1)=1,NovSo1+9,NovSo1+16)</f>
        <v>42689</v>
      </c>
      <c r="E6" s="10">
        <f>IF(DAY(NovSo1)=1,NovSo1+10,NovSo1+17)</f>
        <v>42690</v>
      </c>
      <c r="F6" s="10">
        <f>IF(DAY(NovSo1)=1,NovSo1+11,NovSo1+18)</f>
        <v>42691</v>
      </c>
      <c r="G6" s="10">
        <f>IF(DAY(NovSo1)=1,NovSo1+12,NovSo1+19)</f>
        <v>42692</v>
      </c>
      <c r="H6" s="10">
        <f>IF(DAY(NovSo1)=1,NovSo1+13,NovSo1+20)</f>
        <v>42693</v>
      </c>
      <c r="I6" s="10">
        <f>IF(DAY(NovSo1)=1,NovSo1+14,NovSo1+21)</f>
        <v>42694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IF(DAY(NovSo1)=1,NovSo1+15,NovSo1+22)</f>
        <v>42695</v>
      </c>
      <c r="D7" s="10">
        <f>IF(DAY(NovSo1)=1,NovSo1+16,NovSo1+23)</f>
        <v>42696</v>
      </c>
      <c r="E7" s="10">
        <f>IF(DAY(NovSo1)=1,NovSo1+17,NovSo1+24)</f>
        <v>42697</v>
      </c>
      <c r="F7" s="10">
        <f>IF(DAY(NovSo1)=1,NovSo1+18,NovSo1+25)</f>
        <v>42698</v>
      </c>
      <c r="G7" s="10">
        <f>IF(DAY(NovSo1)=1,NovSo1+19,NovSo1+26)</f>
        <v>42699</v>
      </c>
      <c r="H7" s="10">
        <f>IF(DAY(NovSo1)=1,NovSo1+20,NovSo1+27)</f>
        <v>42700</v>
      </c>
      <c r="I7" s="10">
        <f>IF(DAY(NovSo1)=1,NovSo1+21,NovSo1+28)</f>
        <v>42701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IF(DAY(NovSo1)=1,NovSo1+22,NovSo1+29)</f>
        <v>42702</v>
      </c>
      <c r="D8" s="10">
        <f>IF(DAY(NovSo1)=1,NovSo1+23,NovSo1+30)</f>
        <v>42703</v>
      </c>
      <c r="E8" s="10">
        <f>IF(DAY(NovSo1)=1,NovSo1+24,NovSo1+31)</f>
        <v>42704</v>
      </c>
      <c r="F8" s="10">
        <f>IF(DAY(NovSo1)=1,NovSo1+25,NovSo1+32)</f>
        <v>42705</v>
      </c>
      <c r="G8" s="10">
        <f>IF(DAY(NovSo1)=1,NovSo1+26,NovSo1+33)</f>
        <v>42706</v>
      </c>
      <c r="H8" s="10">
        <f>IF(DAY(NovSo1)=1,NovSo1+27,NovSo1+34)</f>
        <v>42707</v>
      </c>
      <c r="I8" s="10">
        <f>IF(DAY(NovSo1)=1,NovSo1+28,NovSo1+35)</f>
        <v>42708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IF(DAY(NovSo1)=1,NovSo1+29,NovSo1+36)</f>
        <v>42709</v>
      </c>
      <c r="D9" s="10">
        <f>IF(DAY(NovSo1)=1,NovSo1+30,NovSo1+37)</f>
        <v>42710</v>
      </c>
      <c r="E9" s="10">
        <f>IF(DAY(NovSo1)=1,NovSo1+31,NovSo1+38)</f>
        <v>42711</v>
      </c>
      <c r="F9" s="10">
        <f>IF(DAY(NovSo1)=1,NovSo1+32,NovSo1+39)</f>
        <v>42712</v>
      </c>
      <c r="G9" s="10">
        <f>IF(DAY(NovSo1)=1,NovSo1+33,NovSo1+40)</f>
        <v>42713</v>
      </c>
      <c r="H9" s="10">
        <f>IF(DAY(NovSo1)=1,NovSo1+34,NovSo1+41)</f>
        <v>42714</v>
      </c>
      <c r="I9" s="10">
        <f>IF(DAY(NovSo1)=1,NovSo1+35,NovSo1+42)</f>
        <v>42715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VLOOKUP(DAY(C4),HausaufgabenTage,1,FALSE)=DAY(C4)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28515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40.7109375" style="1" customWidth="1"/>
    <col min="17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KalenderJahr</f>
        <v>2016</v>
      </c>
    </row>
    <row r="3" spans="1:14" ht="21" customHeight="1" x14ac:dyDescent="0.2">
      <c r="A3" s="4"/>
      <c r="B3" s="68" t="s">
        <v>23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IF(DAY(DezSo1)=1,DezSo1-6,DezSo1+1)</f>
        <v>42702</v>
      </c>
      <c r="D4" s="10">
        <f>IF(DAY(DezSo1)=1,DezSo1-5,DezSo1+2)</f>
        <v>42703</v>
      </c>
      <c r="E4" s="10">
        <f>IF(DAY(DezSo1)=1,DezSo1-4,DezSo1+3)</f>
        <v>42704</v>
      </c>
      <c r="F4" s="10">
        <f>IF(DAY(DezSo1)=1,DezSo1-3,DezSo1+4)</f>
        <v>42705</v>
      </c>
      <c r="G4" s="10">
        <f>IF(DAY(DezSo1)=1,DezSo1-2,DezSo1+5)</f>
        <v>42706</v>
      </c>
      <c r="H4" s="10">
        <f>IF(DAY(DezSo1)=1,DezSo1-1,DezSo1+6)</f>
        <v>42707</v>
      </c>
      <c r="I4" s="10">
        <f>IF(DAY(DezSo1)=1,DezSo1,DezSo1+7)</f>
        <v>42708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IF(DAY(DezSo1)=1,DezSo1+1,DezSo1+8)</f>
        <v>42709</v>
      </c>
      <c r="D5" s="10">
        <f>IF(DAY(DezSo1)=1,DezSo1+2,DezSo1+9)</f>
        <v>42710</v>
      </c>
      <c r="E5" s="10">
        <f>IF(DAY(DezSo1)=1,DezSo1+3,DezSo1+10)</f>
        <v>42711</v>
      </c>
      <c r="F5" s="10">
        <f>IF(DAY(DezSo1)=1,DezSo1+4,DezSo1+11)</f>
        <v>42712</v>
      </c>
      <c r="G5" s="10">
        <f>IF(DAY(DezSo1)=1,DezSo1+5,DezSo1+12)</f>
        <v>42713</v>
      </c>
      <c r="H5" s="10">
        <f>IF(DAY(DezSo1)=1,DezSo1+6,DezSo1+13)</f>
        <v>42714</v>
      </c>
      <c r="I5" s="10">
        <f>IF(DAY(DezSo1)=1,DezSo1+7,DezSo1+14)</f>
        <v>42715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IF(DAY(DezSo1)=1,DezSo1+8,DezSo1+15)</f>
        <v>42716</v>
      </c>
      <c r="D6" s="10">
        <f>IF(DAY(DezSo1)=1,DezSo1+9,DezSo1+16)</f>
        <v>42717</v>
      </c>
      <c r="E6" s="10">
        <f>IF(DAY(DezSo1)=1,DezSo1+10,DezSo1+17)</f>
        <v>42718</v>
      </c>
      <c r="F6" s="10">
        <f>IF(DAY(DezSo1)=1,DezSo1+11,DezSo1+18)</f>
        <v>42719</v>
      </c>
      <c r="G6" s="10">
        <f>IF(DAY(DezSo1)=1,DezSo1+12,DezSo1+19)</f>
        <v>42720</v>
      </c>
      <c r="H6" s="10">
        <f>IF(DAY(DezSo1)=1,DezSo1+13,DezSo1+20)</f>
        <v>42721</v>
      </c>
      <c r="I6" s="10">
        <f>IF(DAY(DezSo1)=1,DezSo1+14,DezSo1+21)</f>
        <v>42722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IF(DAY(DezSo1)=1,DezSo1+15,DezSo1+22)</f>
        <v>42723</v>
      </c>
      <c r="D7" s="10">
        <f>IF(DAY(DezSo1)=1,DezSo1+16,DezSo1+23)</f>
        <v>42724</v>
      </c>
      <c r="E7" s="10">
        <f>IF(DAY(DezSo1)=1,DezSo1+17,DezSo1+24)</f>
        <v>42725</v>
      </c>
      <c r="F7" s="10">
        <f>IF(DAY(DezSo1)=1,DezSo1+18,DezSo1+25)</f>
        <v>42726</v>
      </c>
      <c r="G7" s="10">
        <f>IF(DAY(DezSo1)=1,DezSo1+19,DezSo1+26)</f>
        <v>42727</v>
      </c>
      <c r="H7" s="10">
        <f>IF(DAY(DezSo1)=1,DezSo1+20,DezSo1+27)</f>
        <v>42728</v>
      </c>
      <c r="I7" s="10">
        <f>IF(DAY(DezSo1)=1,DezSo1+21,DezSo1+28)</f>
        <v>42729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IF(DAY(DezSo1)=1,DezSo1+22,DezSo1+29)</f>
        <v>42730</v>
      </c>
      <c r="D8" s="10">
        <f>IF(DAY(DezSo1)=1,DezSo1+23,DezSo1+30)</f>
        <v>42731</v>
      </c>
      <c r="E8" s="10">
        <f>IF(DAY(DezSo1)=1,DezSo1+24,DezSo1+31)</f>
        <v>42732</v>
      </c>
      <c r="F8" s="10">
        <f>IF(DAY(DezSo1)=1,DezSo1+25,DezSo1+32)</f>
        <v>42733</v>
      </c>
      <c r="G8" s="10">
        <f>IF(DAY(DezSo1)=1,DezSo1+26,DezSo1+33)</f>
        <v>42734</v>
      </c>
      <c r="H8" s="10">
        <f>IF(DAY(DezSo1)=1,DezSo1+27,DezSo1+34)</f>
        <v>42735</v>
      </c>
      <c r="I8" s="10">
        <f>IF(DAY(DezSo1)=1,DezSo1+28,DezSo1+35)</f>
        <v>42736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IF(DAY(DezSo1)=1,DezSo1+29,DezSo1+36)</f>
        <v>42737</v>
      </c>
      <c r="D9" s="10">
        <f>IF(DAY(DezSo1)=1,DezSo1+30,DezSo1+37)</f>
        <v>42738</v>
      </c>
      <c r="E9" s="10">
        <f>IF(DAY(DezSo1)=1,DezSo1+31,DezSo1+38)</f>
        <v>42739</v>
      </c>
      <c r="F9" s="10">
        <f>IF(DAY(DezSo1)=1,DezSo1+32,DezSo1+39)</f>
        <v>42740</v>
      </c>
      <c r="G9" s="10">
        <f>IF(DAY(DezSo1)=1,DezSo1+33,DezSo1+40)</f>
        <v>42741</v>
      </c>
      <c r="H9" s="10">
        <f>IF(DAY(DezSo1)=1,DezSo1+34,DezSo1+41)</f>
        <v>42742</v>
      </c>
      <c r="I9" s="10">
        <f>IF(DAY(DezSo1)=1,DezSo1+35,DezSo1+42)</f>
        <v>42743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VLOOKUP(DAY(C4),HausaufgabenTage,1,FALSE)=DAY(C4)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28515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40.7109375" style="1" customWidth="1"/>
    <col min="17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KalenderJahr</f>
        <v>2016</v>
      </c>
    </row>
    <row r="3" spans="1:14" ht="21" customHeight="1" x14ac:dyDescent="0.2">
      <c r="A3" s="4"/>
      <c r="B3" s="68" t="s">
        <v>24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IF(DAY(FebSo1)=1,FebSo1-6,FebSo1+1)</f>
        <v>42401</v>
      </c>
      <c r="D4" s="10">
        <f>IF(DAY(FebSo1)=1,FebSo1-5,FebSo1+2)</f>
        <v>42402</v>
      </c>
      <c r="E4" s="10">
        <f>IF(DAY(FebSo1)=1,FebSo1-4,FebSo1+3)</f>
        <v>42403</v>
      </c>
      <c r="F4" s="10">
        <f>IF(DAY(FebSo1)=1,FebSo1-3,FebSo1+4)</f>
        <v>42404</v>
      </c>
      <c r="G4" s="10">
        <f>IF(DAY(FebSo1)=1,FebSo1-2,FebSo1+5)</f>
        <v>42405</v>
      </c>
      <c r="H4" s="10">
        <f>IF(DAY(FebSo1)=1,FebSo1-1,FebSo1+6)</f>
        <v>42406</v>
      </c>
      <c r="I4" s="10">
        <f>IF(DAY(FebSo1)=1,FebSo1,FebSo1+7)</f>
        <v>42407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IF(DAY(FebSo1)=1,FebSo1+1,FebSo1+8)</f>
        <v>42408</v>
      </c>
      <c r="D5" s="10">
        <f>IF(DAY(FebSo1)=1,FebSo1+2,FebSo1+9)</f>
        <v>42409</v>
      </c>
      <c r="E5" s="10">
        <f>IF(DAY(FebSo1)=1,FebSo1+3,FebSo1+10)</f>
        <v>42410</v>
      </c>
      <c r="F5" s="10">
        <f>IF(DAY(FebSo1)=1,FebSo1+4,FebSo1+11)</f>
        <v>42411</v>
      </c>
      <c r="G5" s="10">
        <f>IF(DAY(FebSo1)=1,FebSo1+5,FebSo1+12)</f>
        <v>42412</v>
      </c>
      <c r="H5" s="10">
        <f>IF(DAY(FebSo1)=1,FebSo1+6,FebSo1+13)</f>
        <v>42413</v>
      </c>
      <c r="I5" s="10">
        <f>IF(DAY(FebSo1)=1,FebSo1+7,FebSo1+14)</f>
        <v>42414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IF(DAY(FebSo1)=1,FebSo1+8,FebSo1+15)</f>
        <v>42415</v>
      </c>
      <c r="D6" s="10">
        <f>IF(DAY(FebSo1)=1,FebSo1+9,FebSo1+16)</f>
        <v>42416</v>
      </c>
      <c r="E6" s="10">
        <f>IF(DAY(FebSo1)=1,FebSo1+10,FebSo1+17)</f>
        <v>42417</v>
      </c>
      <c r="F6" s="10">
        <f>IF(DAY(FebSo1)=1,FebSo1+11,FebSo1+18)</f>
        <v>42418</v>
      </c>
      <c r="G6" s="10">
        <f>IF(DAY(FebSo1)=1,FebSo1+12,FebSo1+19)</f>
        <v>42419</v>
      </c>
      <c r="H6" s="10">
        <f>IF(DAY(FebSo1)=1,FebSo1+13,FebSo1+20)</f>
        <v>42420</v>
      </c>
      <c r="I6" s="10">
        <f>IF(DAY(FebSo1)=1,FebSo1+14,FebSo1+21)</f>
        <v>42421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IF(DAY(FebSo1)=1,FebSo1+15,FebSo1+22)</f>
        <v>42422</v>
      </c>
      <c r="D7" s="10">
        <f>IF(DAY(FebSo1)=1,FebSo1+16,FebSo1+23)</f>
        <v>42423</v>
      </c>
      <c r="E7" s="10">
        <f>IF(DAY(FebSo1)=1,FebSo1+17,FebSo1+24)</f>
        <v>42424</v>
      </c>
      <c r="F7" s="10">
        <f>IF(DAY(FebSo1)=1,FebSo1+18,FebSo1+25)</f>
        <v>42425</v>
      </c>
      <c r="G7" s="10">
        <f>IF(DAY(FebSo1)=1,FebSo1+19,FebSo1+26)</f>
        <v>42426</v>
      </c>
      <c r="H7" s="10">
        <f>IF(DAY(FebSo1)=1,FebSo1+20,FebSo1+27)</f>
        <v>42427</v>
      </c>
      <c r="I7" s="10">
        <f>IF(DAY(FebSo1)=1,FebSo1+21,FebSo1+28)</f>
        <v>42428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IF(DAY(FebSo1)=1,FebSo1+22,FebSo1+29)</f>
        <v>42429</v>
      </c>
      <c r="D8" s="10">
        <f>IF(DAY(FebSo1)=1,FebSo1+23,FebSo1+30)</f>
        <v>42430</v>
      </c>
      <c r="E8" s="10">
        <f>IF(DAY(FebSo1)=1,FebSo1+24,FebSo1+31)</f>
        <v>42431</v>
      </c>
      <c r="F8" s="10">
        <f>IF(DAY(FebSo1)=1,FebSo1+25,FebSo1+32)</f>
        <v>42432</v>
      </c>
      <c r="G8" s="10">
        <f>IF(DAY(FebSo1)=1,FebSo1+26,FebSo1+33)</f>
        <v>42433</v>
      </c>
      <c r="H8" s="10">
        <f>IF(DAY(FebSo1)=1,FebSo1+27,FebSo1+34)</f>
        <v>42434</v>
      </c>
      <c r="I8" s="10">
        <f>IF(DAY(FebSo1)=1,FebSo1+28,FebSo1+35)</f>
        <v>42435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IF(DAY(FebSo1)=1,FebSo1+29,FebSo1+36)</f>
        <v>42436</v>
      </c>
      <c r="D9" s="10">
        <f>IF(DAY(FebSo1)=1,FebSo1+30,FebSo1+37)</f>
        <v>42437</v>
      </c>
      <c r="E9" s="10">
        <f>IF(DAY(FebSo1)=1,FebSo1+31,FebSo1+38)</f>
        <v>42438</v>
      </c>
      <c r="F9" s="10">
        <f>IF(DAY(FebSo1)=1,FebSo1+32,FebSo1+39)</f>
        <v>42439</v>
      </c>
      <c r="G9" s="10">
        <f>IF(DAY(FebSo1)=1,FebSo1+33,FebSo1+40)</f>
        <v>42440</v>
      </c>
      <c r="H9" s="10">
        <f>IF(DAY(FebSo1)=1,FebSo1+34,FebSo1+41)</f>
        <v>42441</v>
      </c>
      <c r="I9" s="10">
        <f>IF(DAY(FebSo1)=1,FebSo1+35,FebSo1+42)</f>
        <v>42442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VLOOKUP(DAY(C4),HausaufgabenTage,1,FALSE)=DAY(C4)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28515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40.7109375" style="1" customWidth="1"/>
    <col min="17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KalenderJahr</f>
        <v>2016</v>
      </c>
    </row>
    <row r="3" spans="1:14" ht="21" customHeight="1" x14ac:dyDescent="0.2">
      <c r="A3" s="4"/>
      <c r="B3" s="68" t="s">
        <v>25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IF(DAY(MrzSo1)=1,MrzSo1-6,MrzSo1+1)</f>
        <v>42429</v>
      </c>
      <c r="D4" s="10">
        <f>IF(DAY(MrzSo1)=1,MrzSo1-5,MrzSo1+2)</f>
        <v>42430</v>
      </c>
      <c r="E4" s="10">
        <f>IF(DAY(MrzSo1)=1,MrzSo1-4,MrzSo1+3)</f>
        <v>42431</v>
      </c>
      <c r="F4" s="10">
        <f>IF(DAY(MrzSo1)=1,MrzSo1-3,MrzSo1+4)</f>
        <v>42432</v>
      </c>
      <c r="G4" s="10">
        <f>IF(DAY(MrzSo1)=1,MrzSo1-2,MrzSo1+5)</f>
        <v>42433</v>
      </c>
      <c r="H4" s="10">
        <f>IF(DAY(MrzSo1)=1,MrzSo1-1,MrzSo1+6)</f>
        <v>42434</v>
      </c>
      <c r="I4" s="10">
        <f>IF(DAY(MrzSo1)=1,MrzSo1,MrzSo1+7)</f>
        <v>42435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IF(DAY(MrzSo1)=1,MrzSo1+1,MrzSo1+8)</f>
        <v>42436</v>
      </c>
      <c r="D5" s="10">
        <f>IF(DAY(MrzSo1)=1,MrzSo1+2,MrzSo1+9)</f>
        <v>42437</v>
      </c>
      <c r="E5" s="10">
        <f>IF(DAY(MrzSo1)=1,MrzSo1+3,MrzSo1+10)</f>
        <v>42438</v>
      </c>
      <c r="F5" s="10">
        <f>IF(DAY(MrzSo1)=1,MrzSo1+4,MrzSo1+11)</f>
        <v>42439</v>
      </c>
      <c r="G5" s="10">
        <f>IF(DAY(MrzSo1)=1,MrzSo1+5,MrzSo1+12)</f>
        <v>42440</v>
      </c>
      <c r="H5" s="10">
        <f>IF(DAY(MrzSo1)=1,MrzSo1+6,MrzSo1+13)</f>
        <v>42441</v>
      </c>
      <c r="I5" s="10">
        <f>IF(DAY(MrzSo1)=1,MrzSo1+7,MrzSo1+14)</f>
        <v>42442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IF(DAY(MrzSo1)=1,MrzSo1+8,MrzSo1+15)</f>
        <v>42443</v>
      </c>
      <c r="D6" s="10">
        <f>IF(DAY(MrzSo1)=1,MrzSo1+9,MrzSo1+16)</f>
        <v>42444</v>
      </c>
      <c r="E6" s="10">
        <f>IF(DAY(MrzSo1)=1,MrzSo1+10,MrzSo1+17)</f>
        <v>42445</v>
      </c>
      <c r="F6" s="10">
        <f>IF(DAY(MrzSo1)=1,MrzSo1+11,MrzSo1+18)</f>
        <v>42446</v>
      </c>
      <c r="G6" s="10">
        <f>IF(DAY(MrzSo1)=1,MrzSo1+12,MrzSo1+19)</f>
        <v>42447</v>
      </c>
      <c r="H6" s="10">
        <f>IF(DAY(MrzSo1)=1,MrzSo1+13,MrzSo1+20)</f>
        <v>42448</v>
      </c>
      <c r="I6" s="10">
        <f>IF(DAY(MrzSo1)=1,MrzSo1+14,MrzSo1+21)</f>
        <v>42449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IF(DAY(MrzSo1)=1,MrzSo1+15,MrzSo1+22)</f>
        <v>42450</v>
      </c>
      <c r="D7" s="10">
        <f>IF(DAY(MrzSo1)=1,MrzSo1+16,MrzSo1+23)</f>
        <v>42451</v>
      </c>
      <c r="E7" s="10">
        <f>IF(DAY(MrzSo1)=1,MrzSo1+17,MrzSo1+24)</f>
        <v>42452</v>
      </c>
      <c r="F7" s="10">
        <f>IF(DAY(MrzSo1)=1,MrzSo1+18,MrzSo1+25)</f>
        <v>42453</v>
      </c>
      <c r="G7" s="10">
        <f>IF(DAY(MrzSo1)=1,MrzSo1+19,MrzSo1+26)</f>
        <v>42454</v>
      </c>
      <c r="H7" s="10">
        <f>IF(DAY(MrzSo1)=1,MrzSo1+20,MrzSo1+27)</f>
        <v>42455</v>
      </c>
      <c r="I7" s="10">
        <f>IF(DAY(MrzSo1)=1,MrzSo1+21,MrzSo1+28)</f>
        <v>42456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IF(DAY(MrzSo1)=1,MrzSo1+22,MrzSo1+29)</f>
        <v>42457</v>
      </c>
      <c r="D8" s="10">
        <f>IF(DAY(MrzSo1)=1,MrzSo1+23,MrzSo1+30)</f>
        <v>42458</v>
      </c>
      <c r="E8" s="10">
        <f>IF(DAY(MrzSo1)=1,MrzSo1+24,MrzSo1+31)</f>
        <v>42459</v>
      </c>
      <c r="F8" s="10">
        <f>IF(DAY(MrzSo1)=1,MrzSo1+25,MrzSo1+32)</f>
        <v>42460</v>
      </c>
      <c r="G8" s="10">
        <f>IF(DAY(MrzSo1)=1,MrzSo1+26,MrzSo1+33)</f>
        <v>42461</v>
      </c>
      <c r="H8" s="10">
        <f>IF(DAY(MrzSo1)=1,MrzSo1+27,MrzSo1+34)</f>
        <v>42462</v>
      </c>
      <c r="I8" s="10">
        <f>IF(DAY(MrzSo1)=1,MrzSo1+28,MrzSo1+35)</f>
        <v>42463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IF(DAY(MrzSo1)=1,MrzSo1+29,MrzSo1+36)</f>
        <v>42464</v>
      </c>
      <c r="D9" s="10">
        <f>IF(DAY(MrzSo1)=1,MrzSo1+30,MrzSo1+37)</f>
        <v>42465</v>
      </c>
      <c r="E9" s="10">
        <f>IF(DAY(MrzSo1)=1,MrzSo1+31,MrzSo1+38)</f>
        <v>42466</v>
      </c>
      <c r="F9" s="10">
        <f>IF(DAY(MrzSo1)=1,MrzSo1+32,MrzSo1+39)</f>
        <v>42467</v>
      </c>
      <c r="G9" s="10">
        <f>IF(DAY(MrzSo1)=1,MrzSo1+33,MrzSo1+40)</f>
        <v>42468</v>
      </c>
      <c r="H9" s="10">
        <f>IF(DAY(MrzSo1)=1,MrzSo1+34,MrzSo1+41)</f>
        <v>42469</v>
      </c>
      <c r="I9" s="10">
        <f>IF(DAY(MrzSo1)=1,MrzSo1+35,MrzSo1+42)</f>
        <v>42470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VLOOKUP(DAY(C4),HausaufgabenTage,1,FALSE)=DAY(C4)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28515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40.7109375" style="1" customWidth="1"/>
    <col min="17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KalenderJahr</f>
        <v>2016</v>
      </c>
    </row>
    <row r="3" spans="1:14" ht="21" customHeight="1" x14ac:dyDescent="0.2">
      <c r="A3" s="4"/>
      <c r="B3" s="68" t="s">
        <v>26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IF(DAY(AprSo1)=1,AprSo1-6,AprSo1+1)</f>
        <v>42457</v>
      </c>
      <c r="D4" s="10">
        <f>IF(DAY(AprSo1)=1,AprSo1-5,AprSo1+2)</f>
        <v>42458</v>
      </c>
      <c r="E4" s="10">
        <f>IF(DAY(AprSo1)=1,AprSo1-4,AprSo1+3)</f>
        <v>42459</v>
      </c>
      <c r="F4" s="10">
        <f>IF(DAY(AprSo1)=1,AprSo1-3,AprSo1+4)</f>
        <v>42460</v>
      </c>
      <c r="G4" s="10">
        <f>IF(DAY(AprSo1)=1,AprSo1-2,AprSo1+5)</f>
        <v>42461</v>
      </c>
      <c r="H4" s="10">
        <f>IF(DAY(AprSo1)=1,AprSo1-1,AprSo1+6)</f>
        <v>42462</v>
      </c>
      <c r="I4" s="10">
        <f>IF(DAY(AprSo1)=1,AprSo1,AprSo1+7)</f>
        <v>42463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IF(DAY(AprSo1)=1,AprSo1+1,AprSo1+8)</f>
        <v>42464</v>
      </c>
      <c r="D5" s="10">
        <f>IF(DAY(AprSo1)=1,AprSo1+2,AprSo1+9)</f>
        <v>42465</v>
      </c>
      <c r="E5" s="10">
        <f>IF(DAY(AprSo1)=1,AprSo1+3,AprSo1+10)</f>
        <v>42466</v>
      </c>
      <c r="F5" s="10">
        <f>IF(DAY(AprSo1)=1,AprSo1+4,AprSo1+11)</f>
        <v>42467</v>
      </c>
      <c r="G5" s="10">
        <f>IF(DAY(AprSo1)=1,AprSo1+5,AprSo1+12)</f>
        <v>42468</v>
      </c>
      <c r="H5" s="10">
        <f>IF(DAY(AprSo1)=1,AprSo1+6,AprSo1+13)</f>
        <v>42469</v>
      </c>
      <c r="I5" s="10">
        <f>IF(DAY(AprSo1)=1,AprSo1+7,AprSo1+14)</f>
        <v>42470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IF(DAY(AprSo1)=1,AprSo1+8,AprSo1+15)</f>
        <v>42471</v>
      </c>
      <c r="D6" s="10">
        <f>IF(DAY(AprSo1)=1,AprSo1+9,AprSo1+16)</f>
        <v>42472</v>
      </c>
      <c r="E6" s="10">
        <f>IF(DAY(AprSo1)=1,AprSo1+10,AprSo1+17)</f>
        <v>42473</v>
      </c>
      <c r="F6" s="10">
        <f>IF(DAY(AprSo1)=1,AprSo1+11,AprSo1+18)</f>
        <v>42474</v>
      </c>
      <c r="G6" s="10">
        <f>IF(DAY(AprSo1)=1,AprSo1+12,AprSo1+19)</f>
        <v>42475</v>
      </c>
      <c r="H6" s="10">
        <f>IF(DAY(AprSo1)=1,AprSo1+13,AprSo1+20)</f>
        <v>42476</v>
      </c>
      <c r="I6" s="10">
        <f>IF(DAY(AprSo1)=1,AprSo1+14,AprSo1+21)</f>
        <v>42477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IF(DAY(AprSo1)=1,AprSo1+15,AprSo1+22)</f>
        <v>42478</v>
      </c>
      <c r="D7" s="10">
        <f>IF(DAY(AprSo1)=1,AprSo1+16,AprSo1+23)</f>
        <v>42479</v>
      </c>
      <c r="E7" s="10">
        <f>IF(DAY(AprSo1)=1,AprSo1+17,AprSo1+24)</f>
        <v>42480</v>
      </c>
      <c r="F7" s="10">
        <f>IF(DAY(AprSo1)=1,AprSo1+18,AprSo1+25)</f>
        <v>42481</v>
      </c>
      <c r="G7" s="10">
        <f>IF(DAY(AprSo1)=1,AprSo1+19,AprSo1+26)</f>
        <v>42482</v>
      </c>
      <c r="H7" s="10">
        <f>IF(DAY(AprSo1)=1,AprSo1+20,AprSo1+27)</f>
        <v>42483</v>
      </c>
      <c r="I7" s="10">
        <f>IF(DAY(AprSo1)=1,AprSo1+21,AprSo1+28)</f>
        <v>42484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IF(DAY(AprSo1)=1,AprSo1+22,AprSo1+29)</f>
        <v>42485</v>
      </c>
      <c r="D8" s="10">
        <f>IF(DAY(AprSo1)=1,AprSo1+23,AprSo1+30)</f>
        <v>42486</v>
      </c>
      <c r="E8" s="10">
        <f>IF(DAY(AprSo1)=1,AprSo1+24,AprSo1+31)</f>
        <v>42487</v>
      </c>
      <c r="F8" s="10">
        <f>IF(DAY(AprSo1)=1,AprSo1+25,AprSo1+32)</f>
        <v>42488</v>
      </c>
      <c r="G8" s="10">
        <f>IF(DAY(AprSo1)=1,AprSo1+26,AprSo1+33)</f>
        <v>42489</v>
      </c>
      <c r="H8" s="10">
        <f>IF(DAY(AprSo1)=1,AprSo1+27,AprSo1+34)</f>
        <v>42490</v>
      </c>
      <c r="I8" s="10">
        <f>IF(DAY(AprSo1)=1,AprSo1+28,AprSo1+35)</f>
        <v>42491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IF(DAY(AprSo1)=1,AprSo1+29,AprSo1+36)</f>
        <v>42492</v>
      </c>
      <c r="D9" s="10">
        <f>IF(DAY(AprSo1)=1,AprSo1+30,AprSo1+37)</f>
        <v>42493</v>
      </c>
      <c r="E9" s="10">
        <f>IF(DAY(AprSo1)=1,AprSo1+31,AprSo1+38)</f>
        <v>42494</v>
      </c>
      <c r="F9" s="10">
        <f>IF(DAY(AprSo1)=1,AprSo1+32,AprSo1+39)</f>
        <v>42495</v>
      </c>
      <c r="G9" s="10">
        <f>IF(DAY(AprSo1)=1,AprSo1+33,AprSo1+40)</f>
        <v>42496</v>
      </c>
      <c r="H9" s="10">
        <f>IF(DAY(AprSo1)=1,AprSo1+34,AprSo1+41)</f>
        <v>42497</v>
      </c>
      <c r="I9" s="10">
        <f>IF(DAY(AprSo1)=1,AprSo1+35,AprSo1+42)</f>
        <v>42498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VLOOKUP(DAY(C4),HausaufgabenTage,1,FALSE)=DAY(C4)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28515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40.7109375" style="1" customWidth="1"/>
    <col min="17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KalenderJahr</f>
        <v>2016</v>
      </c>
    </row>
    <row r="3" spans="1:14" ht="21" customHeight="1" x14ac:dyDescent="0.2">
      <c r="A3" s="4"/>
      <c r="B3" s="68" t="s">
        <v>27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IF(DAY(MaiSo1)=1,MaiSo1-6,MaiSo1+1)</f>
        <v>42485</v>
      </c>
      <c r="D4" s="10">
        <f>IF(DAY(MaiSo1)=1,MaiSo1-5,MaiSo1+2)</f>
        <v>42486</v>
      </c>
      <c r="E4" s="10">
        <f>IF(DAY(MaiSo1)=1,MaiSo1-4,MaiSo1+3)</f>
        <v>42487</v>
      </c>
      <c r="F4" s="10">
        <f>IF(DAY(MaiSo1)=1,MaiSo1-3,MaiSo1+4)</f>
        <v>42488</v>
      </c>
      <c r="G4" s="10">
        <f>IF(DAY(MaiSo1)=1,MaiSo1-2,MaiSo1+5)</f>
        <v>42489</v>
      </c>
      <c r="H4" s="10">
        <f>IF(DAY(MaiSo1)=1,MaiSo1-1,MaiSo1+6)</f>
        <v>42490</v>
      </c>
      <c r="I4" s="10">
        <f>IF(DAY(MaiSo1)=1,MaiSo1,MaiSo1+7)</f>
        <v>42491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IF(DAY(MaiSo1)=1,MaiSo1+1,MaiSo1+8)</f>
        <v>42492</v>
      </c>
      <c r="D5" s="10">
        <f>IF(DAY(MaiSo1)=1,MaiSo1+2,MaiSo1+9)</f>
        <v>42493</v>
      </c>
      <c r="E5" s="10">
        <f>IF(DAY(MaiSo1)=1,MaiSo1+3,MaiSo1+10)</f>
        <v>42494</v>
      </c>
      <c r="F5" s="10">
        <f>IF(DAY(MaiSo1)=1,MaiSo1+4,MaiSo1+11)</f>
        <v>42495</v>
      </c>
      <c r="G5" s="10">
        <f>IF(DAY(MaiSo1)=1,MaiSo1+5,MaiSo1+12)</f>
        <v>42496</v>
      </c>
      <c r="H5" s="10">
        <f>IF(DAY(MaiSo1)=1,MaiSo1+6,MaiSo1+13)</f>
        <v>42497</v>
      </c>
      <c r="I5" s="10">
        <f>IF(DAY(MaiSo1)=1,MaiSo1+7,MaiSo1+14)</f>
        <v>42498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IF(DAY(MaiSo1)=1,MaiSo1+8,MaiSo1+15)</f>
        <v>42499</v>
      </c>
      <c r="D6" s="10">
        <f>IF(DAY(MaiSo1)=1,MaiSo1+9,MaiSo1+16)</f>
        <v>42500</v>
      </c>
      <c r="E6" s="10">
        <f>IF(DAY(MaiSo1)=1,MaiSo1+10,MaiSo1+17)</f>
        <v>42501</v>
      </c>
      <c r="F6" s="10">
        <f>IF(DAY(MaiSo1)=1,MaiSo1+11,MaiSo1+18)</f>
        <v>42502</v>
      </c>
      <c r="G6" s="10">
        <f>IF(DAY(MaiSo1)=1,MaiSo1+12,MaiSo1+19)</f>
        <v>42503</v>
      </c>
      <c r="H6" s="10">
        <f>IF(DAY(MaiSo1)=1,MaiSo1+13,MaiSo1+20)</f>
        <v>42504</v>
      </c>
      <c r="I6" s="10">
        <f>IF(DAY(MaiSo1)=1,MaiSo1+14,MaiSo1+21)</f>
        <v>42505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IF(DAY(MaiSo1)=1,MaiSo1+15,MaiSo1+22)</f>
        <v>42506</v>
      </c>
      <c r="D7" s="10">
        <f>IF(DAY(MaiSo1)=1,MaiSo1+16,MaiSo1+23)</f>
        <v>42507</v>
      </c>
      <c r="E7" s="10">
        <f>IF(DAY(MaiSo1)=1,MaiSo1+17,MaiSo1+24)</f>
        <v>42508</v>
      </c>
      <c r="F7" s="10">
        <f>IF(DAY(MaiSo1)=1,MaiSo1+18,MaiSo1+25)</f>
        <v>42509</v>
      </c>
      <c r="G7" s="10">
        <f>IF(DAY(MaiSo1)=1,MaiSo1+19,MaiSo1+26)</f>
        <v>42510</v>
      </c>
      <c r="H7" s="10">
        <f>IF(DAY(MaiSo1)=1,MaiSo1+20,MaiSo1+27)</f>
        <v>42511</v>
      </c>
      <c r="I7" s="10">
        <f>IF(DAY(MaiSo1)=1,MaiSo1+21,MaiSo1+28)</f>
        <v>42512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IF(DAY(MaiSo1)=1,MaiSo1+22,MaiSo1+29)</f>
        <v>42513</v>
      </c>
      <c r="D8" s="10">
        <f>IF(DAY(MaiSo1)=1,MaiSo1+23,MaiSo1+30)</f>
        <v>42514</v>
      </c>
      <c r="E8" s="10">
        <f>IF(DAY(MaiSo1)=1,MaiSo1+24,MaiSo1+31)</f>
        <v>42515</v>
      </c>
      <c r="F8" s="10">
        <f>IF(DAY(MaiSo1)=1,MaiSo1+25,MaiSo1+32)</f>
        <v>42516</v>
      </c>
      <c r="G8" s="10">
        <f>IF(DAY(MaiSo1)=1,MaiSo1+26,MaiSo1+33)</f>
        <v>42517</v>
      </c>
      <c r="H8" s="10">
        <f>IF(DAY(MaiSo1)=1,MaiSo1+27,MaiSo1+34)</f>
        <v>42518</v>
      </c>
      <c r="I8" s="10">
        <f>IF(DAY(MaiSo1)=1,MaiSo1+28,MaiSo1+35)</f>
        <v>42519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IF(DAY(MaiSo1)=1,MaiSo1+29,MaiSo1+36)</f>
        <v>42520</v>
      </c>
      <c r="D9" s="10">
        <f>IF(DAY(MaiSo1)=1,MaiSo1+30,MaiSo1+37)</f>
        <v>42521</v>
      </c>
      <c r="E9" s="10">
        <f>IF(DAY(MaiSo1)=1,MaiSo1+31,MaiSo1+38)</f>
        <v>42522</v>
      </c>
      <c r="F9" s="10">
        <f>IF(DAY(MaiSo1)=1,MaiSo1+32,MaiSo1+39)</f>
        <v>42523</v>
      </c>
      <c r="G9" s="10">
        <f>IF(DAY(MaiSo1)=1,MaiSo1+33,MaiSo1+40)</f>
        <v>42524</v>
      </c>
      <c r="H9" s="10">
        <f>IF(DAY(MaiSo1)=1,MaiSo1+34,MaiSo1+41)</f>
        <v>42525</v>
      </c>
      <c r="I9" s="10">
        <f>IF(DAY(MaiSo1)=1,MaiSo1+35,MaiSo1+42)</f>
        <v>42526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VLOOKUP(DAY(C4),HausaufgabenTage,1,FALSE)=DAY(C4)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28515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40.7109375" style="1" customWidth="1"/>
    <col min="17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KalenderJahr</f>
        <v>2016</v>
      </c>
    </row>
    <row r="3" spans="1:14" ht="21" customHeight="1" x14ac:dyDescent="0.2">
      <c r="A3" s="4"/>
      <c r="B3" s="68" t="s">
        <v>28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IF(DAY(JunSo1)=1,JunSo1-6,JunSo1+1)</f>
        <v>42520</v>
      </c>
      <c r="D4" s="10">
        <f>IF(DAY(JunSo1)=1,JunSo1-5,JunSo1+2)</f>
        <v>42521</v>
      </c>
      <c r="E4" s="10">
        <f>IF(DAY(JunSo1)=1,JunSo1-4,JunSo1+3)</f>
        <v>42522</v>
      </c>
      <c r="F4" s="10">
        <f>IF(DAY(JunSo1)=1,JunSo1-3,JunSo1+4)</f>
        <v>42523</v>
      </c>
      <c r="G4" s="10">
        <f>IF(DAY(JunSo1)=1,JunSo1-2,JunSo1+5)</f>
        <v>42524</v>
      </c>
      <c r="H4" s="10">
        <f>IF(DAY(JunSo1)=1,JunSo1-1,JunSo1+6)</f>
        <v>42525</v>
      </c>
      <c r="I4" s="10">
        <f>IF(DAY(JunSo1)=1,JunSo1,JunSo1+7)</f>
        <v>42526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IF(DAY(JunSo1)=1,JunSo1+1,JunSo1+8)</f>
        <v>42527</v>
      </c>
      <c r="D5" s="10">
        <f>IF(DAY(JunSo1)=1,JunSo1+2,JunSo1+9)</f>
        <v>42528</v>
      </c>
      <c r="E5" s="10">
        <f>IF(DAY(JunSo1)=1,JunSo1+3,JunSo1+10)</f>
        <v>42529</v>
      </c>
      <c r="F5" s="10">
        <f>IF(DAY(JunSo1)=1,JunSo1+4,JunSo1+11)</f>
        <v>42530</v>
      </c>
      <c r="G5" s="10">
        <f>IF(DAY(JunSo1)=1,JunSo1+5,JunSo1+12)</f>
        <v>42531</v>
      </c>
      <c r="H5" s="10">
        <f>IF(DAY(JunSo1)=1,JunSo1+6,JunSo1+13)</f>
        <v>42532</v>
      </c>
      <c r="I5" s="10">
        <f>IF(DAY(JunSo1)=1,JunSo1+7,JunSo1+14)</f>
        <v>42533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IF(DAY(JunSo1)=1,JunSo1+8,JunSo1+15)</f>
        <v>42534</v>
      </c>
      <c r="D6" s="10">
        <f>IF(DAY(JunSo1)=1,JunSo1+9,JunSo1+16)</f>
        <v>42535</v>
      </c>
      <c r="E6" s="10">
        <f>IF(DAY(JunSo1)=1,JunSo1+10,JunSo1+17)</f>
        <v>42536</v>
      </c>
      <c r="F6" s="10">
        <f>IF(DAY(JunSo1)=1,JunSo1+11,JunSo1+18)</f>
        <v>42537</v>
      </c>
      <c r="G6" s="10">
        <f>IF(DAY(JunSo1)=1,JunSo1+12,JunSo1+19)</f>
        <v>42538</v>
      </c>
      <c r="H6" s="10">
        <f>IF(DAY(JunSo1)=1,JunSo1+13,JunSo1+20)</f>
        <v>42539</v>
      </c>
      <c r="I6" s="10">
        <f>IF(DAY(JunSo1)=1,JunSo1+14,JunSo1+21)</f>
        <v>42540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IF(DAY(JunSo1)=1,JunSo1+15,JunSo1+22)</f>
        <v>42541</v>
      </c>
      <c r="D7" s="10">
        <f>IF(DAY(JunSo1)=1,JunSo1+16,JunSo1+23)</f>
        <v>42542</v>
      </c>
      <c r="E7" s="10">
        <f>IF(DAY(JunSo1)=1,JunSo1+17,JunSo1+24)</f>
        <v>42543</v>
      </c>
      <c r="F7" s="10">
        <f>IF(DAY(JunSo1)=1,JunSo1+18,JunSo1+25)</f>
        <v>42544</v>
      </c>
      <c r="G7" s="10">
        <f>IF(DAY(JunSo1)=1,JunSo1+19,JunSo1+26)</f>
        <v>42545</v>
      </c>
      <c r="H7" s="10">
        <f>IF(DAY(JunSo1)=1,JunSo1+20,JunSo1+27)</f>
        <v>42546</v>
      </c>
      <c r="I7" s="10">
        <f>IF(DAY(JunSo1)=1,JunSo1+21,JunSo1+28)</f>
        <v>42547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IF(DAY(JunSo1)=1,JunSo1+22,JunSo1+29)</f>
        <v>42548</v>
      </c>
      <c r="D8" s="10">
        <f>IF(DAY(JunSo1)=1,JunSo1+23,JunSo1+30)</f>
        <v>42549</v>
      </c>
      <c r="E8" s="10">
        <f>IF(DAY(JunSo1)=1,JunSo1+24,JunSo1+31)</f>
        <v>42550</v>
      </c>
      <c r="F8" s="10">
        <f>IF(DAY(JunSo1)=1,JunSo1+25,JunSo1+32)</f>
        <v>42551</v>
      </c>
      <c r="G8" s="10">
        <f>IF(DAY(JunSo1)=1,JunSo1+26,JunSo1+33)</f>
        <v>42552</v>
      </c>
      <c r="H8" s="10">
        <f>IF(DAY(JunSo1)=1,JunSo1+27,JunSo1+34)</f>
        <v>42553</v>
      </c>
      <c r="I8" s="10">
        <f>IF(DAY(JunSo1)=1,JunSo1+28,JunSo1+35)</f>
        <v>42554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IF(DAY(JunSo1)=1,JunSo1+29,JunSo1+36)</f>
        <v>42555</v>
      </c>
      <c r="D9" s="10">
        <f>IF(DAY(JunSo1)=1,JunSo1+30,JunSo1+37)</f>
        <v>42556</v>
      </c>
      <c r="E9" s="10">
        <f>IF(DAY(JunSo1)=1,JunSo1+31,JunSo1+38)</f>
        <v>42557</v>
      </c>
      <c r="F9" s="10">
        <f>IF(DAY(JunSo1)=1,JunSo1+32,JunSo1+39)</f>
        <v>42558</v>
      </c>
      <c r="G9" s="10">
        <f>IF(DAY(JunSo1)=1,JunSo1+33,JunSo1+40)</f>
        <v>42559</v>
      </c>
      <c r="H9" s="10">
        <f>IF(DAY(JunSo1)=1,JunSo1+34,JunSo1+41)</f>
        <v>42560</v>
      </c>
      <c r="I9" s="10">
        <f>IF(DAY(JunSo1)=1,JunSo1+35,JunSo1+42)</f>
        <v>42561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VLOOKUP(DAY(C4),HausaufgabenTage,1,FALSE)=DAY(C4)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28515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40.7109375" style="1" customWidth="1"/>
    <col min="17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KalenderJahr</f>
        <v>2016</v>
      </c>
    </row>
    <row r="3" spans="1:14" ht="21" customHeight="1" x14ac:dyDescent="0.2">
      <c r="A3" s="4"/>
      <c r="B3" s="68" t="s">
        <v>29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IF(DAY(JulSo1)=1,JulSo1-6,JulSo1+1)</f>
        <v>42548</v>
      </c>
      <c r="D4" s="10">
        <f>IF(DAY(JulSo1)=1,JulSo1-5,JulSo1+2)</f>
        <v>42549</v>
      </c>
      <c r="E4" s="10">
        <f>IF(DAY(JulSo1)=1,JulSo1-4,JulSo1+3)</f>
        <v>42550</v>
      </c>
      <c r="F4" s="10">
        <f>IF(DAY(JulSo1)=1,JulSo1-3,JulSo1+4)</f>
        <v>42551</v>
      </c>
      <c r="G4" s="10">
        <f>IF(DAY(JulSo1)=1,JulSo1-2,JulSo1+5)</f>
        <v>42552</v>
      </c>
      <c r="H4" s="10">
        <f>IF(DAY(JulSo1)=1,JulSo1-1,JulSo1+6)</f>
        <v>42553</v>
      </c>
      <c r="I4" s="10">
        <f>IF(DAY(JulSo1)=1,JulSo1,JulSo1+7)</f>
        <v>42554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IF(DAY(JulSo1)=1,JulSo1+1,JulSo1+8)</f>
        <v>42555</v>
      </c>
      <c r="D5" s="10">
        <f>IF(DAY(JulSo1)=1,JulSo1+2,JulSo1+9)</f>
        <v>42556</v>
      </c>
      <c r="E5" s="10">
        <f>IF(DAY(JulSo1)=1,JulSo1+3,JulSo1+10)</f>
        <v>42557</v>
      </c>
      <c r="F5" s="10">
        <f>IF(DAY(JulSo1)=1,JulSo1+4,JulSo1+11)</f>
        <v>42558</v>
      </c>
      <c r="G5" s="10">
        <f>IF(DAY(JulSo1)=1,JulSo1+5,JulSo1+12)</f>
        <v>42559</v>
      </c>
      <c r="H5" s="10">
        <f>IF(DAY(JulSo1)=1,JulSo1+6,JulSo1+13)</f>
        <v>42560</v>
      </c>
      <c r="I5" s="10">
        <f>IF(DAY(JulSo1)=1,JulSo1+7,JulSo1+14)</f>
        <v>42561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IF(DAY(JulSo1)=1,JulSo1+8,JulSo1+15)</f>
        <v>42562</v>
      </c>
      <c r="D6" s="10">
        <f>IF(DAY(JulSo1)=1,JulSo1+9,JulSo1+16)</f>
        <v>42563</v>
      </c>
      <c r="E6" s="10">
        <f>IF(DAY(JulSo1)=1,JulSo1+10,JulSo1+17)</f>
        <v>42564</v>
      </c>
      <c r="F6" s="10">
        <f>IF(DAY(JulSo1)=1,JulSo1+11,JulSo1+18)</f>
        <v>42565</v>
      </c>
      <c r="G6" s="10">
        <f>IF(DAY(JulSo1)=1,JulSo1+12,JulSo1+19)</f>
        <v>42566</v>
      </c>
      <c r="H6" s="10">
        <f>IF(DAY(JulSo1)=1,JulSo1+13,JulSo1+20)</f>
        <v>42567</v>
      </c>
      <c r="I6" s="10">
        <f>IF(DAY(JulSo1)=1,JulSo1+14,JulSo1+21)</f>
        <v>42568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IF(DAY(JulSo1)=1,JulSo1+15,JulSo1+22)</f>
        <v>42569</v>
      </c>
      <c r="D7" s="10">
        <f>IF(DAY(JulSo1)=1,JulSo1+16,JulSo1+23)</f>
        <v>42570</v>
      </c>
      <c r="E7" s="10">
        <f>IF(DAY(JulSo1)=1,JulSo1+17,JulSo1+24)</f>
        <v>42571</v>
      </c>
      <c r="F7" s="10">
        <f>IF(DAY(JulSo1)=1,JulSo1+18,JulSo1+25)</f>
        <v>42572</v>
      </c>
      <c r="G7" s="10">
        <f>IF(DAY(JulSo1)=1,JulSo1+19,JulSo1+26)</f>
        <v>42573</v>
      </c>
      <c r="H7" s="10">
        <f>IF(DAY(JulSo1)=1,JulSo1+20,JulSo1+27)</f>
        <v>42574</v>
      </c>
      <c r="I7" s="10">
        <f>IF(DAY(JulSo1)=1,JulSo1+21,JulSo1+28)</f>
        <v>42575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IF(DAY(JulSo1)=1,JulSo1+22,JulSo1+29)</f>
        <v>42576</v>
      </c>
      <c r="D8" s="10">
        <f>IF(DAY(JulSo1)=1,JulSo1+23,JulSo1+30)</f>
        <v>42577</v>
      </c>
      <c r="E8" s="10">
        <f>IF(DAY(JulSo1)=1,JulSo1+24,JulSo1+31)</f>
        <v>42578</v>
      </c>
      <c r="F8" s="10">
        <f>IF(DAY(JulSo1)=1,JulSo1+25,JulSo1+32)</f>
        <v>42579</v>
      </c>
      <c r="G8" s="10">
        <f>IF(DAY(JulSo1)=1,JulSo1+26,JulSo1+33)</f>
        <v>42580</v>
      </c>
      <c r="H8" s="10">
        <f>IF(DAY(JulSo1)=1,JulSo1+27,JulSo1+34)</f>
        <v>42581</v>
      </c>
      <c r="I8" s="10">
        <f>IF(DAY(JulSo1)=1,JulSo1+28,JulSo1+35)</f>
        <v>42582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IF(DAY(JulSo1)=1,JulSo1+29,JulSo1+36)</f>
        <v>42583</v>
      </c>
      <c r="D9" s="10">
        <f>IF(DAY(JulSo1)=1,JulSo1+30,JulSo1+37)</f>
        <v>42584</v>
      </c>
      <c r="E9" s="10">
        <f>IF(DAY(JulSo1)=1,JulSo1+31,JulSo1+38)</f>
        <v>42585</v>
      </c>
      <c r="F9" s="10">
        <f>IF(DAY(JulSo1)=1,JulSo1+32,JulSo1+39)</f>
        <v>42586</v>
      </c>
      <c r="G9" s="10">
        <f>IF(DAY(JulSo1)=1,JulSo1+33,JulSo1+40)</f>
        <v>42587</v>
      </c>
      <c r="H9" s="10">
        <f>IF(DAY(JulSo1)=1,JulSo1+34,JulSo1+41)</f>
        <v>42588</v>
      </c>
      <c r="I9" s="10">
        <f>IF(DAY(JulSo1)=1,JulSo1+35,JulSo1+42)</f>
        <v>42589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VLOOKUP(DAY(C4),HausaufgabenTage,1,FALSE)=DAY(C4)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28515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40.7109375" style="1" customWidth="1"/>
    <col min="17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KalenderJahr</f>
        <v>2016</v>
      </c>
    </row>
    <row r="3" spans="1:14" ht="21" customHeight="1" x14ac:dyDescent="0.2">
      <c r="A3" s="4"/>
      <c r="B3" s="68" t="s">
        <v>30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IF(DAY(AugSo1)=1,AugSo1-6,AugSo1+1)</f>
        <v>42583</v>
      </c>
      <c r="D4" s="10">
        <f>IF(DAY(AugSo1)=1,AugSo1-5,AugSo1+2)</f>
        <v>42584</v>
      </c>
      <c r="E4" s="10">
        <f>IF(DAY(AugSo1)=1,AugSo1-4,AugSo1+3)</f>
        <v>42585</v>
      </c>
      <c r="F4" s="10">
        <f>IF(DAY(AugSo1)=1,AugSo1-3,AugSo1+4)</f>
        <v>42586</v>
      </c>
      <c r="G4" s="10">
        <f>IF(DAY(AugSo1)=1,AugSo1-2,AugSo1+5)</f>
        <v>42587</v>
      </c>
      <c r="H4" s="10">
        <f>IF(DAY(AugSo1)=1,AugSo1-1,AugSo1+6)</f>
        <v>42588</v>
      </c>
      <c r="I4" s="10">
        <f>IF(DAY(AugSo1)=1,AugSo1,AugSo1+7)</f>
        <v>42589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IF(DAY(AugSo1)=1,AugSo1+1,AugSo1+8)</f>
        <v>42590</v>
      </c>
      <c r="D5" s="10">
        <f>IF(DAY(AugSo1)=1,AugSo1+2,AugSo1+9)</f>
        <v>42591</v>
      </c>
      <c r="E5" s="10">
        <f>IF(DAY(AugSo1)=1,AugSo1+3,AugSo1+10)</f>
        <v>42592</v>
      </c>
      <c r="F5" s="10">
        <f>IF(DAY(AugSo1)=1,AugSo1+4,AugSo1+11)</f>
        <v>42593</v>
      </c>
      <c r="G5" s="10">
        <f>IF(DAY(AugSo1)=1,AugSo1+5,AugSo1+12)</f>
        <v>42594</v>
      </c>
      <c r="H5" s="10">
        <f>IF(DAY(AugSo1)=1,AugSo1+6,AugSo1+13)</f>
        <v>42595</v>
      </c>
      <c r="I5" s="10">
        <f>IF(DAY(AugSo1)=1,AugSo1+7,AugSo1+14)</f>
        <v>42596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IF(DAY(AugSo1)=1,AugSo1+8,AugSo1+15)</f>
        <v>42597</v>
      </c>
      <c r="D6" s="10">
        <f>IF(DAY(AugSo1)=1,AugSo1+9,AugSo1+16)</f>
        <v>42598</v>
      </c>
      <c r="E6" s="10">
        <f>IF(DAY(AugSo1)=1,AugSo1+10,AugSo1+17)</f>
        <v>42599</v>
      </c>
      <c r="F6" s="10">
        <f>IF(DAY(AugSo1)=1,AugSo1+11,AugSo1+18)</f>
        <v>42600</v>
      </c>
      <c r="G6" s="10">
        <f>IF(DAY(AugSo1)=1,AugSo1+12,AugSo1+19)</f>
        <v>42601</v>
      </c>
      <c r="H6" s="10">
        <f>IF(DAY(AugSo1)=1,AugSo1+13,AugSo1+20)</f>
        <v>42602</v>
      </c>
      <c r="I6" s="10">
        <f>IF(DAY(AugSo1)=1,AugSo1+14,AugSo1+21)</f>
        <v>42603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IF(DAY(AugSo1)=1,AugSo1+15,AugSo1+22)</f>
        <v>42604</v>
      </c>
      <c r="D7" s="10">
        <f>IF(DAY(AugSo1)=1,AugSo1+16,AugSo1+23)</f>
        <v>42605</v>
      </c>
      <c r="E7" s="10">
        <f>IF(DAY(AugSo1)=1,AugSo1+17,AugSo1+24)</f>
        <v>42606</v>
      </c>
      <c r="F7" s="10">
        <f>IF(DAY(AugSo1)=1,AugSo1+18,AugSo1+25)</f>
        <v>42607</v>
      </c>
      <c r="G7" s="10">
        <f>IF(DAY(AugSo1)=1,AugSo1+19,AugSo1+26)</f>
        <v>42608</v>
      </c>
      <c r="H7" s="10">
        <f>IF(DAY(AugSo1)=1,AugSo1+20,AugSo1+27)</f>
        <v>42609</v>
      </c>
      <c r="I7" s="10">
        <f>IF(DAY(AugSo1)=1,AugSo1+21,AugSo1+28)</f>
        <v>42610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IF(DAY(AugSo1)=1,AugSo1+22,AugSo1+29)</f>
        <v>42611</v>
      </c>
      <c r="D8" s="10">
        <f>IF(DAY(AugSo1)=1,AugSo1+23,AugSo1+30)</f>
        <v>42612</v>
      </c>
      <c r="E8" s="10">
        <f>IF(DAY(AugSo1)=1,AugSo1+24,AugSo1+31)</f>
        <v>42613</v>
      </c>
      <c r="F8" s="10">
        <f>IF(DAY(AugSo1)=1,AugSo1+25,AugSo1+32)</f>
        <v>42614</v>
      </c>
      <c r="G8" s="10">
        <f>IF(DAY(AugSo1)=1,AugSo1+26,AugSo1+33)</f>
        <v>42615</v>
      </c>
      <c r="H8" s="10">
        <f>IF(DAY(AugSo1)=1,AugSo1+27,AugSo1+34)</f>
        <v>42616</v>
      </c>
      <c r="I8" s="10">
        <f>IF(DAY(AugSo1)=1,AugSo1+28,AugSo1+35)</f>
        <v>42617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IF(DAY(AugSo1)=1,AugSo1+29,AugSo1+36)</f>
        <v>42618</v>
      </c>
      <c r="D9" s="10">
        <f>IF(DAY(AugSo1)=1,AugSo1+30,AugSo1+37)</f>
        <v>42619</v>
      </c>
      <c r="E9" s="10">
        <f>IF(DAY(AugSo1)=1,AugSo1+31,AugSo1+38)</f>
        <v>42620</v>
      </c>
      <c r="F9" s="10">
        <f>IF(DAY(AugSo1)=1,AugSo1+32,AugSo1+39)</f>
        <v>42621</v>
      </c>
      <c r="G9" s="10">
        <f>IF(DAY(AugSo1)=1,AugSo1+33,AugSo1+40)</f>
        <v>42622</v>
      </c>
      <c r="H9" s="10">
        <f>IF(DAY(AugSo1)=1,AugSo1+34,AugSo1+41)</f>
        <v>42623</v>
      </c>
      <c r="I9" s="10">
        <f>IF(DAY(AugSo1)=1,AugSo1+35,AugSo1+42)</f>
        <v>42624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VLOOKUP(DAY(C4),HausaufgabenTage,1,FALSE)=DAY(C4)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28515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40.7109375" style="1" customWidth="1"/>
    <col min="17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KalenderJahr</f>
        <v>2016</v>
      </c>
    </row>
    <row r="3" spans="1:14" ht="21" customHeight="1" x14ac:dyDescent="0.2">
      <c r="A3" s="4"/>
      <c r="B3" s="68" t="s">
        <v>31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IF(DAY(SepSo1)=1,SepSo1-6,SepSo1+1)</f>
        <v>42611</v>
      </c>
      <c r="D4" s="10">
        <f>IF(DAY(SepSo1)=1,SepSo1-5,SepSo1+2)</f>
        <v>42612</v>
      </c>
      <c r="E4" s="10">
        <f>IF(DAY(SepSo1)=1,SepSo1-4,SepSo1+3)</f>
        <v>42613</v>
      </c>
      <c r="F4" s="10">
        <f>IF(DAY(SepSo1)=1,SepSo1-3,SepSo1+4)</f>
        <v>42614</v>
      </c>
      <c r="G4" s="10">
        <f>IF(DAY(SepSo1)=1,SepSo1-2,SepSo1+5)</f>
        <v>42615</v>
      </c>
      <c r="H4" s="10">
        <f>IF(DAY(SepSo1)=1,SepSo1-1,SepSo1+6)</f>
        <v>42616</v>
      </c>
      <c r="I4" s="10">
        <f>IF(DAY(SepSo1)=1,SepSo1,SepSo1+7)</f>
        <v>42617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IF(DAY(SepSo1)=1,SepSo1+1,SepSo1+8)</f>
        <v>42618</v>
      </c>
      <c r="D5" s="10">
        <f>IF(DAY(SepSo1)=1,SepSo1+2,SepSo1+9)</f>
        <v>42619</v>
      </c>
      <c r="E5" s="10">
        <f>IF(DAY(SepSo1)=1,SepSo1+3,SepSo1+10)</f>
        <v>42620</v>
      </c>
      <c r="F5" s="10">
        <f>IF(DAY(SepSo1)=1,SepSo1+4,SepSo1+11)</f>
        <v>42621</v>
      </c>
      <c r="G5" s="10">
        <f>IF(DAY(SepSo1)=1,SepSo1+5,SepSo1+12)</f>
        <v>42622</v>
      </c>
      <c r="H5" s="10">
        <f>IF(DAY(SepSo1)=1,SepSo1+6,SepSo1+13)</f>
        <v>42623</v>
      </c>
      <c r="I5" s="10">
        <f>IF(DAY(SepSo1)=1,SepSo1+7,SepSo1+14)</f>
        <v>42624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IF(DAY(SepSo1)=1,SepSo1+8,SepSo1+15)</f>
        <v>42625</v>
      </c>
      <c r="D6" s="10">
        <f>IF(DAY(SepSo1)=1,SepSo1+9,SepSo1+16)</f>
        <v>42626</v>
      </c>
      <c r="E6" s="10">
        <f>IF(DAY(SepSo1)=1,SepSo1+10,SepSo1+17)</f>
        <v>42627</v>
      </c>
      <c r="F6" s="10">
        <f>IF(DAY(SepSo1)=1,SepSo1+11,SepSo1+18)</f>
        <v>42628</v>
      </c>
      <c r="G6" s="10">
        <f>IF(DAY(SepSo1)=1,SepSo1+12,SepSo1+19)</f>
        <v>42629</v>
      </c>
      <c r="H6" s="10">
        <f>IF(DAY(SepSo1)=1,SepSo1+13,SepSo1+20)</f>
        <v>42630</v>
      </c>
      <c r="I6" s="10">
        <f>IF(DAY(SepSo1)=1,SepSo1+14,SepSo1+21)</f>
        <v>42631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IF(DAY(SepSo1)=1,SepSo1+15,SepSo1+22)</f>
        <v>42632</v>
      </c>
      <c r="D7" s="10">
        <f>IF(DAY(SepSo1)=1,SepSo1+16,SepSo1+23)</f>
        <v>42633</v>
      </c>
      <c r="E7" s="10">
        <f>IF(DAY(SepSo1)=1,SepSo1+17,SepSo1+24)</f>
        <v>42634</v>
      </c>
      <c r="F7" s="10">
        <f>IF(DAY(SepSo1)=1,SepSo1+18,SepSo1+25)</f>
        <v>42635</v>
      </c>
      <c r="G7" s="10">
        <f>IF(DAY(SepSo1)=1,SepSo1+19,SepSo1+26)</f>
        <v>42636</v>
      </c>
      <c r="H7" s="10">
        <f>IF(DAY(SepSo1)=1,SepSo1+20,SepSo1+27)</f>
        <v>42637</v>
      </c>
      <c r="I7" s="10">
        <f>IF(DAY(SepSo1)=1,SepSo1+21,SepSo1+28)</f>
        <v>42638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IF(DAY(SepSo1)=1,SepSo1+22,SepSo1+29)</f>
        <v>42639</v>
      </c>
      <c r="D8" s="10">
        <f>IF(DAY(SepSo1)=1,SepSo1+23,SepSo1+30)</f>
        <v>42640</v>
      </c>
      <c r="E8" s="10">
        <f>IF(DAY(SepSo1)=1,SepSo1+24,SepSo1+31)</f>
        <v>42641</v>
      </c>
      <c r="F8" s="10">
        <f>IF(DAY(SepSo1)=1,SepSo1+25,SepSo1+32)</f>
        <v>42642</v>
      </c>
      <c r="G8" s="10">
        <f>IF(DAY(SepSo1)=1,SepSo1+26,SepSo1+33)</f>
        <v>42643</v>
      </c>
      <c r="H8" s="10">
        <f>IF(DAY(SepSo1)=1,SepSo1+27,SepSo1+34)</f>
        <v>42644</v>
      </c>
      <c r="I8" s="10">
        <f>IF(DAY(SepSo1)=1,SepSo1+28,SepSo1+35)</f>
        <v>42645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IF(DAY(SepSo1)=1,SepSo1+29,SepSo1+36)</f>
        <v>42646</v>
      </c>
      <c r="D9" s="10">
        <f>IF(DAY(SepSo1)=1,SepSo1+30,SepSo1+37)</f>
        <v>42647</v>
      </c>
      <c r="E9" s="10">
        <f>IF(DAY(SepSo1)=1,SepSo1+31,SepSo1+38)</f>
        <v>42648</v>
      </c>
      <c r="F9" s="10">
        <f>IF(DAY(SepSo1)=1,SepSo1+32,SepSo1+39)</f>
        <v>42649</v>
      </c>
      <c r="G9" s="10">
        <f>IF(DAY(SepSo1)=1,SepSo1+33,SepSo1+40)</f>
        <v>42650</v>
      </c>
      <c r="H9" s="10">
        <f>IF(DAY(SepSo1)=1,SepSo1+34,SepSo1+41)</f>
        <v>42651</v>
      </c>
      <c r="I9" s="10">
        <f>IF(DAY(SepSo1)=1,SepSo1+35,SepSo1+42)</f>
        <v>42652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VLOOKUP(DAY(C4),HausaufgabenTage,1,FALSE)=DAY(C4)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</vt:lpstr>
      <vt:lpstr>Feb</vt:lpstr>
      <vt:lpstr>Mrz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  <vt:lpstr>Apr!HausaufgabenTage</vt:lpstr>
      <vt:lpstr>Aug!HausaufgabenTage</vt:lpstr>
      <vt:lpstr>Dez!HausaufgabenTage</vt:lpstr>
      <vt:lpstr>Feb!HausaufgabenTage</vt:lpstr>
      <vt:lpstr>Jul!HausaufgabenTage</vt:lpstr>
      <vt:lpstr>Jun!HausaufgabenTage</vt:lpstr>
      <vt:lpstr>Mai!HausaufgabenTage</vt:lpstr>
      <vt:lpstr>Mrz!HausaufgabenTage</vt:lpstr>
      <vt:lpstr>Nov!HausaufgabenTage</vt:lpstr>
      <vt:lpstr>Okt!HausaufgabenTage</vt:lpstr>
      <vt:lpstr>Sep!HausaufgabenTage</vt:lpstr>
      <vt:lpstr>HausaufgabenTage</vt:lpstr>
      <vt:lpstr>KalenderJahr</vt:lpstr>
      <vt:lpstr>Apr!Print_Area</vt:lpstr>
      <vt:lpstr>Aug!Print_Area</vt:lpstr>
      <vt:lpstr>Dez!Print_Area</vt:lpstr>
      <vt:lpstr>Feb!Print_Area</vt:lpstr>
      <vt:lpstr>Jan!Print_Area</vt:lpstr>
      <vt:lpstr>Jul!Print_Area</vt:lpstr>
      <vt:lpstr>Jun!Print_Area</vt:lpstr>
      <vt:lpstr>Mai!Print_Area</vt:lpstr>
      <vt:lpstr>Mrz!Print_Area</vt:lpstr>
      <vt:lpstr>Nov!Print_Area</vt:lpstr>
      <vt:lpstr>Okt!Print_Area</vt:lpstr>
      <vt:lpstr>Sep!Print_Area</vt:lpstr>
      <vt:lpstr>Apr!WichtigeDatenTabelle</vt:lpstr>
      <vt:lpstr>Aug!WichtigeDatenTabelle</vt:lpstr>
      <vt:lpstr>Dez!WichtigeDatenTabelle</vt:lpstr>
      <vt:lpstr>Feb!WichtigeDatenTabelle</vt:lpstr>
      <vt:lpstr>Jul!WichtigeDatenTabelle</vt:lpstr>
      <vt:lpstr>Jun!WichtigeDatenTabelle</vt:lpstr>
      <vt:lpstr>Mai!WichtigeDatenTabelle</vt:lpstr>
      <vt:lpstr>Mrz!WichtigeDatenTabelle</vt:lpstr>
      <vt:lpstr>Nov!WichtigeDatenTabelle</vt:lpstr>
      <vt:lpstr>Okt!WichtigeDatenTabelle</vt:lpstr>
      <vt:lpstr>Sep!WichtigeDatenTabelle</vt:lpstr>
      <vt:lpstr>WichtigeDatenTabelle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2013-11-22T23:21:45Z</dcterms:created>
  <dcterms:modified xsi:type="dcterms:W3CDTF">2015-10-19T12:14:14Z</dcterms:modified>
</cp:coreProperties>
</file>