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ru-RU\"/>
    </mc:Choice>
  </mc:AlternateContent>
  <bookViews>
    <workbookView xWindow="0" yWindow="0" windowWidth="10065" windowHeight="4035" xr2:uid="{00000000-000D-0000-FFFF-FFFF00000000}"/>
  </bookViews>
  <sheets>
    <sheet name="Представление календаря" sheetId="3" r:id="rId1"/>
    <sheet name="Журнал отпусков сотрудников" sheetId="1" r:id="rId2"/>
    <sheet name="Список сотрудников" sheetId="2" r:id="rId3"/>
    <sheet name="Виды отпусков" sheetId="4" r:id="rId4"/>
    <sheet name="Корпоративные праздники" sheetId="5" r:id="rId5"/>
  </sheets>
  <externalReferences>
    <externalReference r:id="rId6"/>
  </externalReferences>
  <definedNames>
    <definedName name="_xlnm._FilterDatabase" localSheetId="0" hidden="1">'[1]Calendar View'!$H$19:$K$22</definedName>
    <definedName name="Calendar_Year">'Представление календаря'!$C$3</definedName>
    <definedName name="ColumnTitleRegion..AC22.1">'Представление календаря'!$C$19:$E$19</definedName>
    <definedName name="lstEDates">LeaveTracker[Дата окончания]</definedName>
    <definedName name="lstEmployees">Сотрудники[Имена сотрудников]</definedName>
    <definedName name="lstEmpNames">LeaveTracker[Имя сотрудника]</definedName>
    <definedName name="lstHolidays">Корпоративные_праздники[Корпоративные праздники]</definedName>
    <definedName name="lstHolidayTypes">Виды_отпусков[Список видов отпусков]</definedName>
    <definedName name="lstHTypes">LeaveTracker[Вид отпуска]</definedName>
    <definedName name="lstSdates">LeaveTracker[Дата начала]</definedName>
    <definedName name="valSelEmployee">'Представление календаря'!$C$2</definedName>
    <definedName name="Заголовок1">AttendanceRecord[[#Headers],[День недели/Месяц]]</definedName>
    <definedName name="Заголовок2">LeaveTracker[[#Headers],[Имя сотрудника]]</definedName>
    <definedName name="ЗаголовокСтолбца3">Сотрудники[[#Headers],[Имена сотрудников]]</definedName>
    <definedName name="ЗаголовокСтолбца4">Виды_отпусков[[#Headers],[Список видов отпусков]]</definedName>
    <definedName name="ЗаголовокСтолбца5">Корпоративные_праздники[[#Headers],[Корпоративные праздники]]</definedName>
  </definedNames>
  <calcPr calcId="171027"/>
</workbook>
</file>

<file path=xl/calcChain.xml><?xml version="1.0" encoding="utf-8"?>
<calcChain xmlns="http://schemas.openxmlformats.org/spreadsheetml/2006/main">
  <c r="D11" i="1" l="1"/>
  <c r="D24" i="1"/>
  <c r="D22" i="1"/>
  <c r="D21" i="1"/>
  <c r="D20" i="1"/>
  <c r="D19" i="1"/>
  <c r="D18" i="1"/>
  <c r="D12" i="1"/>
  <c r="D9" i="1"/>
  <c r="D8" i="1"/>
  <c r="D7" i="1"/>
  <c r="C22" i="1"/>
  <c r="C24" i="1"/>
  <c r="C21" i="1"/>
  <c r="C20" i="1"/>
  <c r="C19" i="1"/>
  <c r="C18" i="1"/>
  <c r="C12" i="1"/>
  <c r="C11" i="1"/>
  <c r="C9" i="1"/>
  <c r="C8" i="1"/>
  <c r="C7" i="1"/>
  <c r="B4" i="5"/>
  <c r="D4" i="1"/>
  <c r="D5" i="1"/>
  <c r="D6" i="1"/>
  <c r="D10" i="1"/>
  <c r="D13" i="1"/>
  <c r="D14" i="1"/>
  <c r="D15" i="1"/>
  <c r="D16" i="1"/>
  <c r="D17" i="1"/>
  <c r="D23" i="1"/>
  <c r="D25" i="1"/>
  <c r="D26" i="1"/>
  <c r="C4" i="1"/>
  <c r="C5" i="1"/>
  <c r="C6" i="1"/>
  <c r="C10" i="1"/>
  <c r="C13" i="1"/>
  <c r="C14" i="1"/>
  <c r="C15" i="1"/>
  <c r="C16" i="1"/>
  <c r="C17" i="1"/>
  <c r="C23" i="1"/>
  <c r="C25" i="1"/>
  <c r="C26" i="1"/>
  <c r="F26" i="1" l="1"/>
  <c r="F23" i="1"/>
  <c r="F16" i="1"/>
  <c r="F14" i="1"/>
  <c r="F10" i="1"/>
  <c r="F5" i="1"/>
  <c r="F19" i="1"/>
  <c r="F21" i="1"/>
  <c r="F22" i="1"/>
  <c r="F25" i="1"/>
  <c r="F20" i="1"/>
  <c r="F24" i="1"/>
  <c r="F7" i="1"/>
  <c r="F9" i="1"/>
  <c r="F12" i="1"/>
  <c r="F17" i="1"/>
  <c r="F15" i="1"/>
  <c r="F13" i="1"/>
  <c r="F6" i="1"/>
  <c r="F4" i="1"/>
  <c r="F8" i="1"/>
  <c r="F11" i="1"/>
  <c r="F18" i="1"/>
  <c r="C3" i="3"/>
  <c r="C7" i="3" l="1"/>
  <c r="C8" i="3"/>
  <c r="D8" i="3" s="1"/>
  <c r="E8" i="3" s="1"/>
  <c r="C9" i="3"/>
  <c r="I9" i="3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C10" i="3"/>
  <c r="C11" i="3"/>
  <c r="D7" i="3"/>
  <c r="E7" i="3" s="1"/>
  <c r="F8" i="3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D9" i="3"/>
  <c r="E9" i="3" s="1"/>
  <c r="F9" i="3" s="1"/>
  <c r="G9" i="3" s="1"/>
  <c r="H9" i="3" s="1"/>
  <c r="D11" i="3"/>
  <c r="E11" i="3" s="1"/>
  <c r="F11" i="3" s="1"/>
  <c r="H14" i="3"/>
  <c r="F16" i="3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F7" i="3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C12" i="3"/>
  <c r="D12" i="3" s="1"/>
  <c r="E12" i="3" s="1"/>
  <c r="F12" i="3" s="1"/>
  <c r="G12" i="3" s="1"/>
  <c r="H12" i="3" s="1"/>
  <c r="E13" i="3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C14" i="3"/>
  <c r="D14" i="3" s="1"/>
  <c r="E14" i="3" s="1"/>
  <c r="F14" i="3" s="1"/>
  <c r="G14" i="3" s="1"/>
  <c r="C16" i="3"/>
  <c r="D16" i="3" s="1"/>
  <c r="E16" i="3" s="1"/>
  <c r="H17" i="3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D10" i="3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G11" i="3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I12" i="3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R12" i="3" s="1"/>
  <c r="C13" i="3"/>
  <c r="D13" i="3" s="1"/>
  <c r="I14" i="3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C15" i="3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C17" i="3"/>
  <c r="D17" i="3" s="1"/>
  <c r="E17" i="3" s="1"/>
  <c r="F17" i="3" s="1"/>
  <c r="G17" i="3" s="1"/>
  <c r="C6" i="3"/>
  <c r="D6" i="3" s="1"/>
  <c r="E6" i="3" s="1"/>
  <c r="F6" i="3" s="1"/>
  <c r="G6" i="3" s="1"/>
  <c r="H6" i="3" s="1"/>
  <c r="I6" i="3" s="1"/>
  <c r="X20" i="3"/>
  <c r="X21" i="3"/>
  <c r="X22" i="3" s="1"/>
  <c r="N20" i="3"/>
  <c r="S20" i="3"/>
  <c r="C21" i="3"/>
  <c r="AC21" i="3"/>
  <c r="S21" i="3"/>
  <c r="AC20" i="3"/>
  <c r="N21" i="3"/>
  <c r="N22" i="3" s="1"/>
  <c r="H21" i="3"/>
  <c r="H20" i="3"/>
  <c r="S22" i="3" l="1"/>
  <c r="AC22" i="3"/>
  <c r="H22" i="3"/>
  <c r="J6" i="3"/>
  <c r="K6" i="3" l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C20" i="3"/>
  <c r="C22" i="3" s="1"/>
</calcChain>
</file>

<file path=xl/sharedStrings.xml><?xml version="1.0" encoding="utf-8"?>
<sst xmlns="http://schemas.openxmlformats.org/spreadsheetml/2006/main" count="140" uniqueCount="88">
  <si>
    <t>УЧЕТ ПОСЕЩАЕМОСТИ СОТРУДНИКОВ</t>
  </si>
  <si>
    <t>Выберите сотрудника:</t>
  </si>
  <si>
    <t>Введите год:</t>
  </si>
  <si>
    <t>День недели/Месяц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</si>
  <si>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</si>
  <si>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</si>
  <si>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</si>
  <si>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</si>
  <si>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</si>
  <si>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</si>
  <si>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</si>
  <si>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</si>
  <si>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</si>
  <si>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</si>
  <si>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</si>
  <si>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</si>
  <si>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КЛЮЧЕВАЯ СТАТИСТИКА</t>
  </si>
  <si>
    <t>Сотрудник 1</t>
  </si>
  <si>
    <t>ВС</t>
  </si>
  <si>
    <t>Дни отпуска</t>
  </si>
  <si>
    <t>ПН</t>
  </si>
  <si>
    <t>ВТ</t>
  </si>
  <si>
    <t>СР</t>
  </si>
  <si>
    <t>ЧТ</t>
  </si>
  <si>
    <t>ПТ</t>
  </si>
  <si>
    <t>Рабочие дни</t>
  </si>
  <si>
    <t>СБ</t>
  </si>
  <si>
    <t xml:space="preserve">ВС   </t>
  </si>
  <si>
    <t xml:space="preserve">ПН   </t>
  </si>
  <si>
    <t xml:space="preserve">ВТ   </t>
  </si>
  <si>
    <t xml:space="preserve">СР   </t>
  </si>
  <si>
    <t xml:space="preserve">ЧТ   </t>
  </si>
  <si>
    <t>По болезни</t>
  </si>
  <si>
    <t xml:space="preserve">ПТ   </t>
  </si>
  <si>
    <t xml:space="preserve">СБ   </t>
  </si>
  <si>
    <t xml:space="preserve">ВС    </t>
  </si>
  <si>
    <t xml:space="preserve">ПН    </t>
  </si>
  <si>
    <t xml:space="preserve">ВТ    </t>
  </si>
  <si>
    <t>Ежегодный отпуск</t>
  </si>
  <si>
    <t xml:space="preserve">СР    </t>
  </si>
  <si>
    <t xml:space="preserve">ЧТ    </t>
  </si>
  <si>
    <t xml:space="preserve">ПТ    </t>
  </si>
  <si>
    <t xml:space="preserve">СБ    </t>
  </si>
  <si>
    <t xml:space="preserve">ВС     </t>
  </si>
  <si>
    <t>В связи с утратой</t>
  </si>
  <si>
    <t xml:space="preserve">ПН     </t>
  </si>
  <si>
    <t xml:space="preserve">ВТ     </t>
  </si>
  <si>
    <t xml:space="preserve">СР     </t>
  </si>
  <si>
    <t xml:space="preserve">ЧТ  </t>
  </si>
  <si>
    <t xml:space="preserve">ПТ     </t>
  </si>
  <si>
    <t>Другое</t>
  </si>
  <si>
    <t xml:space="preserve">СБ     </t>
  </si>
  <si>
    <t xml:space="preserve">ВС </t>
  </si>
  <si>
    <t xml:space="preserve">ПН </t>
  </si>
  <si>
    <t xml:space="preserve">ВТ </t>
  </si>
  <si>
    <t xml:space="preserve">СР </t>
  </si>
  <si>
    <t xml:space="preserve">ЧТ </t>
  </si>
  <si>
    <t xml:space="preserve">ПТ </t>
  </si>
  <si>
    <t xml:space="preserve">СБ </t>
  </si>
  <si>
    <t xml:space="preserve">ВС  </t>
  </si>
  <si>
    <t xml:space="preserve">ПН  </t>
  </si>
  <si>
    <t xml:space="preserve">ВТ  </t>
  </si>
  <si>
    <t xml:space="preserve">СР  </t>
  </si>
  <si>
    <t xml:space="preserve">ПТ  </t>
  </si>
  <si>
    <t xml:space="preserve">СБ  </t>
  </si>
  <si>
    <t>Журнал отпусков сотрудников</t>
  </si>
  <si>
    <t>Имя сотрудника</t>
  </si>
  <si>
    <t>Сотрудник 2</t>
  </si>
  <si>
    <t>Сотрудник 3</t>
  </si>
  <si>
    <t>Сотрудник 5</t>
  </si>
  <si>
    <t>Сотрудник 4</t>
  </si>
  <si>
    <t>Дата начала</t>
  </si>
  <si>
    <t>Дата окончания</t>
  </si>
  <si>
    <t>Вид отпуска</t>
  </si>
  <si>
    <t>Отпуск по болезни</t>
  </si>
  <si>
    <t>Дни</t>
  </si>
  <si>
    <t>Список сотрудников</t>
  </si>
  <si>
    <t>Имена сотрудников</t>
  </si>
  <si>
    <t>Виды отпусков</t>
  </si>
  <si>
    <t>Список видов отпусков</t>
  </si>
  <si>
    <t>Корпоративные праздники</t>
  </si>
  <si>
    <t>Описание</t>
  </si>
  <si>
    <t>Новый год</t>
  </si>
  <si>
    <t>ЧТ   2</t>
  </si>
  <si>
    <t>По семейным обстоятельствам</t>
  </si>
  <si>
    <t>День защитника Отечества</t>
  </si>
  <si>
    <t>Международный женский день</t>
  </si>
  <si>
    <t>День Победы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</si>
</sst>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&quot;LAST YEAR &quot;\ General"/>
    <numFmt numFmtId="167" formatCode="&quot;В ПРОШЛОМ ГОДУ &quot;\ General"/>
  </numFmts>
  <fonts count="14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1"/>
      <color theme="3"/>
      <name val="Bookman Old Style"/>
      <family val="1"/>
      <scheme val="major"/>
    </font>
    <font>
      <b/>
      <sz val="23"/>
      <color theme="3"/>
      <name val="Bookman Old Style"/>
      <family val="1"/>
      <scheme val="major"/>
    </font>
    <font>
      <sz val="9"/>
      <color theme="3"/>
      <name val="Bookman Old Style"/>
      <family val="1"/>
      <scheme val="major"/>
    </font>
    <font>
      <b/>
      <sz val="30"/>
      <color theme="0"/>
      <name val="Bookman Old Style"/>
      <family val="1"/>
      <scheme val="major"/>
    </font>
    <font>
      <b/>
      <sz val="30"/>
      <color theme="3"/>
      <name val="Bookman Old Style"/>
      <family val="1"/>
      <scheme val="major"/>
    </font>
    <font>
      <b/>
      <sz val="26"/>
      <color theme="3"/>
      <name val="Bookman Old Style"/>
      <family val="2"/>
      <scheme val="major"/>
    </font>
    <font>
      <sz val="9"/>
      <color theme="1"/>
      <name val="Trebuchet MS"/>
      <family val="2"/>
      <scheme val="minor"/>
    </font>
    <font>
      <sz val="11"/>
      <color theme="3" tint="-0.499984740745262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sz val="11"/>
      <color theme="1"/>
      <name val="Bookman Old Style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3">
    <xf numFmtId="0" fontId="0" fillId="0" borderId="0">
      <alignment vertical="center"/>
    </xf>
    <xf numFmtId="0" fontId="9" fillId="0" borderId="0" applyNumberFormat="0" applyFill="0" applyBorder="0" applyProtection="0">
      <alignment horizontal="left" vertical="center"/>
    </xf>
    <xf numFmtId="0" fontId="2" fillId="2" borderId="2">
      <alignment horizontal="center"/>
    </xf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3" fillId="2" borderId="3">
      <alignment horizontal="left" vertical="center" wrapText="1" indent="1"/>
    </xf>
    <xf numFmtId="0" fontId="4" fillId="0" borderId="0">
      <alignment horizontal="left" vertical="center" indent="2"/>
    </xf>
    <xf numFmtId="0" fontId="7" fillId="2" borderId="0">
      <alignment horizontal="center" vertical="center"/>
    </xf>
    <xf numFmtId="0" fontId="4" fillId="0" borderId="1" applyNumberFormat="0" applyFont="0" applyFill="0" applyAlignment="0">
      <alignment horizontal="center" vertical="center"/>
    </xf>
    <xf numFmtId="0" fontId="1" fillId="0" borderId="0">
      <alignment horizontal="left" vertical="center" wrapText="1" indent="1"/>
    </xf>
    <xf numFmtId="0" fontId="13" fillId="0" borderId="0">
      <alignment horizontal="left" vertical="center" indent="1"/>
    </xf>
    <xf numFmtId="1" fontId="1" fillId="0" borderId="0">
      <alignment horizontal="center" vertical="center"/>
    </xf>
    <xf numFmtId="14" fontId="1" fillId="0" borderId="0">
      <alignment horizontal="left" vertical="center" indent="1"/>
    </xf>
    <xf numFmtId="0" fontId="2" fillId="7" borderId="0" applyProtection="0">
      <alignment horizontal="center" vertical="center"/>
    </xf>
    <xf numFmtId="0" fontId="4" fillId="0" borderId="0" applyFill="0" applyProtection="0">
      <alignment horizontal="right" indent="1"/>
    </xf>
    <xf numFmtId="0" fontId="4" fillId="0" borderId="0" applyFill="0" applyProtection="0">
      <alignment horizontal="center" vertical="center"/>
    </xf>
    <xf numFmtId="165" fontId="11" fillId="0" borderId="0" applyFill="0" applyProtection="0">
      <alignment horizontal="center" vertical="center"/>
    </xf>
    <xf numFmtId="0" fontId="12" fillId="0" borderId="0" applyFill="0" applyProtection="0">
      <alignment horizontal="center" vertical="center"/>
    </xf>
    <xf numFmtId="164" fontId="1" fillId="0" borderId="0" applyFont="0" applyFill="0" applyBorder="0">
      <alignment horizontal="center" vertical="center"/>
    </xf>
    <xf numFmtId="0" fontId="2" fillId="7" borderId="0" applyNumberFormat="0" applyBorder="0" applyProtection="0">
      <alignment horizontal="center" vertical="center"/>
    </xf>
    <xf numFmtId="0" fontId="3" fillId="2" borderId="3">
      <alignment horizontal="left" vertical="center" indent="1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1" applyBorder="1" applyAlignment="1">
      <alignment horizontal="left" vertical="center" wrapText="1" indent="1"/>
    </xf>
    <xf numFmtId="0" fontId="9" fillId="0" borderId="0" xfId="1" applyBorder="1">
      <alignment horizontal="left" vertical="center"/>
    </xf>
    <xf numFmtId="0" fontId="9" fillId="0" borderId="0" xfId="1" applyFill="1" applyBorder="1">
      <alignment horizontal="left" vertical="center"/>
    </xf>
    <xf numFmtId="0" fontId="4" fillId="0" borderId="1" xfId="10">
      <alignment horizontal="center" vertical="center"/>
    </xf>
    <xf numFmtId="0" fontId="1" fillId="0" borderId="0" xfId="11">
      <alignment horizontal="left" vertical="center" wrapText="1" indent="1"/>
    </xf>
    <xf numFmtId="0" fontId="13" fillId="0" borderId="0" xfId="12">
      <alignment horizontal="left" vertical="center" indent="1"/>
    </xf>
    <xf numFmtId="1" fontId="1" fillId="0" borderId="0" xfId="13">
      <alignment horizontal="center" vertical="center"/>
    </xf>
    <xf numFmtId="14" fontId="1" fillId="0" borderId="0" xfId="14">
      <alignment horizontal="lef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8">
      <alignment horizontal="left" vertical="center" indent="2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16">
      <alignment horizontal="right" indent="1"/>
    </xf>
    <xf numFmtId="0" fontId="4" fillId="0" borderId="0" xfId="17">
      <alignment horizontal="center" vertical="center"/>
    </xf>
    <xf numFmtId="165" fontId="11" fillId="0" borderId="0" xfId="18">
      <alignment horizontal="center" vertical="center"/>
    </xf>
    <xf numFmtId="0" fontId="0" fillId="0" borderId="0" xfId="0" quotePrefix="1">
      <alignment vertical="center"/>
    </xf>
    <xf numFmtId="164" fontId="0" fillId="0" borderId="0" xfId="20" applyFont="1" applyFill="1" applyBorder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1">
      <alignment horizontal="left" vertical="center"/>
    </xf>
    <xf numFmtId="0" fontId="8" fillId="3" borderId="0" xfId="3" applyFont="1" applyBorder="1" applyAlignment="1">
      <alignment horizontal="center" vertical="center"/>
    </xf>
    <xf numFmtId="0" fontId="8" fillId="6" borderId="0" xfId="6" applyFont="1" applyBorder="1" applyAlignment="1">
      <alignment horizontal="center" vertical="center"/>
    </xf>
    <xf numFmtId="0" fontId="12" fillId="0" borderId="0" xfId="19" applyFill="1">
      <alignment horizontal="center" vertical="center"/>
    </xf>
    <xf numFmtId="0" fontId="4" fillId="0" borderId="0" xfId="17" applyAlignment="1">
      <alignment horizontal="center" vertical="center" wrapText="1"/>
    </xf>
    <xf numFmtId="0" fontId="8" fillId="5" borderId="0" xfId="5" applyFont="1" applyBorder="1" applyAlignment="1">
      <alignment horizontal="center" vertical="center"/>
    </xf>
    <xf numFmtId="0" fontId="8" fillId="4" borderId="0" xfId="4" applyFont="1" applyBorder="1" applyAlignment="1">
      <alignment horizontal="center" vertical="center"/>
    </xf>
    <xf numFmtId="0" fontId="3" fillId="2" borderId="3" xfId="7">
      <alignment horizontal="left" vertical="center" wrapText="1" indent="1"/>
    </xf>
    <xf numFmtId="0" fontId="3" fillId="2" borderId="3" xfId="22">
      <alignment horizontal="left" vertical="center" indent="1"/>
    </xf>
    <xf numFmtId="0" fontId="7" fillId="2" borderId="0" xfId="9">
      <alignment horizontal="center" vertical="center"/>
    </xf>
    <xf numFmtId="0" fontId="12" fillId="0" borderId="0" xfId="19">
      <alignment horizontal="center" vertical="center"/>
    </xf>
    <xf numFmtId="167" fontId="11" fillId="0" borderId="0" xfId="18" applyNumberFormat="1">
      <alignment horizontal="center" vertical="center"/>
    </xf>
  </cellXfs>
  <cellStyles count="23">
    <cellStyle name="Days_On_Leave" xfId="9" xr:uid="{00000000-0005-0000-0000-000000000000}"/>
    <cellStyle name="Year_entry" xfId="22" xr:uid="{00000000-0005-0000-0000-000001000000}"/>
    <cellStyle name="Акцент1" xfId="3" builtinId="29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Выбор" xfId="7" xr:uid="{00000000-0005-0000-0000-000006000000}"/>
    <cellStyle name="Гиперссылка" xfId="15" builtinId="8" customBuiltin="1"/>
    <cellStyle name="Данные таблицы" xfId="11" xr:uid="{00000000-0005-0000-0000-000008000000}"/>
    <cellStyle name="Даты таблицы" xfId="14" xr:uid="{00000000-0005-0000-0000-000009000000}"/>
    <cellStyle name="Дни" xfId="20" xr:uid="{00000000-0005-0000-0000-00000A000000}"/>
    <cellStyle name="Дни таблицы" xfId="13" xr:uid="{00000000-0005-0000-0000-00000B000000}"/>
    <cellStyle name="Заголовки таблицы" xfId="12" xr:uid="{00000000-0005-0000-0000-00000C000000}"/>
    <cellStyle name="Заголовок 1" xfId="16" builtinId="16" customBuiltin="1"/>
    <cellStyle name="Заголовок 2" xfId="17" builtinId="17" customBuiltin="1"/>
    <cellStyle name="Заголовок 3" xfId="18" builtinId="18" customBuiltin="1"/>
    <cellStyle name="Заголовок 4" xfId="19" builtinId="19" customBuiltin="1"/>
    <cellStyle name="Месяцы" xfId="8" xr:uid="{00000000-0005-0000-0000-000011000000}"/>
    <cellStyle name="Название" xfId="1" builtinId="15" customBuiltin="1"/>
    <cellStyle name="Обычный" xfId="0" builtinId="0" customBuiltin="1"/>
    <cellStyle name="Открывавшаяся гиперссылка" xfId="21" builtinId="9" customBuiltin="1"/>
    <cellStyle name="Правая граница" xfId="10" xr:uid="{00000000-0005-0000-0000-000015000000}"/>
    <cellStyle name="Связанная ячейка" xfId="2" builtinId="24" customBuiltin="1"/>
  </cellStyles>
  <dxfs count="36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b/>
        <i val="0"/>
        <color rgb="FF0070C0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66" formatCode="[$-419]dddd\,\ d\ mmmm\ yyyy\ &quot;г.&quot;"/>
    </dxf>
    <dxf>
      <font>
        <b/>
        <i val="0"/>
        <color rgb="FF0070C0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66" formatCode="[$-419]dddd\,\ d\ mmmm\ yyyy\ &quot;г.&quot;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numFmt numFmtId="164" formatCode="d"/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 defaultTableStyle="Стиль таблицы учета посещаемости">
    <tableStyle name="Стиль таблицы учета посещаемости" pivot="0" count="5" xr9:uid="{00000000-0011-0000-FFFF-FFFF00000000}">
      <tableStyleElement type="wholeTable" dxfId="35"/>
      <tableStyleElement type="headerRow" dxfId="34"/>
      <tableStyleElement type="firstColumn" dxfId="33"/>
      <tableStyleElement type="firstRowStripe" dxfId="32"/>
      <tableStyleElement type="firstHeaderCell" dxfId="31"/>
    </tableStyle>
    <tableStyle name="Отчет об отпусках" table="0" count="13" xr9:uid="{00000000-0011-0000-FFFF-FFFF01000000}">
      <tableStyleElement type="wholeTable" dxfId="30"/>
      <tableStyleElement type="headerRow" dxfId="29"/>
      <tableStyleElement type="totalRow" dxfId="28"/>
      <tableStyleElement type="firstRowStripe" dxfId="27"/>
      <tableStyleElement type="firstColumnStripe" dxfId="26"/>
      <tableStyleElement type="firstSubtotalColumn" dxfId="25"/>
      <tableStyleElement type="firstSubtotalRow" dxfId="24"/>
      <tableStyleElement type="secondSubtotalRow" dxfId="23"/>
      <tableStyleElement type="firstRowSubheading" dxfId="22"/>
      <tableStyleElement type="secondRowSubheading" dxfId="21"/>
      <tableStyleElement type="thirdRowSubheading" dxfId="20"/>
      <tableStyleElement type="pageFieldLabels" dxfId="19"/>
      <tableStyleElement type="pageFieldValues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%20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View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ttendanceRecord" displayName="AttendanceRecord" ref="B5:AR17" totalsRowShown="0">
  <autoFilter ref="B5:AR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000-000001000000}" name="День недели/Месяц"/>
    <tableColumn id="6" xr3:uid="{00000000-0010-0000-0000-000006000000}" name="ВС" dataDxfId="17">
      <calculatedColumnFormula>IFERROR(IF(TEXT(DATE(Calendar_Year,ROW($A1),1),"ДДД")=LEFT(C$5,2),DATE(Calendar_Year,ROW($A1),1),""),"")</calculatedColumnFormula>
    </tableColumn>
    <tableColumn id="7" xr3:uid="{00000000-0010-0000-0000-000007000000}" name="ПН">
      <calculatedColumnFormula>IFERROR(IF(TEXT(DATE(Calendar_Year,ROW($A1),1),"ДДД")=LEFT(D$5,2),DATE(Calendar_Year,ROW($A1),1),IF(C6&gt;=1,C6+1,"")),"")</calculatedColumnFormula>
    </tableColumn>
    <tableColumn id="8" xr3:uid="{00000000-0010-0000-0000-000008000000}" name="ВТ">
      <calculatedColumnFormula>IFERROR(IF(TEXT(DATE(Calendar_Year,ROW($A1),1),"ДДД")=LEFT(E$5,2),DATE(Calendar_Year,ROW($A1),1),IF(D6&gt;=1,D6+1,"")),"")</calculatedColumnFormula>
    </tableColumn>
    <tableColumn id="9" xr3:uid="{00000000-0010-0000-0000-000009000000}" name="СР">
      <calculatedColumnFormula>IFERROR(IF(TEXT(DATE(Calendar_Year,ROW($A1),1),"ДДД")=LEFT(F$5,2),DATE(Calendar_Year,ROW($A1),1),IF(E6&gt;=1,E6+1,"")),"")</calculatedColumnFormula>
    </tableColumn>
    <tableColumn id="10" xr3:uid="{00000000-0010-0000-0000-00000A000000}" name="ЧТ">
      <calculatedColumnFormula>IFERROR(IF(TEXT(DATE(Calendar_Year,ROW($A1),1),"ДДД")=LEFT(G$5,2),DATE(Calendar_Year,ROW($A1),1),IF(F6&gt;=1,F6+1,"")),"")</calculatedColumnFormula>
    </tableColumn>
    <tableColumn id="11" xr3:uid="{00000000-0010-0000-0000-00000B000000}" name="ПТ">
      <calculatedColumnFormula>IFERROR(IF(TEXT(DATE(Calendar_Year,ROW($A1),1),"ДДД")=LEFT(H$5,2),DATE(Calendar_Year,ROW($A1),1),IF(G6&gt;=1,G6+1,"")),"")</calculatedColumnFormula>
    </tableColumn>
    <tableColumn id="12" xr3:uid="{00000000-0010-0000-0000-00000C000000}" name="СБ">
      <calculatedColumnFormula>IFERROR(IF(TEXT(DATE(Calendar_Year,ROW($A1),1),"ДДД")=LEFT(I$5,2),DATE(Calendar_Year,ROW($A1),1),IF(H6&gt;=1,H6+1,"")),"")</calculatedColumnFormula>
    </tableColumn>
    <tableColumn id="13" xr3:uid="{00000000-0010-0000-0000-00000D000000}" name="ВС   ">
      <calculatedColumnFormula>IFERROR(IF(I6&gt;=1,I6+1,""),"")</calculatedColumnFormula>
    </tableColumn>
    <tableColumn id="14" xr3:uid="{00000000-0010-0000-0000-00000E000000}" name="ПН   ">
      <calculatedColumnFormula>IFERROR(IF(J6&gt;=1,J6+1,""),"")</calculatedColumnFormula>
    </tableColumn>
    <tableColumn id="15" xr3:uid="{00000000-0010-0000-0000-00000F000000}" name="ВТ   ">
      <calculatedColumnFormula>IFERROR(IF(K6&gt;=1,K6+1,""),"")</calculatedColumnFormula>
    </tableColumn>
    <tableColumn id="16" xr3:uid="{00000000-0010-0000-0000-000010000000}" name="СР   ">
      <calculatedColumnFormula>IFERROR(IF(L6&gt;=1,L6+1,""),"")</calculatedColumnFormula>
    </tableColumn>
    <tableColumn id="17" xr3:uid="{00000000-0010-0000-0000-000011000000}" name="ЧТ   ">
      <calculatedColumnFormula>IFERROR(IF(M6&gt;=1,M6+1,""),"")</calculatedColumnFormula>
    </tableColumn>
    <tableColumn id="18" xr3:uid="{00000000-0010-0000-0000-000012000000}" name="ПТ   ">
      <calculatedColumnFormula>IFERROR(IF(N6&gt;=1,N6+1,""),"")</calculatedColumnFormula>
    </tableColumn>
    <tableColumn id="19" xr3:uid="{00000000-0010-0000-0000-000013000000}" name="СБ   ">
      <calculatedColumnFormula>IFERROR(IF(O6&gt;=1,O6+1,""),"")</calculatedColumnFormula>
    </tableColumn>
    <tableColumn id="20" xr3:uid="{00000000-0010-0000-0000-000014000000}" name="ВС    ">
      <calculatedColumnFormula>IFERROR(IF(P6&gt;=1,P6+1,""),"")</calculatedColumnFormula>
    </tableColumn>
    <tableColumn id="21" xr3:uid="{00000000-0010-0000-0000-000015000000}" name="ПН    ">
      <calculatedColumnFormula>IFERROR(IF(Q6&gt;=1,Q6+1,""),"")</calculatedColumnFormula>
    </tableColumn>
    <tableColumn id="22" xr3:uid="{00000000-0010-0000-0000-000016000000}" name="ВТ    ">
      <calculatedColumnFormula>IFERROR(IF(R6&gt;=1,R6+1,""),"")</calculatedColumnFormula>
    </tableColumn>
    <tableColumn id="23" xr3:uid="{00000000-0010-0000-0000-000017000000}" name="СР    ">
      <calculatedColumnFormula>IFERROR(IF(S6&gt;=1,S6+1,""),"")</calculatedColumnFormula>
    </tableColumn>
    <tableColumn id="24" xr3:uid="{00000000-0010-0000-0000-000018000000}" name="ЧТ    ">
      <calculatedColumnFormula>IFERROR(IF(T6&gt;=1,T6+1,""),"")</calculatedColumnFormula>
    </tableColumn>
    <tableColumn id="25" xr3:uid="{00000000-0010-0000-0000-000019000000}" name="ПТ    ">
      <calculatedColumnFormula>IFERROR(IF(U6&gt;=1,U6+1,""),"")</calculatedColumnFormula>
    </tableColumn>
    <tableColumn id="26" xr3:uid="{00000000-0010-0000-0000-00001A000000}" name="СБ    ">
      <calculatedColumnFormula>IFERROR(IF(V6&gt;=1,V6+1,""),"")</calculatedColumnFormula>
    </tableColumn>
    <tableColumn id="27" xr3:uid="{00000000-0010-0000-0000-00001B000000}" name="ВС     ">
      <calculatedColumnFormula>IFERROR(IF(W6&gt;=1,W6+1,""),"")</calculatedColumnFormula>
    </tableColumn>
    <tableColumn id="28" xr3:uid="{00000000-0010-0000-0000-00001C000000}" name="ПН     ">
      <calculatedColumnFormula>IFERROR(IF(X6&gt;=1,X6+1,""),"")</calculatedColumnFormula>
    </tableColumn>
    <tableColumn id="29" xr3:uid="{00000000-0010-0000-0000-00001D000000}" name="ВТ     ">
      <calculatedColumnFormula>IFERROR(IF(Y6&gt;=1,Y6+1,""),"")</calculatedColumnFormula>
    </tableColumn>
    <tableColumn id="30" xr3:uid="{00000000-0010-0000-0000-00001E000000}" name="СР     ">
      <calculatedColumnFormula>IFERROR(IF(Z6&gt;=1,Z6+1,""),"")</calculatedColumnFormula>
    </tableColumn>
    <tableColumn id="31" xr3:uid="{00000000-0010-0000-0000-00001F000000}" name="ЧТ  ">
      <calculatedColumnFormula>IFERROR(IF(AA6&gt;=1,AA6+1,""),"")</calculatedColumnFormula>
    </tableColumn>
    <tableColumn id="32" xr3:uid="{00000000-0010-0000-0000-000020000000}" name="ПТ     ">
      <calculatedColumnFormula>IFERROR(IF(AB6&gt;=1,AB6+1,""),"")</calculatedColumnFormula>
    </tableColumn>
    <tableColumn id="33" xr3:uid="{00000000-0010-0000-0000-000021000000}" name="СБ     ">
      <calculatedColumnFormula>IFERROR(IF(AC6&gt;=1,AC6+1,""),"")</calculatedColumnFormula>
    </tableColumn>
    <tableColumn id="34" xr3:uid="{00000000-0010-0000-0000-000022000000}" name="ВС ">
      <calculatedColumnFormula>IFERROR(IF(AD6&gt;=1,AD6+1,""),"")</calculatedColumnFormula>
    </tableColumn>
    <tableColumn id="35" xr3:uid="{00000000-0010-0000-0000-000023000000}" name="ПН ">
      <calculatedColumnFormula>IFERROR(IF(AE6&gt;=1,AE6+1,""),"")</calculatedColumnFormula>
    </tableColumn>
    <tableColumn id="36" xr3:uid="{00000000-0010-0000-0000-000024000000}" name="ВТ ">
      <calculatedColumnFormula>IFERROR(IF(AF6&gt;=1,AF6+1,""),"")</calculatedColumnFormula>
    </tableColumn>
    <tableColumn id="37" xr3:uid="{00000000-0010-0000-0000-000025000000}" name="СР ">
      <calculatedColumnFormula>IFERROR(IF(AG6&gt;=1,AG6+1,""),"")</calculatedColumnFormula>
    </tableColumn>
    <tableColumn id="38" xr3:uid="{00000000-0010-0000-0000-000026000000}" name="ЧТ ">
      <calculatedColumnFormula>IFERROR(IF(AH6&gt;=1,AH6+1,""),"")</calculatedColumnFormula>
    </tableColumn>
    <tableColumn id="39" xr3:uid="{00000000-0010-0000-0000-000027000000}" name="ПТ ">
      <calculatedColumnFormula>IFERROR(IF(AI6&gt;=1,AI6+1,""),"")</calculatedColumnFormula>
    </tableColumn>
    <tableColumn id="40" xr3:uid="{00000000-0010-0000-0000-000028000000}" name="СБ ">
      <calculatedColumnFormula>IFERROR(IF(AJ6&gt;=1,AJ6+1,""),"")</calculatedColumnFormula>
    </tableColumn>
    <tableColumn id="41" xr3:uid="{00000000-0010-0000-0000-000029000000}" name="ВС  ">
      <calculatedColumnFormula>IFERROR(IF(AND(AK6&gt;=1,AK6+1&lt;=DATE(Calendar_Year,ROW($A1)+1,0)),AK6+1,""),"")</calculatedColumnFormula>
    </tableColumn>
    <tableColumn id="42" xr3:uid="{00000000-0010-0000-0000-00002A000000}" name="ПН  ">
      <calculatedColumnFormula>IFERROR(IF(AND(AL6&gt;=1,AL6+1&lt;=DATE(Calendar_Year,ROW($A1)+1,0)),AL6+1,""),"")</calculatedColumnFormula>
    </tableColumn>
    <tableColumn id="43" xr3:uid="{00000000-0010-0000-0000-00002B000000}" name="ВТ  ">
      <calculatedColumnFormula>IFERROR(IF(AND(AM6&gt;=1,AM6+1&lt;=DATE(Calendar_Year,ROW($A1)+1,0)),AM6+1,""),"")</calculatedColumnFormula>
    </tableColumn>
    <tableColumn id="44" xr3:uid="{00000000-0010-0000-0000-00002C000000}" name="СР  ">
      <calculatedColumnFormula>IFERROR(IF(AND(AN6&gt;=1,AN6+1&lt;=DATE(Calendar_Year,ROW($A1)+1,0)),AN6+1,""),"")</calculatedColumnFormula>
    </tableColumn>
    <tableColumn id="45" xr3:uid="{00000000-0010-0000-0000-00002D000000}" name="ЧТ   2">
      <calculatedColumnFormula>IFERROR(IF(AND(AO6&gt;=1,AO6+1&lt;=DATE(Calendar_Year,ROW($A1)+1,0)),AO6+1,""),"")</calculatedColumnFormula>
    </tableColumn>
    <tableColumn id="46" xr3:uid="{00000000-0010-0000-0000-00002E000000}" name="ПТ  ">
      <calculatedColumnFormula>IFERROR(IF(AND(AP6&gt;=1,AP6+1&lt;=DATE(Calendar_Year,ROW($A1)+1,0)),AP6+1,""),"")</calculatedColumnFormula>
    </tableColumn>
    <tableColumn id="47" xr3:uid="{00000000-0010-0000-0000-00002F000000}" name="СБ  ">
      <calculatedColumnFormula>IFERROR(IF(AND(AQ6&gt;=1,AQ6+1&lt;=DATE(Calendar_Year,ROW($A1)+1,0)),AQ6+1,""),"")</calculatedColumnFormula>
    </tableColumn>
  </tableColumns>
  <tableStyleInfo name="Стиль таблицы учета посещаемости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показан учет посещаемости сотрудника. В столбце B указан месяц каждого года. В строке, соответствующей месяцу, показано отсутствие в каждый день месяца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eaveTracker" displayName="LeaveTracker" ref="B3:F26">
  <autoFilter ref="B3:F26" xr:uid="{00000000-0009-0000-0100-000001000000}"/>
  <tableColumns count="5">
    <tableColumn id="1" xr3:uid="{00000000-0010-0000-0100-000001000000}" name="Имя сотрудника" totalsRowLabel="Total" dataCellStyle="Данные таблицы"/>
    <tableColumn id="2" xr3:uid="{00000000-0010-0000-0100-000002000000}" name="Дата начала" dataCellStyle="Даты таблицы"/>
    <tableColumn id="3" xr3:uid="{00000000-0010-0000-0100-000003000000}" name="Дата окончания" dataCellStyle="Даты таблицы"/>
    <tableColumn id="4" xr3:uid="{00000000-0010-0000-0100-000004000000}" name="Вид отпуска" dataCellStyle="Данные таблицы"/>
    <tableColumn id="5" xr3:uid="{00000000-0010-0000-0100-000005000000}" name="Дни" totalsRowFunction="sum" dataCellStyle="Дни таблицы">
      <calculatedColumnFormula>NETWORKDAYS(LeaveTracker[[#This Row],[Дата начала]],LeaveTracker[[#This Row],[Дата окончания]],lstHolidays)</calculatedColumnFormula>
    </tableColumn>
  </tableColumns>
  <tableStyleInfo name="Стиль таблицы учета посещаемости" showFirstColumn="1" showLastColumn="0" showRowStripes="1" showColumnStripes="0"/>
  <extLst>
    <ext xmlns:x14="http://schemas.microsoft.com/office/spreadsheetml/2009/9/main" uri="{504A1905-F514-4f6f-8877-14C23A59335A}">
      <x14:table altTextSummary="Внесите отпуск сотрудника в эту таблицу. Добавьте дату начала, дату окончания, вид отпуска и количество дней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Сотрудники" displayName="Сотрудники" ref="B3:B8" totalsRowShown="0" dataCellStyle="Данные таблицы">
  <sortState ref="B3:B25">
    <sortCondition ref="B2:B25"/>
  </sortState>
  <tableColumns count="1">
    <tableColumn id="1" xr3:uid="{00000000-0010-0000-0200-000001000000}" name="Имена сотрудников" dataCellStyle="Данные таблицы"/>
  </tableColumns>
  <tableStyleInfo name="Стиль таблицы учета посещаемости" showFirstColumn="0" showLastColumn="0" showRowStripes="1" showColumnStripes="0"/>
  <extLst>
    <ext xmlns:x14="http://schemas.microsoft.com/office/spreadsheetml/2009/9/main" uri="{504A1905-F514-4f6f-8877-14C23A59335A}">
      <x14:table altTextSummary="Список имен сотрудников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Виды_отпусков" displayName="Виды_отпусков" ref="B3:B7" totalsRowShown="0" dataCellStyle="Данные таблицы">
  <tableColumns count="1">
    <tableColumn id="1" xr3:uid="{00000000-0010-0000-0300-000001000000}" name="Список видов отпусков" dataCellStyle="Данные таблицы"/>
  </tableColumns>
  <tableStyleInfo name="Стиль таблицы учета посещаемости" showFirstColumn="0" showLastColumn="0" showRowStripes="1" showColumnStripes="0"/>
  <extLst>
    <ext xmlns:x14="http://schemas.microsoft.com/office/spreadsheetml/2009/9/main" uri="{504A1905-F514-4f6f-8877-14C23A59335A}">
      <x14:table altTextSummary="Список видов отпусков: отпуск по болезни, ежегодный отпуск, отпуск в связи с тяжелой утратой и другие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Корпоративные_праздники" displayName="Корпоративные_праздники" ref="B3:C9" totalsRowShown="0" dataDxfId="16">
  <tableColumns count="2">
    <tableColumn id="1" xr3:uid="{00000000-0010-0000-0400-000001000000}" name="Корпоративные праздники" dataCellStyle="Даты таблицы"/>
    <tableColumn id="2" xr3:uid="{00000000-0010-0000-0400-000002000000}" name="Описание" dataCellStyle="Данные таблицы"/>
  </tableColumns>
  <tableStyleInfo name="Стиль таблицы учета посещаемости" showFirstColumn="0" showLastColumn="0" showRowStripes="1" showColumnStripes="0"/>
  <extLst>
    <ext xmlns:x14="http://schemas.microsoft.com/office/spreadsheetml/2009/9/main" uri="{504A1905-F514-4f6f-8877-14C23A59335A}">
      <x14:table altTextSummary="Список корпоративных праздников с описанием"/>
    </ext>
  </extLst>
</table>
</file>

<file path=xl/theme/theme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/>
    <pageSetUpPr fitToPage="1"/>
  </sheetPr>
  <dimension ref="A1:AR22"/>
  <sheetViews>
    <sheetView showGridLines="0" tabSelected="1" zoomScaleNormal="100" workbookViewId="0"/>
  </sheetViews>
  <sheetFormatPr defaultRowHeight="16.5" x14ac:dyDescent="0.3"/>
  <cols>
    <col min="1" max="1" width="2.625" customWidth="1"/>
    <col min="2" max="2" width="24.375" customWidth="1"/>
    <col min="3" max="3" width="7" customWidth="1"/>
    <col min="4" max="5" width="6.75" customWidth="1"/>
    <col min="6" max="7" width="4.625" customWidth="1"/>
    <col min="8" max="8" width="5.625" customWidth="1"/>
    <col min="9" max="9" width="5.875" customWidth="1"/>
    <col min="10" max="10" width="5.5" customWidth="1"/>
    <col min="11" max="11" width="5.125" customWidth="1"/>
    <col min="12" max="13" width="4.625" customWidth="1"/>
    <col min="14" max="14" width="7" customWidth="1"/>
    <col min="15" max="15" width="6.375" customWidth="1"/>
    <col min="16" max="16" width="6.125" customWidth="1"/>
    <col min="17" max="18" width="4.625" customWidth="1"/>
    <col min="19" max="19" width="6.5" customWidth="1"/>
    <col min="20" max="20" width="6" customWidth="1"/>
    <col min="21" max="21" width="6.75" customWidth="1"/>
    <col min="22" max="23" width="4.625" customWidth="1"/>
    <col min="24" max="24" width="6.5" customWidth="1"/>
    <col min="25" max="25" width="6.875" customWidth="1"/>
    <col min="26" max="26" width="6.625" customWidth="1"/>
    <col min="27" max="28" width="4.625" customWidth="1"/>
    <col min="29" max="29" width="6.25" customWidth="1"/>
    <col min="30" max="30" width="7" customWidth="1"/>
    <col min="31" max="31" width="6.25" customWidth="1"/>
    <col min="32" max="44" width="4.625" customWidth="1"/>
    <col min="45" max="45" width="2.625" customWidth="1"/>
  </cols>
  <sheetData>
    <row r="1" spans="1:44" ht="39.950000000000003" customHeight="1" thickBot="1" x14ac:dyDescent="0.35">
      <c r="A1" s="17"/>
      <c r="B1" s="8" t="s">
        <v>0</v>
      </c>
    </row>
    <row r="2" spans="1:44" ht="21.75" customHeight="1" thickTop="1" thickBot="1" x14ac:dyDescent="0.3">
      <c r="B2" s="19" t="s">
        <v>1</v>
      </c>
      <c r="C2" s="32" t="s">
        <v>17</v>
      </c>
      <c r="D2" s="32"/>
      <c r="E2" s="32"/>
      <c r="F2" s="32"/>
      <c r="G2" s="32"/>
      <c r="H2" s="32"/>
      <c r="I2" s="32"/>
      <c r="J2" s="15"/>
      <c r="U2" s="7"/>
      <c r="V2" s="7"/>
      <c r="W2" s="7"/>
      <c r="X2" s="7"/>
      <c r="Y2" s="7"/>
      <c r="Z2" s="7"/>
      <c r="AA2" s="7"/>
      <c r="AB2" s="7"/>
      <c r="AC2" s="1"/>
    </row>
    <row r="3" spans="1:44" ht="21.95" customHeight="1" thickTop="1" thickBot="1" x14ac:dyDescent="0.3">
      <c r="B3" s="19" t="s">
        <v>2</v>
      </c>
      <c r="C3" s="33">
        <f ca="1">YEAR(TODAY())</f>
        <v>2017</v>
      </c>
      <c r="D3" s="33"/>
      <c r="E3" s="33"/>
      <c r="F3" s="33"/>
      <c r="G3" s="33"/>
      <c r="H3" s="33"/>
      <c r="I3" s="33"/>
      <c r="J3" s="15"/>
      <c r="U3" s="7"/>
      <c r="V3" s="7"/>
      <c r="W3" s="7"/>
      <c r="X3" s="7"/>
      <c r="Y3" s="7"/>
      <c r="Z3" s="7"/>
      <c r="AA3" s="7"/>
      <c r="AB3" s="7"/>
      <c r="AC3" s="1"/>
    </row>
    <row r="4" spans="1:44" ht="15" customHeight="1" thickTop="1" x14ac:dyDescent="0.3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x14ac:dyDescent="0.3">
      <c r="B5" t="s">
        <v>3</v>
      </c>
      <c r="C5" t="s">
        <v>18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51</v>
      </c>
      <c r="AE5" t="s">
        <v>52</v>
      </c>
      <c r="AF5" t="s">
        <v>53</v>
      </c>
      <c r="AG5" t="s">
        <v>54</v>
      </c>
      <c r="AH5" t="s">
        <v>55</v>
      </c>
      <c r="AI5" t="s">
        <v>56</v>
      </c>
      <c r="AJ5" t="s">
        <v>57</v>
      </c>
      <c r="AK5" t="s">
        <v>58</v>
      </c>
      <c r="AL5" t="s">
        <v>59</v>
      </c>
      <c r="AM5" t="s">
        <v>60</v>
      </c>
      <c r="AN5" t="s">
        <v>61</v>
      </c>
      <c r="AO5" t="s">
        <v>62</v>
      </c>
      <c r="AP5" s="18" t="s">
        <v>83</v>
      </c>
      <c r="AQ5" t="s">
        <v>63</v>
      </c>
      <c r="AR5" t="s">
        <v>64</v>
      </c>
    </row>
    <row r="6" spans="1:44" ht="18.75" customHeight="1" x14ac:dyDescent="0.3">
      <c r="B6" s="16" t="s">
        <v>4</v>
      </c>
      <c r="C6" s="23">
        <f t="shared" ref="C6:C17" ca="1" si="0">IFERROR(IF(TEXT(DATE(Calendar_Year,ROW($A1),1),"ДДД")=LEFT(C$5,2),DATE(Calendar_Year,ROW($A1),1),""),"")</f>
        <v>42736</v>
      </c>
      <c r="D6" s="23">
        <f t="shared" ref="D6:I6" ca="1" si="1">IFERROR(IF(TEXT(DATE(Calendar_Year,ROW($A1),1),"ДДД")=LEFT(D$5,2),DATE(Calendar_Year,ROW($A1),1),IF(C6&gt;=1,C6+1,"")),"")</f>
        <v>42737</v>
      </c>
      <c r="E6" s="23">
        <f t="shared" ca="1" si="1"/>
        <v>42738</v>
      </c>
      <c r="F6" s="23">
        <f t="shared" ca="1" si="1"/>
        <v>42739</v>
      </c>
      <c r="G6" s="23">
        <f t="shared" ca="1" si="1"/>
        <v>42740</v>
      </c>
      <c r="H6" s="23">
        <f t="shared" ca="1" si="1"/>
        <v>42741</v>
      </c>
      <c r="I6" s="23">
        <f t="shared" ca="1" si="1"/>
        <v>42742</v>
      </c>
      <c r="J6" s="23">
        <f t="shared" ref="J6" ca="1" si="2">IFERROR(IF(I6&gt;=1,I6+1,""),"")</f>
        <v>42743</v>
      </c>
      <c r="K6" s="23">
        <f t="shared" ref="K6" ca="1" si="3">IFERROR(IF(J6&gt;=1,J6+1,""),"")</f>
        <v>42744</v>
      </c>
      <c r="L6" s="23">
        <f t="shared" ref="L6" ca="1" si="4">IFERROR(IF(K6&gt;=1,K6+1,""),"")</f>
        <v>42745</v>
      </c>
      <c r="M6" s="23">
        <f t="shared" ref="M6" ca="1" si="5">IFERROR(IF(L6&gt;=1,L6+1,""),"")</f>
        <v>42746</v>
      </c>
      <c r="N6" s="23">
        <f t="shared" ref="N6" ca="1" si="6">IFERROR(IF(M6&gt;=1,M6+1,""),"")</f>
        <v>42747</v>
      </c>
      <c r="O6" s="23">
        <f t="shared" ref="O6" ca="1" si="7">IFERROR(IF(N6&gt;=1,N6+1,""),"")</f>
        <v>42748</v>
      </c>
      <c r="P6" s="23">
        <f t="shared" ref="P6" ca="1" si="8">IFERROR(IF(O6&gt;=1,O6+1,""),"")</f>
        <v>42749</v>
      </c>
      <c r="Q6" s="23">
        <f t="shared" ref="Q6" ca="1" si="9">IFERROR(IF(P6&gt;=1,P6+1,""),"")</f>
        <v>42750</v>
      </c>
      <c r="R6" s="23">
        <f t="shared" ref="R6" ca="1" si="10">IFERROR(IF(Q6&gt;=1,Q6+1,""),"")</f>
        <v>42751</v>
      </c>
      <c r="S6" s="23">
        <f t="shared" ref="S6" ca="1" si="11">IFERROR(IF(R6&gt;=1,R6+1,""),"")</f>
        <v>42752</v>
      </c>
      <c r="T6" s="23">
        <f t="shared" ref="T6" ca="1" si="12">IFERROR(IF(S6&gt;=1,S6+1,""),"")</f>
        <v>42753</v>
      </c>
      <c r="U6" s="23">
        <f t="shared" ref="U6" ca="1" si="13">IFERROR(IF(T6&gt;=1,T6+1,""),"")</f>
        <v>42754</v>
      </c>
      <c r="V6" s="23">
        <f t="shared" ref="V6" ca="1" si="14">IFERROR(IF(U6&gt;=1,U6+1,""),"")</f>
        <v>42755</v>
      </c>
      <c r="W6" s="23">
        <f t="shared" ref="W6" ca="1" si="15">IFERROR(IF(V6&gt;=1,V6+1,""),"")</f>
        <v>42756</v>
      </c>
      <c r="X6" s="23">
        <f t="shared" ref="X6" ca="1" si="16">IFERROR(IF(W6&gt;=1,W6+1,""),"")</f>
        <v>42757</v>
      </c>
      <c r="Y6" s="23">
        <f t="shared" ref="Y6" ca="1" si="17">IFERROR(IF(X6&gt;=1,X6+1,""),"")</f>
        <v>42758</v>
      </c>
      <c r="Z6" s="23">
        <f t="shared" ref="Z6" ca="1" si="18">IFERROR(IF(Y6&gt;=1,Y6+1,""),"")</f>
        <v>42759</v>
      </c>
      <c r="AA6" s="23">
        <f t="shared" ref="AA6" ca="1" si="19">IFERROR(IF(Z6&gt;=1,Z6+1,""),"")</f>
        <v>42760</v>
      </c>
      <c r="AB6" s="23">
        <f t="shared" ref="AB6" ca="1" si="20">IFERROR(IF(AA6&gt;=1,AA6+1,""),"")</f>
        <v>42761</v>
      </c>
      <c r="AC6" s="23">
        <f t="shared" ref="AC6" ca="1" si="21">IFERROR(IF(AB6&gt;=1,AB6+1,""),"")</f>
        <v>42762</v>
      </c>
      <c r="AD6" s="23">
        <f t="shared" ref="AD6" ca="1" si="22">IFERROR(IF(AC6&gt;=1,AC6+1,""),"")</f>
        <v>42763</v>
      </c>
      <c r="AE6" s="23">
        <f t="shared" ref="AE6" ca="1" si="23">IFERROR(IF(AD6&gt;=1,AD6+1,""),"")</f>
        <v>42764</v>
      </c>
      <c r="AF6" s="23">
        <f t="shared" ref="AF6" ca="1" si="24">IFERROR(IF(AE6&gt;=1,AE6+1,""),"")</f>
        <v>42765</v>
      </c>
      <c r="AG6" s="23">
        <f t="shared" ref="AG6" ca="1" si="25">IFERROR(IF(AF6&gt;=1,AF6+1,""),"")</f>
        <v>42766</v>
      </c>
      <c r="AH6" s="23">
        <f t="shared" ref="AH6" ca="1" si="26">IFERROR(IF(AG6&gt;=1,AG6+1,""),"")</f>
        <v>42767</v>
      </c>
      <c r="AI6" s="23">
        <f t="shared" ref="AI6" ca="1" si="27">IFERROR(IF(AH6&gt;=1,AH6+1,""),"")</f>
        <v>42768</v>
      </c>
      <c r="AJ6" s="23">
        <f t="shared" ref="AJ6" ca="1" si="28">IFERROR(IF(AI6&gt;=1,AI6+1,""),"")</f>
        <v>42769</v>
      </c>
      <c r="AK6" s="23">
        <f t="shared" ref="AK6" ca="1" si="29">IFERROR(IF(AJ6&gt;=1,AJ6+1,""),"")</f>
        <v>42770</v>
      </c>
      <c r="AL6" s="23" t="str">
        <f t="shared" ref="AL6:AR6" ca="1" si="30">IFERROR(IF(AND(AK6&gt;=1,AK6+1&lt;=DATE(Calendar_Year,ROW($A1)+1,0)),AK6+1,""),"")</f>
        <v/>
      </c>
      <c r="AM6" s="23" t="str">
        <f t="shared" ca="1" si="30"/>
        <v/>
      </c>
      <c r="AN6" s="23" t="str">
        <f t="shared" ca="1" si="30"/>
        <v/>
      </c>
      <c r="AO6" s="23" t="str">
        <f t="shared" ca="1" si="30"/>
        <v/>
      </c>
      <c r="AP6" s="23" t="str">
        <f t="shared" ca="1" si="30"/>
        <v/>
      </c>
      <c r="AQ6" s="23" t="str">
        <f t="shared" ca="1" si="30"/>
        <v/>
      </c>
      <c r="AR6" s="23" t="str">
        <f t="shared" ca="1" si="30"/>
        <v/>
      </c>
    </row>
    <row r="7" spans="1:44" ht="18.75" customHeight="1" x14ac:dyDescent="0.3">
      <c r="B7" s="16" t="s">
        <v>5</v>
      </c>
      <c r="C7" s="23" t="str">
        <f t="shared" ca="1" si="0"/>
        <v/>
      </c>
      <c r="D7" s="23" t="str">
        <f t="shared" ref="D7:I7" ca="1" si="31">IFERROR(IF(TEXT(DATE(Calendar_Year,ROW($A2),1),"ДДД")=LEFT(D$5,2),DATE(Calendar_Year,ROW($A2),1),IF(C7&gt;=1,C7+1,"")),"")</f>
        <v/>
      </c>
      <c r="E7" s="23" t="str">
        <f t="shared" ca="1" si="31"/>
        <v/>
      </c>
      <c r="F7" s="23">
        <f t="shared" ca="1" si="31"/>
        <v>42767</v>
      </c>
      <c r="G7" s="23">
        <f t="shared" ca="1" si="31"/>
        <v>42768</v>
      </c>
      <c r="H7" s="23">
        <f t="shared" ca="1" si="31"/>
        <v>42769</v>
      </c>
      <c r="I7" s="23">
        <f t="shared" ca="1" si="31"/>
        <v>42770</v>
      </c>
      <c r="J7" s="23">
        <f t="shared" ref="J7:J17" ca="1" si="32">IFERROR(IF(I7&gt;=1,I7+1,""),"")</f>
        <v>42771</v>
      </c>
      <c r="K7" s="23">
        <f t="shared" ref="K7:K17" ca="1" si="33">IFERROR(IF(J7&gt;=1,J7+1,""),"")</f>
        <v>42772</v>
      </c>
      <c r="L7" s="23">
        <f t="shared" ref="L7:L17" ca="1" si="34">IFERROR(IF(K7&gt;=1,K7+1,""),"")</f>
        <v>42773</v>
      </c>
      <c r="M7" s="23">
        <f t="shared" ref="M7:M17" ca="1" si="35">IFERROR(IF(L7&gt;=1,L7+1,""),"")</f>
        <v>42774</v>
      </c>
      <c r="N7" s="23">
        <f t="shared" ref="N7:N17" ca="1" si="36">IFERROR(IF(M7&gt;=1,M7+1,""),"")</f>
        <v>42775</v>
      </c>
      <c r="O7" s="23">
        <f t="shared" ref="O7:O17" ca="1" si="37">IFERROR(IF(N7&gt;=1,N7+1,""),"")</f>
        <v>42776</v>
      </c>
      <c r="P7" s="23">
        <f t="shared" ref="P7:P17" ca="1" si="38">IFERROR(IF(O7&gt;=1,O7+1,""),"")</f>
        <v>42777</v>
      </c>
      <c r="Q7" s="23">
        <f t="shared" ref="Q7:Q17" ca="1" si="39">IFERROR(IF(P7&gt;=1,P7+1,""),"")</f>
        <v>42778</v>
      </c>
      <c r="R7" s="23">
        <f t="shared" ref="R7:R17" ca="1" si="40">IFERROR(IF(Q7&gt;=1,Q7+1,""),"")</f>
        <v>42779</v>
      </c>
      <c r="S7" s="23">
        <f t="shared" ref="S7:S17" ca="1" si="41">IFERROR(IF(R7&gt;=1,R7+1,""),"")</f>
        <v>42780</v>
      </c>
      <c r="T7" s="23">
        <f t="shared" ref="T7:T17" ca="1" si="42">IFERROR(IF(S7&gt;=1,S7+1,""),"")</f>
        <v>42781</v>
      </c>
      <c r="U7" s="23">
        <f t="shared" ref="U7:U17" ca="1" si="43">IFERROR(IF(T7&gt;=1,T7+1,""),"")</f>
        <v>42782</v>
      </c>
      <c r="V7" s="23">
        <f t="shared" ref="V7:V17" ca="1" si="44">IFERROR(IF(U7&gt;=1,U7+1,""),"")</f>
        <v>42783</v>
      </c>
      <c r="W7" s="23">
        <f t="shared" ref="W7:W17" ca="1" si="45">IFERROR(IF(V7&gt;=1,V7+1,""),"")</f>
        <v>42784</v>
      </c>
      <c r="X7" s="23">
        <f t="shared" ref="X7:X17" ca="1" si="46">IFERROR(IF(W7&gt;=1,W7+1,""),"")</f>
        <v>42785</v>
      </c>
      <c r="Y7" s="23">
        <f t="shared" ref="Y7:Y17" ca="1" si="47">IFERROR(IF(X7&gt;=1,X7+1,""),"")</f>
        <v>42786</v>
      </c>
      <c r="Z7" s="23">
        <f t="shared" ref="Z7:Z17" ca="1" si="48">IFERROR(IF(Y7&gt;=1,Y7+1,""),"")</f>
        <v>42787</v>
      </c>
      <c r="AA7" s="23">
        <f t="shared" ref="AA7:AA17" ca="1" si="49">IFERROR(IF(Z7&gt;=1,Z7+1,""),"")</f>
        <v>42788</v>
      </c>
      <c r="AB7" s="23">
        <f t="shared" ref="AB7:AB17" ca="1" si="50">IFERROR(IF(AA7&gt;=1,AA7+1,""),"")</f>
        <v>42789</v>
      </c>
      <c r="AC7" s="23">
        <f t="shared" ref="AC7:AC17" ca="1" si="51">IFERROR(IF(AB7&gt;=1,AB7+1,""),"")</f>
        <v>42790</v>
      </c>
      <c r="AD7" s="23">
        <f t="shared" ref="AD7:AD17" ca="1" si="52">IFERROR(IF(AC7&gt;=1,AC7+1,""),"")</f>
        <v>42791</v>
      </c>
      <c r="AE7" s="23">
        <f t="shared" ref="AE7:AE17" ca="1" si="53">IFERROR(IF(AD7&gt;=1,AD7+1,""),"")</f>
        <v>42792</v>
      </c>
      <c r="AF7" s="23">
        <f t="shared" ref="AF7:AF17" ca="1" si="54">IFERROR(IF(AE7&gt;=1,AE7+1,""),"")</f>
        <v>42793</v>
      </c>
      <c r="AG7" s="23">
        <f t="shared" ref="AG7:AG17" ca="1" si="55">IFERROR(IF(AF7&gt;=1,AF7+1,""),"")</f>
        <v>42794</v>
      </c>
      <c r="AH7" s="23">
        <f t="shared" ref="AH7:AH17" ca="1" si="56">IFERROR(IF(AG7&gt;=1,AG7+1,""),"")</f>
        <v>42795</v>
      </c>
      <c r="AI7" s="23">
        <f t="shared" ref="AI7:AI17" ca="1" si="57">IFERROR(IF(AH7&gt;=1,AH7+1,""),"")</f>
        <v>42796</v>
      </c>
      <c r="AJ7" s="23">
        <f t="shared" ref="AJ7:AJ17" ca="1" si="58">IFERROR(IF(AI7&gt;=1,AI7+1,""),"")</f>
        <v>42797</v>
      </c>
      <c r="AK7" s="23">
        <f t="shared" ref="AK7:AK17" ca="1" si="59">IFERROR(IF(AJ7&gt;=1,AJ7+1,""),"")</f>
        <v>42798</v>
      </c>
      <c r="AL7" s="23" t="str">
        <f t="shared" ref="AL7:AL17" ca="1" si="60">IFERROR(IF(AND(AK7&gt;=1,AK7+1&lt;=DATE(Calendar_Year,ROW($A2)+1,0)),AK7+1,""),"")</f>
        <v/>
      </c>
      <c r="AM7" s="23" t="str">
        <f t="shared" ref="AM7:AM17" ca="1" si="61">IFERROR(IF(AND(AL7&gt;=1,AL7+1&lt;=DATE(Calendar_Year,ROW($A2)+1,0)),AL7+1,""),"")</f>
        <v/>
      </c>
      <c r="AN7" s="23" t="str">
        <f t="shared" ref="AN7:AN17" ca="1" si="62">IFERROR(IF(AND(AM7&gt;=1,AM7+1&lt;=DATE(Calendar_Year,ROW($A2)+1,0)),AM7+1,""),"")</f>
        <v/>
      </c>
      <c r="AO7" s="23" t="str">
        <f t="shared" ref="AO7:AO17" ca="1" si="63">IFERROR(IF(AND(AN7&gt;=1,AN7+1&lt;=DATE(Calendar_Year,ROW($A2)+1,0)),AN7+1,""),"")</f>
        <v/>
      </c>
      <c r="AP7" s="23" t="str">
        <f t="shared" ref="AP7:AP17" ca="1" si="64">IFERROR(IF(AND(AO7&gt;=1,AO7+1&lt;=DATE(Calendar_Year,ROW($A2)+1,0)),AO7+1,""),"")</f>
        <v/>
      </c>
      <c r="AQ7" s="23" t="str">
        <f t="shared" ref="AQ7:AQ17" ca="1" si="65">IFERROR(IF(AND(AP7&gt;=1,AP7+1&lt;=DATE(Calendar_Year,ROW($A2)+1,0)),AP7+1,""),"")</f>
        <v/>
      </c>
      <c r="AR7" s="23" t="str">
        <f t="shared" ref="AR7:AR17" ca="1" si="66">IFERROR(IF(AND(AQ7&gt;=1,AQ7+1&lt;=DATE(Calendar_Year,ROW($A2)+1,0)),AQ7+1,""),"")</f>
        <v/>
      </c>
    </row>
    <row r="8" spans="1:44" ht="18.75" customHeight="1" x14ac:dyDescent="0.3">
      <c r="A8" s="22"/>
      <c r="B8" s="16" t="s">
        <v>6</v>
      </c>
      <c r="C8" s="23" t="str">
        <f t="shared" ca="1" si="0"/>
        <v/>
      </c>
      <c r="D8" s="23" t="str">
        <f t="shared" ref="D8:I8" ca="1" si="67">IFERROR(IF(TEXT(DATE(Calendar_Year,ROW($A3),1),"ДДД")=LEFT(D$5,2),DATE(Calendar_Year,ROW($A3),1),IF(C8&gt;=1,C8+1,"")),"")</f>
        <v/>
      </c>
      <c r="E8" s="23" t="str">
        <f t="shared" ca="1" si="67"/>
        <v/>
      </c>
      <c r="F8" s="23">
        <f t="shared" ca="1" si="67"/>
        <v>42795</v>
      </c>
      <c r="G8" s="23">
        <f t="shared" ca="1" si="67"/>
        <v>42796</v>
      </c>
      <c r="H8" s="23">
        <f t="shared" ca="1" si="67"/>
        <v>42797</v>
      </c>
      <c r="I8" s="23">
        <f t="shared" ca="1" si="67"/>
        <v>42798</v>
      </c>
      <c r="J8" s="23">
        <f t="shared" ca="1" si="32"/>
        <v>42799</v>
      </c>
      <c r="K8" s="23">
        <f t="shared" ca="1" si="33"/>
        <v>42800</v>
      </c>
      <c r="L8" s="23">
        <f t="shared" ca="1" si="34"/>
        <v>42801</v>
      </c>
      <c r="M8" s="23">
        <f t="shared" ca="1" si="35"/>
        <v>42802</v>
      </c>
      <c r="N8" s="23">
        <f t="shared" ca="1" si="36"/>
        <v>42803</v>
      </c>
      <c r="O8" s="23">
        <f t="shared" ca="1" si="37"/>
        <v>42804</v>
      </c>
      <c r="P8" s="23">
        <f t="shared" ca="1" si="38"/>
        <v>42805</v>
      </c>
      <c r="Q8" s="23">
        <f t="shared" ca="1" si="39"/>
        <v>42806</v>
      </c>
      <c r="R8" s="23">
        <f t="shared" ca="1" si="40"/>
        <v>42807</v>
      </c>
      <c r="S8" s="23">
        <f t="shared" ca="1" si="41"/>
        <v>42808</v>
      </c>
      <c r="T8" s="23">
        <f t="shared" ca="1" si="42"/>
        <v>42809</v>
      </c>
      <c r="U8" s="23">
        <f t="shared" ca="1" si="43"/>
        <v>42810</v>
      </c>
      <c r="V8" s="23">
        <f t="shared" ca="1" si="44"/>
        <v>42811</v>
      </c>
      <c r="W8" s="23">
        <f t="shared" ca="1" si="45"/>
        <v>42812</v>
      </c>
      <c r="X8" s="23">
        <f t="shared" ca="1" si="46"/>
        <v>42813</v>
      </c>
      <c r="Y8" s="23">
        <f t="shared" ca="1" si="47"/>
        <v>42814</v>
      </c>
      <c r="Z8" s="23">
        <f t="shared" ca="1" si="48"/>
        <v>42815</v>
      </c>
      <c r="AA8" s="23">
        <f t="shared" ca="1" si="49"/>
        <v>42816</v>
      </c>
      <c r="AB8" s="23">
        <f t="shared" ca="1" si="50"/>
        <v>42817</v>
      </c>
      <c r="AC8" s="23">
        <f t="shared" ca="1" si="51"/>
        <v>42818</v>
      </c>
      <c r="AD8" s="23">
        <f t="shared" ca="1" si="52"/>
        <v>42819</v>
      </c>
      <c r="AE8" s="23">
        <f t="shared" ca="1" si="53"/>
        <v>42820</v>
      </c>
      <c r="AF8" s="23">
        <f t="shared" ca="1" si="54"/>
        <v>42821</v>
      </c>
      <c r="AG8" s="23">
        <f t="shared" ca="1" si="55"/>
        <v>42822</v>
      </c>
      <c r="AH8" s="23">
        <f t="shared" ca="1" si="56"/>
        <v>42823</v>
      </c>
      <c r="AI8" s="23">
        <f t="shared" ca="1" si="57"/>
        <v>42824</v>
      </c>
      <c r="AJ8" s="23">
        <f t="shared" ca="1" si="58"/>
        <v>42825</v>
      </c>
      <c r="AK8" s="23">
        <f t="shared" ca="1" si="59"/>
        <v>42826</v>
      </c>
      <c r="AL8" s="23" t="str">
        <f t="shared" ca="1" si="60"/>
        <v/>
      </c>
      <c r="AM8" s="23" t="str">
        <f t="shared" ca="1" si="61"/>
        <v/>
      </c>
      <c r="AN8" s="23" t="str">
        <f t="shared" ca="1" si="62"/>
        <v/>
      </c>
      <c r="AO8" s="23" t="str">
        <f t="shared" ca="1" si="63"/>
        <v/>
      </c>
      <c r="AP8" s="23" t="str">
        <f t="shared" ca="1" si="64"/>
        <v/>
      </c>
      <c r="AQ8" s="23" t="str">
        <f t="shared" ca="1" si="65"/>
        <v/>
      </c>
      <c r="AR8" s="23" t="str">
        <f t="shared" ca="1" si="66"/>
        <v/>
      </c>
    </row>
    <row r="9" spans="1:44" ht="18.75" customHeight="1" x14ac:dyDescent="0.3">
      <c r="B9" s="16" t="s">
        <v>7</v>
      </c>
      <c r="C9" s="23" t="str">
        <f t="shared" ca="1" si="0"/>
        <v/>
      </c>
      <c r="D9" s="23" t="str">
        <f t="shared" ref="D9:I9" ca="1" si="68">IFERROR(IF(TEXT(DATE(Calendar_Year,ROW($A4),1),"ДДД")=LEFT(D$5,2),DATE(Calendar_Year,ROW($A4),1),IF(C9&gt;=1,C9+1,"")),"")</f>
        <v/>
      </c>
      <c r="E9" s="23" t="str">
        <f t="shared" ca="1" si="68"/>
        <v/>
      </c>
      <c r="F9" s="23" t="str">
        <f t="shared" ca="1" si="68"/>
        <v/>
      </c>
      <c r="G9" s="23" t="str">
        <f t="shared" ca="1" si="68"/>
        <v/>
      </c>
      <c r="H9" s="23" t="str">
        <f t="shared" ca="1" si="68"/>
        <v/>
      </c>
      <c r="I9" s="23">
        <f t="shared" ca="1" si="68"/>
        <v>42826</v>
      </c>
      <c r="J9" s="23">
        <f t="shared" ca="1" si="32"/>
        <v>42827</v>
      </c>
      <c r="K9" s="23">
        <f t="shared" ca="1" si="33"/>
        <v>42828</v>
      </c>
      <c r="L9" s="23">
        <f t="shared" ca="1" si="34"/>
        <v>42829</v>
      </c>
      <c r="M9" s="23">
        <f t="shared" ca="1" si="35"/>
        <v>42830</v>
      </c>
      <c r="N9" s="23">
        <f t="shared" ca="1" si="36"/>
        <v>42831</v>
      </c>
      <c r="O9" s="23">
        <f t="shared" ca="1" si="37"/>
        <v>42832</v>
      </c>
      <c r="P9" s="23">
        <f t="shared" ca="1" si="38"/>
        <v>42833</v>
      </c>
      <c r="Q9" s="23">
        <f t="shared" ca="1" si="39"/>
        <v>42834</v>
      </c>
      <c r="R9" s="23">
        <f t="shared" ca="1" si="40"/>
        <v>42835</v>
      </c>
      <c r="S9" s="23">
        <f t="shared" ca="1" si="41"/>
        <v>42836</v>
      </c>
      <c r="T9" s="23">
        <f t="shared" ca="1" si="42"/>
        <v>42837</v>
      </c>
      <c r="U9" s="23">
        <f t="shared" ca="1" si="43"/>
        <v>42838</v>
      </c>
      <c r="V9" s="23">
        <f t="shared" ca="1" si="44"/>
        <v>42839</v>
      </c>
      <c r="W9" s="23">
        <f t="shared" ca="1" si="45"/>
        <v>42840</v>
      </c>
      <c r="X9" s="23">
        <f t="shared" ca="1" si="46"/>
        <v>42841</v>
      </c>
      <c r="Y9" s="23">
        <f t="shared" ca="1" si="47"/>
        <v>42842</v>
      </c>
      <c r="Z9" s="23">
        <f t="shared" ca="1" si="48"/>
        <v>42843</v>
      </c>
      <c r="AA9" s="23">
        <f t="shared" ca="1" si="49"/>
        <v>42844</v>
      </c>
      <c r="AB9" s="23">
        <f t="shared" ca="1" si="50"/>
        <v>42845</v>
      </c>
      <c r="AC9" s="23">
        <f t="shared" ca="1" si="51"/>
        <v>42846</v>
      </c>
      <c r="AD9" s="23">
        <f t="shared" ca="1" si="52"/>
        <v>42847</v>
      </c>
      <c r="AE9" s="23">
        <f t="shared" ca="1" si="53"/>
        <v>42848</v>
      </c>
      <c r="AF9" s="23">
        <f t="shared" ca="1" si="54"/>
        <v>42849</v>
      </c>
      <c r="AG9" s="23">
        <f t="shared" ca="1" si="55"/>
        <v>42850</v>
      </c>
      <c r="AH9" s="23">
        <f t="shared" ca="1" si="56"/>
        <v>42851</v>
      </c>
      <c r="AI9" s="23">
        <f t="shared" ca="1" si="57"/>
        <v>42852</v>
      </c>
      <c r="AJ9" s="23">
        <f t="shared" ca="1" si="58"/>
        <v>42853</v>
      </c>
      <c r="AK9" s="23">
        <f t="shared" ca="1" si="59"/>
        <v>42854</v>
      </c>
      <c r="AL9" s="23">
        <f t="shared" ca="1" si="60"/>
        <v>42855</v>
      </c>
      <c r="AM9" s="23" t="str">
        <f t="shared" ca="1" si="61"/>
        <v/>
      </c>
      <c r="AN9" s="23" t="str">
        <f t="shared" ca="1" si="62"/>
        <v/>
      </c>
      <c r="AO9" s="23" t="str">
        <f t="shared" ca="1" si="63"/>
        <v/>
      </c>
      <c r="AP9" s="23" t="str">
        <f t="shared" ca="1" si="64"/>
        <v/>
      </c>
      <c r="AQ9" s="23" t="str">
        <f t="shared" ca="1" si="65"/>
        <v/>
      </c>
      <c r="AR9" s="23" t="str">
        <f t="shared" ca="1" si="66"/>
        <v/>
      </c>
    </row>
    <row r="10" spans="1:44" ht="18.75" customHeight="1" x14ac:dyDescent="0.3">
      <c r="B10" s="16" t="s">
        <v>8</v>
      </c>
      <c r="C10" s="23" t="str">
        <f t="shared" ca="1" si="0"/>
        <v/>
      </c>
      <c r="D10" s="23">
        <f t="shared" ref="D10:I10" ca="1" si="69">IFERROR(IF(TEXT(DATE(Calendar_Year,ROW($A5),1),"ДДД")=LEFT(D$5,2),DATE(Calendar_Year,ROW($A5),1),IF(C10&gt;=1,C10+1,"")),"")</f>
        <v>42856</v>
      </c>
      <c r="E10" s="23">
        <f t="shared" ca="1" si="69"/>
        <v>42857</v>
      </c>
      <c r="F10" s="23">
        <f t="shared" ca="1" si="69"/>
        <v>42858</v>
      </c>
      <c r="G10" s="23">
        <f t="shared" ca="1" si="69"/>
        <v>42859</v>
      </c>
      <c r="H10" s="23">
        <f t="shared" ca="1" si="69"/>
        <v>42860</v>
      </c>
      <c r="I10" s="23">
        <f t="shared" ca="1" si="69"/>
        <v>42861</v>
      </c>
      <c r="J10" s="23">
        <f t="shared" ca="1" si="32"/>
        <v>42862</v>
      </c>
      <c r="K10" s="23">
        <f t="shared" ca="1" si="33"/>
        <v>42863</v>
      </c>
      <c r="L10" s="23">
        <f t="shared" ca="1" si="34"/>
        <v>42864</v>
      </c>
      <c r="M10" s="23">
        <f t="shared" ca="1" si="35"/>
        <v>42865</v>
      </c>
      <c r="N10" s="23">
        <f t="shared" ca="1" si="36"/>
        <v>42866</v>
      </c>
      <c r="O10" s="23">
        <f t="shared" ca="1" si="37"/>
        <v>42867</v>
      </c>
      <c r="P10" s="23">
        <f t="shared" ca="1" si="38"/>
        <v>42868</v>
      </c>
      <c r="Q10" s="23">
        <f t="shared" ca="1" si="39"/>
        <v>42869</v>
      </c>
      <c r="R10" s="23">
        <f t="shared" ca="1" si="40"/>
        <v>42870</v>
      </c>
      <c r="S10" s="23">
        <f t="shared" ca="1" si="41"/>
        <v>42871</v>
      </c>
      <c r="T10" s="23">
        <f t="shared" ca="1" si="42"/>
        <v>42872</v>
      </c>
      <c r="U10" s="23">
        <f t="shared" ca="1" si="43"/>
        <v>42873</v>
      </c>
      <c r="V10" s="23">
        <f t="shared" ca="1" si="44"/>
        <v>42874</v>
      </c>
      <c r="W10" s="23">
        <f t="shared" ca="1" si="45"/>
        <v>42875</v>
      </c>
      <c r="X10" s="23">
        <f t="shared" ca="1" si="46"/>
        <v>42876</v>
      </c>
      <c r="Y10" s="23">
        <f t="shared" ca="1" si="47"/>
        <v>42877</v>
      </c>
      <c r="Z10" s="23">
        <f t="shared" ca="1" si="48"/>
        <v>42878</v>
      </c>
      <c r="AA10" s="23">
        <f t="shared" ca="1" si="49"/>
        <v>42879</v>
      </c>
      <c r="AB10" s="23">
        <f t="shared" ca="1" si="50"/>
        <v>42880</v>
      </c>
      <c r="AC10" s="23">
        <f t="shared" ca="1" si="51"/>
        <v>42881</v>
      </c>
      <c r="AD10" s="23">
        <f t="shared" ca="1" si="52"/>
        <v>42882</v>
      </c>
      <c r="AE10" s="23">
        <f t="shared" ca="1" si="53"/>
        <v>42883</v>
      </c>
      <c r="AF10" s="23">
        <f t="shared" ca="1" si="54"/>
        <v>42884</v>
      </c>
      <c r="AG10" s="23">
        <f t="shared" ca="1" si="55"/>
        <v>42885</v>
      </c>
      <c r="AH10" s="23">
        <f t="shared" ca="1" si="56"/>
        <v>42886</v>
      </c>
      <c r="AI10" s="23">
        <f t="shared" ca="1" si="57"/>
        <v>42887</v>
      </c>
      <c r="AJ10" s="23">
        <f t="shared" ca="1" si="58"/>
        <v>42888</v>
      </c>
      <c r="AK10" s="23">
        <f t="shared" ca="1" si="59"/>
        <v>42889</v>
      </c>
      <c r="AL10" s="23" t="str">
        <f t="shared" ca="1" si="60"/>
        <v/>
      </c>
      <c r="AM10" s="23" t="str">
        <f t="shared" ca="1" si="61"/>
        <v/>
      </c>
      <c r="AN10" s="23" t="str">
        <f t="shared" ca="1" si="62"/>
        <v/>
      </c>
      <c r="AO10" s="23" t="str">
        <f t="shared" ca="1" si="63"/>
        <v/>
      </c>
      <c r="AP10" s="23" t="str">
        <f t="shared" ca="1" si="64"/>
        <v/>
      </c>
      <c r="AQ10" s="23" t="str">
        <f t="shared" ca="1" si="65"/>
        <v/>
      </c>
      <c r="AR10" s="23" t="str">
        <f t="shared" ca="1" si="66"/>
        <v/>
      </c>
    </row>
    <row r="11" spans="1:44" ht="18.75" customHeight="1" x14ac:dyDescent="0.3">
      <c r="B11" s="16" t="s">
        <v>9</v>
      </c>
      <c r="C11" s="23" t="str">
        <f t="shared" ca="1" si="0"/>
        <v/>
      </c>
      <c r="D11" s="23" t="str">
        <f t="shared" ref="D11:I11" ca="1" si="70">IFERROR(IF(TEXT(DATE(Calendar_Year,ROW($A6),1),"ДДД")=LEFT(D$5,2),DATE(Calendar_Year,ROW($A6),1),IF(C11&gt;=1,C11+1,"")),"")</f>
        <v/>
      </c>
      <c r="E11" s="23" t="str">
        <f t="shared" ca="1" si="70"/>
        <v/>
      </c>
      <c r="F11" s="23" t="str">
        <f t="shared" ca="1" si="70"/>
        <v/>
      </c>
      <c r="G11" s="23">
        <f t="shared" ca="1" si="70"/>
        <v>42887</v>
      </c>
      <c r="H11" s="23">
        <f t="shared" ca="1" si="70"/>
        <v>42888</v>
      </c>
      <c r="I11" s="23">
        <f t="shared" ca="1" si="70"/>
        <v>42889</v>
      </c>
      <c r="J11" s="23">
        <f t="shared" ca="1" si="32"/>
        <v>42890</v>
      </c>
      <c r="K11" s="23">
        <f t="shared" ca="1" si="33"/>
        <v>42891</v>
      </c>
      <c r="L11" s="23">
        <f t="shared" ca="1" si="34"/>
        <v>42892</v>
      </c>
      <c r="M11" s="23">
        <f t="shared" ca="1" si="35"/>
        <v>42893</v>
      </c>
      <c r="N11" s="23">
        <f t="shared" ca="1" si="36"/>
        <v>42894</v>
      </c>
      <c r="O11" s="23">
        <f t="shared" ca="1" si="37"/>
        <v>42895</v>
      </c>
      <c r="P11" s="23">
        <f t="shared" ca="1" si="38"/>
        <v>42896</v>
      </c>
      <c r="Q11" s="23">
        <f t="shared" ca="1" si="39"/>
        <v>42897</v>
      </c>
      <c r="R11" s="23">
        <f t="shared" ca="1" si="40"/>
        <v>42898</v>
      </c>
      <c r="S11" s="23">
        <f t="shared" ca="1" si="41"/>
        <v>42899</v>
      </c>
      <c r="T11" s="23">
        <f t="shared" ca="1" si="42"/>
        <v>42900</v>
      </c>
      <c r="U11" s="23">
        <f t="shared" ca="1" si="43"/>
        <v>42901</v>
      </c>
      <c r="V11" s="23">
        <f t="shared" ca="1" si="44"/>
        <v>42902</v>
      </c>
      <c r="W11" s="23">
        <f t="shared" ca="1" si="45"/>
        <v>42903</v>
      </c>
      <c r="X11" s="23">
        <f t="shared" ca="1" si="46"/>
        <v>42904</v>
      </c>
      <c r="Y11" s="23">
        <f t="shared" ca="1" si="47"/>
        <v>42905</v>
      </c>
      <c r="Z11" s="23">
        <f t="shared" ca="1" si="48"/>
        <v>42906</v>
      </c>
      <c r="AA11" s="23">
        <f t="shared" ca="1" si="49"/>
        <v>42907</v>
      </c>
      <c r="AB11" s="23">
        <f t="shared" ca="1" si="50"/>
        <v>42908</v>
      </c>
      <c r="AC11" s="23">
        <f t="shared" ca="1" si="51"/>
        <v>42909</v>
      </c>
      <c r="AD11" s="23">
        <f t="shared" ca="1" si="52"/>
        <v>42910</v>
      </c>
      <c r="AE11" s="23">
        <f t="shared" ca="1" si="53"/>
        <v>42911</v>
      </c>
      <c r="AF11" s="23">
        <f t="shared" ca="1" si="54"/>
        <v>42912</v>
      </c>
      <c r="AG11" s="23">
        <f t="shared" ca="1" si="55"/>
        <v>42913</v>
      </c>
      <c r="AH11" s="23">
        <f t="shared" ca="1" si="56"/>
        <v>42914</v>
      </c>
      <c r="AI11" s="23">
        <f t="shared" ca="1" si="57"/>
        <v>42915</v>
      </c>
      <c r="AJ11" s="23">
        <f t="shared" ca="1" si="58"/>
        <v>42916</v>
      </c>
      <c r="AK11" s="23">
        <f t="shared" ca="1" si="59"/>
        <v>42917</v>
      </c>
      <c r="AL11" s="23" t="str">
        <f t="shared" ca="1" si="60"/>
        <v/>
      </c>
      <c r="AM11" s="23" t="str">
        <f t="shared" ca="1" si="61"/>
        <v/>
      </c>
      <c r="AN11" s="23" t="str">
        <f t="shared" ca="1" si="62"/>
        <v/>
      </c>
      <c r="AO11" s="23" t="str">
        <f t="shared" ca="1" si="63"/>
        <v/>
      </c>
      <c r="AP11" s="23" t="str">
        <f t="shared" ca="1" si="64"/>
        <v/>
      </c>
      <c r="AQ11" s="23" t="str">
        <f t="shared" ca="1" si="65"/>
        <v/>
      </c>
      <c r="AR11" s="23" t="str">
        <f t="shared" ca="1" si="66"/>
        <v/>
      </c>
    </row>
    <row r="12" spans="1:44" ht="18.75" customHeight="1" x14ac:dyDescent="0.3">
      <c r="B12" s="16" t="s">
        <v>10</v>
      </c>
      <c r="C12" s="23" t="str">
        <f t="shared" ca="1" si="0"/>
        <v/>
      </c>
      <c r="D12" s="23" t="str">
        <f t="shared" ref="D12:I12" ca="1" si="71">IFERROR(IF(TEXT(DATE(Calendar_Year,ROW($A7),1),"ДДД")=LEFT(D$5,2),DATE(Calendar_Year,ROW($A7),1),IF(C12&gt;=1,C12+1,"")),"")</f>
        <v/>
      </c>
      <c r="E12" s="23" t="str">
        <f t="shared" ca="1" si="71"/>
        <v/>
      </c>
      <c r="F12" s="23" t="str">
        <f t="shared" ca="1" si="71"/>
        <v/>
      </c>
      <c r="G12" s="23" t="str">
        <f t="shared" ca="1" si="71"/>
        <v/>
      </c>
      <c r="H12" s="23" t="str">
        <f t="shared" ca="1" si="71"/>
        <v/>
      </c>
      <c r="I12" s="23">
        <f t="shared" ca="1" si="71"/>
        <v>42917</v>
      </c>
      <c r="J12" s="23">
        <f t="shared" ca="1" si="32"/>
        <v>42918</v>
      </c>
      <c r="K12" s="23">
        <f t="shared" ca="1" si="33"/>
        <v>42919</v>
      </c>
      <c r="L12" s="23">
        <f t="shared" ca="1" si="34"/>
        <v>42920</v>
      </c>
      <c r="M12" s="23">
        <f t="shared" ca="1" si="35"/>
        <v>42921</v>
      </c>
      <c r="N12" s="23">
        <f t="shared" ca="1" si="36"/>
        <v>42922</v>
      </c>
      <c r="O12" s="23">
        <f t="shared" ca="1" si="37"/>
        <v>42923</v>
      </c>
      <c r="P12" s="23">
        <f t="shared" ca="1" si="38"/>
        <v>42924</v>
      </c>
      <c r="Q12" s="23">
        <f t="shared" ca="1" si="39"/>
        <v>42925</v>
      </c>
      <c r="R12" s="23">
        <f t="shared" ca="1" si="40"/>
        <v>42926</v>
      </c>
      <c r="S12" s="23">
        <f t="shared" ca="1" si="41"/>
        <v>42927</v>
      </c>
      <c r="T12" s="23">
        <f t="shared" ca="1" si="42"/>
        <v>42928</v>
      </c>
      <c r="U12" s="23">
        <f t="shared" ca="1" si="43"/>
        <v>42929</v>
      </c>
      <c r="V12" s="23">
        <f t="shared" ca="1" si="44"/>
        <v>42930</v>
      </c>
      <c r="W12" s="23">
        <f t="shared" ca="1" si="45"/>
        <v>42931</v>
      </c>
      <c r="X12" s="23">
        <f t="shared" ca="1" si="46"/>
        <v>42932</v>
      </c>
      <c r="Y12" s="23">
        <f t="shared" ca="1" si="47"/>
        <v>42933</v>
      </c>
      <c r="Z12" s="23">
        <f t="shared" ca="1" si="48"/>
        <v>42934</v>
      </c>
      <c r="AA12" s="23">
        <f t="shared" ca="1" si="49"/>
        <v>42935</v>
      </c>
      <c r="AB12" s="23">
        <f t="shared" ca="1" si="50"/>
        <v>42936</v>
      </c>
      <c r="AC12" s="23">
        <f t="shared" ca="1" si="51"/>
        <v>42937</v>
      </c>
      <c r="AD12" s="23">
        <f t="shared" ca="1" si="52"/>
        <v>42938</v>
      </c>
      <c r="AE12" s="23">
        <f t="shared" ca="1" si="53"/>
        <v>42939</v>
      </c>
      <c r="AF12" s="23">
        <f t="shared" ca="1" si="54"/>
        <v>42940</v>
      </c>
      <c r="AG12" s="23">
        <f t="shared" ca="1" si="55"/>
        <v>42941</v>
      </c>
      <c r="AH12" s="23">
        <f t="shared" ca="1" si="56"/>
        <v>42942</v>
      </c>
      <c r="AI12" s="23">
        <f t="shared" ca="1" si="57"/>
        <v>42943</v>
      </c>
      <c r="AJ12" s="23">
        <f t="shared" ca="1" si="58"/>
        <v>42944</v>
      </c>
      <c r="AK12" s="23">
        <f t="shared" ca="1" si="59"/>
        <v>42945</v>
      </c>
      <c r="AL12" s="23">
        <f t="shared" ca="1" si="60"/>
        <v>42946</v>
      </c>
      <c r="AM12" s="23">
        <f t="shared" ca="1" si="61"/>
        <v>42947</v>
      </c>
      <c r="AN12" s="23" t="str">
        <f t="shared" ca="1" si="62"/>
        <v/>
      </c>
      <c r="AO12" s="23" t="str">
        <f t="shared" ca="1" si="63"/>
        <v/>
      </c>
      <c r="AP12" s="23" t="str">
        <f t="shared" ca="1" si="64"/>
        <v/>
      </c>
      <c r="AQ12" s="23" t="str">
        <f t="shared" ca="1" si="65"/>
        <v/>
      </c>
      <c r="AR12" s="23" t="str">
        <f t="shared" ca="1" si="66"/>
        <v/>
      </c>
    </row>
    <row r="13" spans="1:44" ht="18.75" customHeight="1" x14ac:dyDescent="0.3">
      <c r="B13" s="16" t="s">
        <v>11</v>
      </c>
      <c r="C13" s="23" t="str">
        <f t="shared" ca="1" si="0"/>
        <v/>
      </c>
      <c r="D13" s="23" t="str">
        <f t="shared" ref="D13:I13" ca="1" si="72">IFERROR(IF(TEXT(DATE(Calendar_Year,ROW($A8),1),"ДДД")=LEFT(D$5,2),DATE(Calendar_Year,ROW($A8),1),IF(C13&gt;=1,C13+1,"")),"")</f>
        <v/>
      </c>
      <c r="E13" s="23">
        <f t="shared" ca="1" si="72"/>
        <v>42948</v>
      </c>
      <c r="F13" s="23">
        <f t="shared" ca="1" si="72"/>
        <v>42949</v>
      </c>
      <c r="G13" s="23">
        <f t="shared" ca="1" si="72"/>
        <v>42950</v>
      </c>
      <c r="H13" s="23">
        <f t="shared" ca="1" si="72"/>
        <v>42951</v>
      </c>
      <c r="I13" s="23">
        <f t="shared" ca="1" si="72"/>
        <v>42952</v>
      </c>
      <c r="J13" s="23">
        <f t="shared" ca="1" si="32"/>
        <v>42953</v>
      </c>
      <c r="K13" s="23">
        <f t="shared" ca="1" si="33"/>
        <v>42954</v>
      </c>
      <c r="L13" s="23">
        <f t="shared" ca="1" si="34"/>
        <v>42955</v>
      </c>
      <c r="M13" s="23">
        <f t="shared" ca="1" si="35"/>
        <v>42956</v>
      </c>
      <c r="N13" s="23">
        <f t="shared" ca="1" si="36"/>
        <v>42957</v>
      </c>
      <c r="O13" s="23">
        <f t="shared" ca="1" si="37"/>
        <v>42958</v>
      </c>
      <c r="P13" s="23">
        <f t="shared" ca="1" si="38"/>
        <v>42959</v>
      </c>
      <c r="Q13" s="23">
        <f t="shared" ca="1" si="39"/>
        <v>42960</v>
      </c>
      <c r="R13" s="23">
        <f t="shared" ca="1" si="40"/>
        <v>42961</v>
      </c>
      <c r="S13" s="23">
        <f t="shared" ca="1" si="41"/>
        <v>42962</v>
      </c>
      <c r="T13" s="23">
        <f t="shared" ca="1" si="42"/>
        <v>42963</v>
      </c>
      <c r="U13" s="23">
        <f t="shared" ca="1" si="43"/>
        <v>42964</v>
      </c>
      <c r="V13" s="23">
        <f t="shared" ca="1" si="44"/>
        <v>42965</v>
      </c>
      <c r="W13" s="23">
        <f t="shared" ca="1" si="45"/>
        <v>42966</v>
      </c>
      <c r="X13" s="23">
        <f t="shared" ca="1" si="46"/>
        <v>42967</v>
      </c>
      <c r="Y13" s="23">
        <f t="shared" ca="1" si="47"/>
        <v>42968</v>
      </c>
      <c r="Z13" s="23">
        <f t="shared" ca="1" si="48"/>
        <v>42969</v>
      </c>
      <c r="AA13" s="23">
        <f t="shared" ca="1" si="49"/>
        <v>42970</v>
      </c>
      <c r="AB13" s="23">
        <f t="shared" ca="1" si="50"/>
        <v>42971</v>
      </c>
      <c r="AC13" s="23">
        <f t="shared" ca="1" si="51"/>
        <v>42972</v>
      </c>
      <c r="AD13" s="23">
        <f t="shared" ca="1" si="52"/>
        <v>42973</v>
      </c>
      <c r="AE13" s="23">
        <f t="shared" ca="1" si="53"/>
        <v>42974</v>
      </c>
      <c r="AF13" s="23">
        <f t="shared" ca="1" si="54"/>
        <v>42975</v>
      </c>
      <c r="AG13" s="23">
        <f t="shared" ca="1" si="55"/>
        <v>42976</v>
      </c>
      <c r="AH13" s="23">
        <f t="shared" ca="1" si="56"/>
        <v>42977</v>
      </c>
      <c r="AI13" s="23">
        <f t="shared" ca="1" si="57"/>
        <v>42978</v>
      </c>
      <c r="AJ13" s="23">
        <f t="shared" ca="1" si="58"/>
        <v>42979</v>
      </c>
      <c r="AK13" s="23">
        <f t="shared" ca="1" si="59"/>
        <v>42980</v>
      </c>
      <c r="AL13" s="23" t="str">
        <f t="shared" ca="1" si="60"/>
        <v/>
      </c>
      <c r="AM13" s="23" t="str">
        <f t="shared" ca="1" si="61"/>
        <v/>
      </c>
      <c r="AN13" s="23" t="str">
        <f t="shared" ca="1" si="62"/>
        <v/>
      </c>
      <c r="AO13" s="23" t="str">
        <f t="shared" ca="1" si="63"/>
        <v/>
      </c>
      <c r="AP13" s="23" t="str">
        <f t="shared" ca="1" si="64"/>
        <v/>
      </c>
      <c r="AQ13" s="23" t="str">
        <f t="shared" ca="1" si="65"/>
        <v/>
      </c>
      <c r="AR13" s="23" t="str">
        <f t="shared" ca="1" si="66"/>
        <v/>
      </c>
    </row>
    <row r="14" spans="1:44" ht="18.75" customHeight="1" x14ac:dyDescent="0.3">
      <c r="B14" s="16" t="s">
        <v>12</v>
      </c>
      <c r="C14" s="23" t="str">
        <f t="shared" ca="1" si="0"/>
        <v/>
      </c>
      <c r="D14" s="23" t="str">
        <f t="shared" ref="D14:I14" ca="1" si="73">IFERROR(IF(TEXT(DATE(Calendar_Year,ROW($A9),1),"ДДД")=LEFT(D$5,2),DATE(Calendar_Year,ROW($A9),1),IF(C14&gt;=1,C14+1,"")),"")</f>
        <v/>
      </c>
      <c r="E14" s="23" t="str">
        <f t="shared" ca="1" si="73"/>
        <v/>
      </c>
      <c r="F14" s="23" t="str">
        <f t="shared" ca="1" si="73"/>
        <v/>
      </c>
      <c r="G14" s="23" t="str">
        <f t="shared" ca="1" si="73"/>
        <v/>
      </c>
      <c r="H14" s="23">
        <f t="shared" ca="1" si="73"/>
        <v>42979</v>
      </c>
      <c r="I14" s="23">
        <f t="shared" ca="1" si="73"/>
        <v>42980</v>
      </c>
      <c r="J14" s="23">
        <f t="shared" ca="1" si="32"/>
        <v>42981</v>
      </c>
      <c r="K14" s="23">
        <f t="shared" ca="1" si="33"/>
        <v>42982</v>
      </c>
      <c r="L14" s="23">
        <f t="shared" ca="1" si="34"/>
        <v>42983</v>
      </c>
      <c r="M14" s="23">
        <f t="shared" ca="1" si="35"/>
        <v>42984</v>
      </c>
      <c r="N14" s="23">
        <f t="shared" ca="1" si="36"/>
        <v>42985</v>
      </c>
      <c r="O14" s="23">
        <f t="shared" ca="1" si="37"/>
        <v>42986</v>
      </c>
      <c r="P14" s="23">
        <f t="shared" ca="1" si="38"/>
        <v>42987</v>
      </c>
      <c r="Q14" s="23">
        <f t="shared" ca="1" si="39"/>
        <v>42988</v>
      </c>
      <c r="R14" s="23">
        <f t="shared" ca="1" si="40"/>
        <v>42989</v>
      </c>
      <c r="S14" s="23">
        <f t="shared" ca="1" si="41"/>
        <v>42990</v>
      </c>
      <c r="T14" s="23">
        <f t="shared" ca="1" si="42"/>
        <v>42991</v>
      </c>
      <c r="U14" s="23">
        <f t="shared" ca="1" si="43"/>
        <v>42992</v>
      </c>
      <c r="V14" s="23">
        <f t="shared" ca="1" si="44"/>
        <v>42993</v>
      </c>
      <c r="W14" s="23">
        <f t="shared" ca="1" si="45"/>
        <v>42994</v>
      </c>
      <c r="X14" s="23">
        <f t="shared" ca="1" si="46"/>
        <v>42995</v>
      </c>
      <c r="Y14" s="23">
        <f t="shared" ca="1" si="47"/>
        <v>42996</v>
      </c>
      <c r="Z14" s="23">
        <f t="shared" ca="1" si="48"/>
        <v>42997</v>
      </c>
      <c r="AA14" s="23">
        <f t="shared" ca="1" si="49"/>
        <v>42998</v>
      </c>
      <c r="AB14" s="23">
        <f t="shared" ca="1" si="50"/>
        <v>42999</v>
      </c>
      <c r="AC14" s="23">
        <f t="shared" ca="1" si="51"/>
        <v>43000</v>
      </c>
      <c r="AD14" s="23">
        <f t="shared" ca="1" si="52"/>
        <v>43001</v>
      </c>
      <c r="AE14" s="23">
        <f t="shared" ca="1" si="53"/>
        <v>43002</v>
      </c>
      <c r="AF14" s="23">
        <f t="shared" ca="1" si="54"/>
        <v>43003</v>
      </c>
      <c r="AG14" s="23">
        <f t="shared" ca="1" si="55"/>
        <v>43004</v>
      </c>
      <c r="AH14" s="23">
        <f t="shared" ca="1" si="56"/>
        <v>43005</v>
      </c>
      <c r="AI14" s="23">
        <f t="shared" ca="1" si="57"/>
        <v>43006</v>
      </c>
      <c r="AJ14" s="23">
        <f t="shared" ca="1" si="58"/>
        <v>43007</v>
      </c>
      <c r="AK14" s="23">
        <f t="shared" ca="1" si="59"/>
        <v>43008</v>
      </c>
      <c r="AL14" s="23" t="str">
        <f t="shared" ca="1" si="60"/>
        <v/>
      </c>
      <c r="AM14" s="23" t="str">
        <f t="shared" ca="1" si="61"/>
        <v/>
      </c>
      <c r="AN14" s="23" t="str">
        <f t="shared" ca="1" si="62"/>
        <v/>
      </c>
      <c r="AO14" s="23" t="str">
        <f t="shared" ca="1" si="63"/>
        <v/>
      </c>
      <c r="AP14" s="23" t="str">
        <f t="shared" ca="1" si="64"/>
        <v/>
      </c>
      <c r="AQ14" s="23" t="str">
        <f t="shared" ca="1" si="65"/>
        <v/>
      </c>
      <c r="AR14" s="23" t="str">
        <f t="shared" ca="1" si="66"/>
        <v/>
      </c>
    </row>
    <row r="15" spans="1:44" ht="18.75" customHeight="1" x14ac:dyDescent="0.3">
      <c r="B15" s="16" t="s">
        <v>13</v>
      </c>
      <c r="C15" s="23">
        <f t="shared" ca="1" si="0"/>
        <v>43009</v>
      </c>
      <c r="D15" s="23">
        <f t="shared" ref="D15:I15" ca="1" si="74">IFERROR(IF(TEXT(DATE(Calendar_Year,ROW($A10),1),"ДДД")=LEFT(D$5,2),DATE(Calendar_Year,ROW($A10),1),IF(C15&gt;=1,C15+1,"")),"")</f>
        <v>43010</v>
      </c>
      <c r="E15" s="23">
        <f t="shared" ca="1" si="74"/>
        <v>43011</v>
      </c>
      <c r="F15" s="23">
        <f t="shared" ca="1" si="74"/>
        <v>43012</v>
      </c>
      <c r="G15" s="23">
        <f t="shared" ca="1" si="74"/>
        <v>43013</v>
      </c>
      <c r="H15" s="23">
        <f t="shared" ca="1" si="74"/>
        <v>43014</v>
      </c>
      <c r="I15" s="23">
        <f t="shared" ca="1" si="74"/>
        <v>43015</v>
      </c>
      <c r="J15" s="23">
        <f t="shared" ca="1" si="32"/>
        <v>43016</v>
      </c>
      <c r="K15" s="23">
        <f t="shared" ca="1" si="33"/>
        <v>43017</v>
      </c>
      <c r="L15" s="23">
        <f t="shared" ca="1" si="34"/>
        <v>43018</v>
      </c>
      <c r="M15" s="23">
        <f t="shared" ca="1" si="35"/>
        <v>43019</v>
      </c>
      <c r="N15" s="23">
        <f t="shared" ca="1" si="36"/>
        <v>43020</v>
      </c>
      <c r="O15" s="23">
        <f t="shared" ca="1" si="37"/>
        <v>43021</v>
      </c>
      <c r="P15" s="23">
        <f t="shared" ca="1" si="38"/>
        <v>43022</v>
      </c>
      <c r="Q15" s="23">
        <f t="shared" ca="1" si="39"/>
        <v>43023</v>
      </c>
      <c r="R15" s="23">
        <f t="shared" ca="1" si="40"/>
        <v>43024</v>
      </c>
      <c r="S15" s="23">
        <f t="shared" ca="1" si="41"/>
        <v>43025</v>
      </c>
      <c r="T15" s="23">
        <f t="shared" ca="1" si="42"/>
        <v>43026</v>
      </c>
      <c r="U15" s="23">
        <f t="shared" ca="1" si="43"/>
        <v>43027</v>
      </c>
      <c r="V15" s="23">
        <f t="shared" ca="1" si="44"/>
        <v>43028</v>
      </c>
      <c r="W15" s="23">
        <f t="shared" ca="1" si="45"/>
        <v>43029</v>
      </c>
      <c r="X15" s="23">
        <f t="shared" ca="1" si="46"/>
        <v>43030</v>
      </c>
      <c r="Y15" s="23">
        <f t="shared" ca="1" si="47"/>
        <v>43031</v>
      </c>
      <c r="Z15" s="23">
        <f t="shared" ca="1" si="48"/>
        <v>43032</v>
      </c>
      <c r="AA15" s="23">
        <f t="shared" ca="1" si="49"/>
        <v>43033</v>
      </c>
      <c r="AB15" s="23">
        <f t="shared" ca="1" si="50"/>
        <v>43034</v>
      </c>
      <c r="AC15" s="23">
        <f t="shared" ca="1" si="51"/>
        <v>43035</v>
      </c>
      <c r="AD15" s="23">
        <f t="shared" ca="1" si="52"/>
        <v>43036</v>
      </c>
      <c r="AE15" s="23">
        <f t="shared" ca="1" si="53"/>
        <v>43037</v>
      </c>
      <c r="AF15" s="23">
        <f t="shared" ca="1" si="54"/>
        <v>43038</v>
      </c>
      <c r="AG15" s="23">
        <f t="shared" ca="1" si="55"/>
        <v>43039</v>
      </c>
      <c r="AH15" s="23">
        <f t="shared" ca="1" si="56"/>
        <v>43040</v>
      </c>
      <c r="AI15" s="23">
        <f t="shared" ca="1" si="57"/>
        <v>43041</v>
      </c>
      <c r="AJ15" s="23">
        <f t="shared" ca="1" si="58"/>
        <v>43042</v>
      </c>
      <c r="AK15" s="23">
        <f t="shared" ca="1" si="59"/>
        <v>43043</v>
      </c>
      <c r="AL15" s="23" t="str">
        <f t="shared" ca="1" si="60"/>
        <v/>
      </c>
      <c r="AM15" s="23" t="str">
        <f t="shared" ca="1" si="61"/>
        <v/>
      </c>
      <c r="AN15" s="23" t="str">
        <f t="shared" ca="1" si="62"/>
        <v/>
      </c>
      <c r="AO15" s="23" t="str">
        <f t="shared" ca="1" si="63"/>
        <v/>
      </c>
      <c r="AP15" s="23" t="str">
        <f t="shared" ca="1" si="64"/>
        <v/>
      </c>
      <c r="AQ15" s="23" t="str">
        <f t="shared" ca="1" si="65"/>
        <v/>
      </c>
      <c r="AR15" s="23" t="str">
        <f t="shared" ca="1" si="66"/>
        <v/>
      </c>
    </row>
    <row r="16" spans="1:44" ht="18.75" customHeight="1" x14ac:dyDescent="0.3">
      <c r="B16" s="16" t="s">
        <v>14</v>
      </c>
      <c r="C16" s="23" t="str">
        <f t="shared" ca="1" si="0"/>
        <v/>
      </c>
      <c r="D16" s="23" t="str">
        <f t="shared" ref="D16:I16" ca="1" si="75">IFERROR(IF(TEXT(DATE(Calendar_Year,ROW($A11),1),"ДДД")=LEFT(D$5,2),DATE(Calendar_Year,ROW($A11),1),IF(C16&gt;=1,C16+1,"")),"")</f>
        <v/>
      </c>
      <c r="E16" s="23" t="str">
        <f t="shared" ca="1" si="75"/>
        <v/>
      </c>
      <c r="F16" s="23">
        <f t="shared" ca="1" si="75"/>
        <v>43040</v>
      </c>
      <c r="G16" s="23">
        <f t="shared" ca="1" si="75"/>
        <v>43041</v>
      </c>
      <c r="H16" s="23">
        <f t="shared" ca="1" si="75"/>
        <v>43042</v>
      </c>
      <c r="I16" s="23">
        <f t="shared" ca="1" si="75"/>
        <v>43043</v>
      </c>
      <c r="J16" s="23">
        <f t="shared" ca="1" si="32"/>
        <v>43044</v>
      </c>
      <c r="K16" s="23">
        <f t="shared" ca="1" si="33"/>
        <v>43045</v>
      </c>
      <c r="L16" s="23">
        <f t="shared" ca="1" si="34"/>
        <v>43046</v>
      </c>
      <c r="M16" s="23">
        <f t="shared" ca="1" si="35"/>
        <v>43047</v>
      </c>
      <c r="N16" s="23">
        <f t="shared" ca="1" si="36"/>
        <v>43048</v>
      </c>
      <c r="O16" s="23">
        <f t="shared" ca="1" si="37"/>
        <v>43049</v>
      </c>
      <c r="P16" s="23">
        <f t="shared" ca="1" si="38"/>
        <v>43050</v>
      </c>
      <c r="Q16" s="23">
        <f t="shared" ca="1" si="39"/>
        <v>43051</v>
      </c>
      <c r="R16" s="23">
        <f t="shared" ca="1" si="40"/>
        <v>43052</v>
      </c>
      <c r="S16" s="23">
        <f t="shared" ca="1" si="41"/>
        <v>43053</v>
      </c>
      <c r="T16" s="23">
        <f t="shared" ca="1" si="42"/>
        <v>43054</v>
      </c>
      <c r="U16" s="23">
        <f t="shared" ca="1" si="43"/>
        <v>43055</v>
      </c>
      <c r="V16" s="23">
        <f t="shared" ca="1" si="44"/>
        <v>43056</v>
      </c>
      <c r="W16" s="23">
        <f t="shared" ca="1" si="45"/>
        <v>43057</v>
      </c>
      <c r="X16" s="23">
        <f t="shared" ca="1" si="46"/>
        <v>43058</v>
      </c>
      <c r="Y16" s="23">
        <f t="shared" ca="1" si="47"/>
        <v>43059</v>
      </c>
      <c r="Z16" s="23">
        <f t="shared" ca="1" si="48"/>
        <v>43060</v>
      </c>
      <c r="AA16" s="23">
        <f t="shared" ca="1" si="49"/>
        <v>43061</v>
      </c>
      <c r="AB16" s="23">
        <f t="shared" ca="1" si="50"/>
        <v>43062</v>
      </c>
      <c r="AC16" s="23">
        <f t="shared" ca="1" si="51"/>
        <v>43063</v>
      </c>
      <c r="AD16" s="23">
        <f t="shared" ca="1" si="52"/>
        <v>43064</v>
      </c>
      <c r="AE16" s="23">
        <f t="shared" ca="1" si="53"/>
        <v>43065</v>
      </c>
      <c r="AF16" s="23">
        <f t="shared" ca="1" si="54"/>
        <v>43066</v>
      </c>
      <c r="AG16" s="23">
        <f t="shared" ca="1" si="55"/>
        <v>43067</v>
      </c>
      <c r="AH16" s="23">
        <f t="shared" ca="1" si="56"/>
        <v>43068</v>
      </c>
      <c r="AI16" s="23">
        <f t="shared" ca="1" si="57"/>
        <v>43069</v>
      </c>
      <c r="AJ16" s="23">
        <f t="shared" ca="1" si="58"/>
        <v>43070</v>
      </c>
      <c r="AK16" s="23">
        <f t="shared" ca="1" si="59"/>
        <v>43071</v>
      </c>
      <c r="AL16" s="23" t="str">
        <f t="shared" ca="1" si="60"/>
        <v/>
      </c>
      <c r="AM16" s="23" t="str">
        <f t="shared" ca="1" si="61"/>
        <v/>
      </c>
      <c r="AN16" s="23" t="str">
        <f t="shared" ca="1" si="62"/>
        <v/>
      </c>
      <c r="AO16" s="23" t="str">
        <f t="shared" ca="1" si="63"/>
        <v/>
      </c>
      <c r="AP16" s="23" t="str">
        <f t="shared" ca="1" si="64"/>
        <v/>
      </c>
      <c r="AQ16" s="23" t="str">
        <f t="shared" ca="1" si="65"/>
        <v/>
      </c>
      <c r="AR16" s="23" t="str">
        <f t="shared" ca="1" si="66"/>
        <v/>
      </c>
    </row>
    <row r="17" spans="2:44" ht="18.75" customHeight="1" x14ac:dyDescent="0.3">
      <c r="B17" s="16" t="s">
        <v>15</v>
      </c>
      <c r="C17" s="23" t="str">
        <f t="shared" ca="1" si="0"/>
        <v/>
      </c>
      <c r="D17" s="23" t="str">
        <f t="shared" ref="D17:I17" ca="1" si="76">IFERROR(IF(TEXT(DATE(Calendar_Year,ROW($A12),1),"ДДД")=LEFT(D$5,2),DATE(Calendar_Year,ROW($A12),1),IF(C17&gt;=1,C17+1,"")),"")</f>
        <v/>
      </c>
      <c r="E17" s="23" t="str">
        <f t="shared" ca="1" si="76"/>
        <v/>
      </c>
      <c r="F17" s="23" t="str">
        <f t="shared" ca="1" si="76"/>
        <v/>
      </c>
      <c r="G17" s="23" t="str">
        <f t="shared" ca="1" si="76"/>
        <v/>
      </c>
      <c r="H17" s="23">
        <f t="shared" ca="1" si="76"/>
        <v>43070</v>
      </c>
      <c r="I17" s="23">
        <f t="shared" ca="1" si="76"/>
        <v>43071</v>
      </c>
      <c r="J17" s="23">
        <f t="shared" ca="1" si="32"/>
        <v>43072</v>
      </c>
      <c r="K17" s="23">
        <f t="shared" ca="1" si="33"/>
        <v>43073</v>
      </c>
      <c r="L17" s="23">
        <f t="shared" ca="1" si="34"/>
        <v>43074</v>
      </c>
      <c r="M17" s="23">
        <f t="shared" ca="1" si="35"/>
        <v>43075</v>
      </c>
      <c r="N17" s="23">
        <f t="shared" ca="1" si="36"/>
        <v>43076</v>
      </c>
      <c r="O17" s="23">
        <f t="shared" ca="1" si="37"/>
        <v>43077</v>
      </c>
      <c r="P17" s="23">
        <f t="shared" ca="1" si="38"/>
        <v>43078</v>
      </c>
      <c r="Q17" s="23">
        <f t="shared" ca="1" si="39"/>
        <v>43079</v>
      </c>
      <c r="R17" s="23">
        <f t="shared" ca="1" si="40"/>
        <v>43080</v>
      </c>
      <c r="S17" s="23">
        <f t="shared" ca="1" si="41"/>
        <v>43081</v>
      </c>
      <c r="T17" s="23">
        <f t="shared" ca="1" si="42"/>
        <v>43082</v>
      </c>
      <c r="U17" s="23">
        <f t="shared" ca="1" si="43"/>
        <v>43083</v>
      </c>
      <c r="V17" s="23">
        <f t="shared" ca="1" si="44"/>
        <v>43084</v>
      </c>
      <c r="W17" s="23">
        <f t="shared" ca="1" si="45"/>
        <v>43085</v>
      </c>
      <c r="X17" s="23">
        <f t="shared" ca="1" si="46"/>
        <v>43086</v>
      </c>
      <c r="Y17" s="23">
        <f t="shared" ca="1" si="47"/>
        <v>43087</v>
      </c>
      <c r="Z17" s="23">
        <f t="shared" ca="1" si="48"/>
        <v>43088</v>
      </c>
      <c r="AA17" s="23">
        <f t="shared" ca="1" si="49"/>
        <v>43089</v>
      </c>
      <c r="AB17" s="23">
        <f t="shared" ca="1" si="50"/>
        <v>43090</v>
      </c>
      <c r="AC17" s="23">
        <f t="shared" ca="1" si="51"/>
        <v>43091</v>
      </c>
      <c r="AD17" s="23">
        <f t="shared" ca="1" si="52"/>
        <v>43092</v>
      </c>
      <c r="AE17" s="23">
        <f t="shared" ca="1" si="53"/>
        <v>43093</v>
      </c>
      <c r="AF17" s="23">
        <f t="shared" ca="1" si="54"/>
        <v>43094</v>
      </c>
      <c r="AG17" s="23">
        <f t="shared" ca="1" si="55"/>
        <v>43095</v>
      </c>
      <c r="AH17" s="23">
        <f t="shared" ca="1" si="56"/>
        <v>43096</v>
      </c>
      <c r="AI17" s="23">
        <f t="shared" ca="1" si="57"/>
        <v>43097</v>
      </c>
      <c r="AJ17" s="23">
        <f t="shared" ca="1" si="58"/>
        <v>43098</v>
      </c>
      <c r="AK17" s="23">
        <f t="shared" ca="1" si="59"/>
        <v>43099</v>
      </c>
      <c r="AL17" s="23">
        <f t="shared" ca="1" si="60"/>
        <v>43100</v>
      </c>
      <c r="AM17" s="23" t="str">
        <f t="shared" ca="1" si="61"/>
        <v/>
      </c>
      <c r="AN17" s="23" t="str">
        <f t="shared" ca="1" si="62"/>
        <v/>
      </c>
      <c r="AO17" s="23" t="str">
        <f t="shared" ca="1" si="63"/>
        <v/>
      </c>
      <c r="AP17" s="23" t="str">
        <f t="shared" ca="1" si="64"/>
        <v/>
      </c>
      <c r="AQ17" s="23" t="str">
        <f t="shared" ca="1" si="65"/>
        <v/>
      </c>
      <c r="AR17" s="23" t="str">
        <f t="shared" ca="1" si="66"/>
        <v/>
      </c>
    </row>
    <row r="18" spans="2:44" ht="39.950000000000003" customHeight="1" x14ac:dyDescent="0.3">
      <c r="B18" s="9" t="s">
        <v>16</v>
      </c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  <c r="N18" s="3"/>
      <c r="O18" s="3"/>
    </row>
    <row r="19" spans="2:44" ht="44.25" customHeight="1" x14ac:dyDescent="0.3">
      <c r="C19" s="29" t="s">
        <v>19</v>
      </c>
      <c r="D19" s="29"/>
      <c r="E19" s="29"/>
      <c r="F19" s="10"/>
      <c r="G19" s="4"/>
      <c r="H19" s="29" t="s">
        <v>25</v>
      </c>
      <c r="I19" s="29"/>
      <c r="J19" s="29"/>
      <c r="K19" s="29"/>
      <c r="L19" s="10"/>
      <c r="M19" s="24"/>
      <c r="N19" s="29" t="s">
        <v>32</v>
      </c>
      <c r="O19" s="29"/>
      <c r="P19" s="29"/>
      <c r="Q19" s="10"/>
      <c r="R19" s="18"/>
      <c r="S19" s="29" t="s">
        <v>38</v>
      </c>
      <c r="T19" s="29"/>
      <c r="U19" s="29"/>
      <c r="V19" s="10"/>
      <c r="W19" s="4"/>
      <c r="X19" s="29" t="s">
        <v>84</v>
      </c>
      <c r="Y19" s="29"/>
      <c r="Z19" s="29"/>
      <c r="AA19" s="10"/>
      <c r="AB19" s="4"/>
      <c r="AC19" s="29" t="s">
        <v>50</v>
      </c>
      <c r="AD19" s="29"/>
      <c r="AE19" s="29"/>
      <c r="AF19" s="20"/>
      <c r="AI19" s="17"/>
    </row>
    <row r="20" spans="2:44" ht="54.95" customHeight="1" x14ac:dyDescent="0.3">
      <c r="C20" s="34">
        <f ca="1">SUMIFS(LeaveTracker[Дни],LeaveTracker[Имя сотрудника],valSelEmployee,LeaveTracker[Дата начала],"&gt;="&amp;DATE(Calendar_Year,1,1),LeaveTracker[Дата окончания],"&lt;"&amp;DATE(Calendar_Year+1,1,1))</f>
        <v>4</v>
      </c>
      <c r="D20" s="34"/>
      <c r="E20" s="34"/>
      <c r="F20" s="10"/>
      <c r="G20" s="18"/>
      <c r="H20" s="34">
        <f ca="1">NETWORKDAYS(DATE(Calendar_Year,1,1),EDATE(DATE(Calendar_Year,1,1),12)-1)</f>
        <v>260</v>
      </c>
      <c r="I20" s="34"/>
      <c r="J20" s="34"/>
      <c r="K20" s="34"/>
      <c r="L20" s="10"/>
      <c r="M20" s="18"/>
      <c r="N20" s="26">
        <f ca="1">SUMIFS(LeaveTracker[Дни],LeaveTracker[Имя сотрудника],valSelEmployee,LeaveTracker[Дата начала],"&gt;="&amp;DATE(Calendar_Year,1,1),LeaveTracker[Дата окончания],"&lt;"&amp;DATE(Calendar_Year+1,1,1),LeaveTracker[Вид отпуска],'Виды отпусков'!B4)</f>
        <v>1</v>
      </c>
      <c r="O20" s="26"/>
      <c r="P20" s="26"/>
      <c r="Q20" s="10"/>
      <c r="R20" s="18"/>
      <c r="S20" s="27">
        <f ca="1">SUMIFS(LeaveTracker[Дни],LeaveTracker[Имя сотрудника],valSelEmployee,LeaveTracker[Дата начала],"&gt;="&amp;DATE(Calendar_Year,1,1),LeaveTracker[Дата окончания],"&lt;"&amp;DATE(Calendar_Year+1,1,1),LeaveTracker[Вид отпуска],'Виды отпусков'!B5)</f>
        <v>0</v>
      </c>
      <c r="T20" s="27"/>
      <c r="U20" s="27"/>
      <c r="V20" s="10"/>
      <c r="W20" s="18"/>
      <c r="X20" s="31">
        <f ca="1">SUMIFS(LeaveTracker[Дни],LeaveTracker[Имя сотрудника],valSelEmployee,LeaveTracker[Дата начала],"&gt;="&amp;DATE(Calendar_Year,1,1),LeaveTracker[Дата окончания],"&lt;"&amp;DATE(Calendar_Year+1,1,1),LeaveTracker[Вид отпуска],'Виды отпусков'!B6)</f>
        <v>3</v>
      </c>
      <c r="Y20" s="31"/>
      <c r="Z20" s="31"/>
      <c r="AA20" s="10"/>
      <c r="AB20" s="18"/>
      <c r="AC20" s="30">
        <f ca="1">SUMIFS(LeaveTracker[Дни],LeaveTracker[Имя сотрудника],valSelEmployee,LeaveTracker[Дата начала],"&gt;="&amp;DATE(Calendar_Year,1,1),LeaveTracker[Дата окончания],"&lt;"&amp;DATE(Calendar_Year+1,1,1),LeaveTracker[Вид отпуска],'Виды отпусков'!B7)</f>
        <v>0</v>
      </c>
      <c r="AD20" s="30"/>
      <c r="AE20" s="30"/>
    </row>
    <row r="21" spans="2:44" ht="21.95" customHeight="1" x14ac:dyDescent="0.3">
      <c r="C21" s="36">
        <f ca="1">SUMIFS(LeaveTracker[Дни],LeaveTracker[Имя сотрудника],valSelEmployee,LeaveTracker[Дата начала],"&gt;="&amp;DATE(Calendar_Year-1,1,1),LeaveTracker[Дата окончания],"&lt;"&amp;DATE(Calendar_Year,1,1))</f>
        <v>14</v>
      </c>
      <c r="D21" s="36"/>
      <c r="E21" s="36"/>
      <c r="F21" s="10"/>
      <c r="G21" s="5"/>
      <c r="H21" s="36">
        <f ca="1">NETWORKDAYS(DATE(Calendar_Year-1,1,1),EDATE(DATE(Calendar_Year-1,1,1),12)-1)</f>
        <v>261</v>
      </c>
      <c r="I21" s="36"/>
      <c r="J21" s="36"/>
      <c r="K21" s="36"/>
      <c r="L21" s="10"/>
      <c r="M21" s="6"/>
      <c r="N21" s="36">
        <f ca="1">SUMIFS(LeaveTracker[Дни],LeaveTracker[Имя сотрудника],valSelEmployee,LeaveTracker[Дата начала],"&gt;="&amp;DATE(Calendar_Year-1,1,1),LeaveTracker[Дата окончания],"&lt;"&amp;DATE(Calendar_Year,1,1),LeaveTracker[Вид отпуска],'Виды отпусков'!B4)</f>
        <v>4</v>
      </c>
      <c r="O21" s="36"/>
      <c r="P21" s="36"/>
      <c r="Q21" s="10"/>
      <c r="R21" s="6"/>
      <c r="S21" s="36">
        <f ca="1">SUMIFS(LeaveTracker[Дни],LeaveTracker[Имя сотрудника],valSelEmployee,LeaveTracker[Дата начала],"&gt;="&amp;DATE(Calendar_Year-1,1,1),LeaveTracker[Дата окончания],"&lt;"&amp;DATE(Calendar_Year,1,1),LeaveTracker[Вид отпуска],'Виды отпусков'!B5)</f>
        <v>8</v>
      </c>
      <c r="T21" s="36"/>
      <c r="U21" s="36"/>
      <c r="V21" s="10"/>
      <c r="W21" s="6"/>
      <c r="X21" s="36">
        <f ca="1">SUMIFS(LeaveTracker[Дни],LeaveTracker[Имя сотрудника],valSelEmployee,LeaveTracker[Дата начала],"&gt;="&amp;DATE(Calendar_Year-1,1,1),LeaveTracker[Дата окончания],"&lt;"&amp;DATE(Calendar_Year,1,1),LeaveTracker[Вид отпуска],'Виды отпусков'!B6)</f>
        <v>0</v>
      </c>
      <c r="Y21" s="36"/>
      <c r="Z21" s="36"/>
      <c r="AA21" s="10"/>
      <c r="AB21" s="6"/>
      <c r="AC21" s="36">
        <f ca="1">SUMIFS(LeaveTracker[Дни],LeaveTracker[Имя сотрудника],valSelEmployee,LeaveTracker[Дата начала],"&gt;="&amp;DATE(Calendar_Year-1,1,1),LeaveTracker[Дата окончания],"&lt;"&amp;DATE(Calendar_Year,1,1),LeaveTracker[Вид отпуска],'Виды отпусков'!B7)</f>
        <v>2</v>
      </c>
      <c r="AD21" s="36"/>
      <c r="AE21" s="36"/>
      <c r="AF21" s="21"/>
    </row>
    <row r="22" spans="2:44" ht="21.95" customHeight="1" x14ac:dyDescent="0.3">
      <c r="C22" s="28" t="str">
        <f ca="1">IFERROR(IF(C21&lt;&gt;0,IF(C20&gt;=C21,"БОЛЬШЕ НА ", "МЕНЬШЕ НА ")&amp;TEXT(C20/C21-1,"0%;0%"),"БОЛЬШЕ НА 100%"),"")</f>
        <v>МЕНЬШЕ НА 71%</v>
      </c>
      <c r="D22" s="28"/>
      <c r="E22" s="28"/>
      <c r="F22" s="10"/>
      <c r="G22" s="5"/>
      <c r="H22" s="35" t="str">
        <f ca="1">IFERROR(IF(H21&lt;&gt;0,IF(H20&gt;=H21,"БОЛЬШЕ НА ", "МЕНЬШЕ НА ")&amp;TEXT(H20/H21-1,"0%;0%"),"БОЛЬШЕ НА 100%"),"")</f>
        <v>МЕНЬШЕ НА 0%</v>
      </c>
      <c r="I22" s="35"/>
      <c r="J22" s="35"/>
      <c r="K22" s="35"/>
      <c r="L22" s="10"/>
      <c r="M22" s="6"/>
      <c r="N22" s="28" t="str">
        <f ca="1">IFERROR(IF(N21&lt;&gt;0,IF(N20&gt;=N21,"БОЛЬШЕ НА ", "МЕНЬШЕ НА ")&amp;TEXT(N20/N21-1,"0%;0%"),"БОЛЬШЕ НА 100%"),"")</f>
        <v>МЕНЬШЕ НА 75%</v>
      </c>
      <c r="O22" s="28"/>
      <c r="P22" s="28"/>
      <c r="Q22" s="10"/>
      <c r="R22" s="6"/>
      <c r="S22" s="28" t="str">
        <f ca="1">IFERROR(IF(S21&lt;&gt;0,IF(S20&gt;=S21,"БОЛЬШЕ НА ", "МЕНЬШЕ НА ")&amp;TEXT(S20/S21-1,"0%;0%"),"БОЛЬШЕ НА 100%"),"")</f>
        <v>МЕНЬШЕ НА 100%</v>
      </c>
      <c r="T22" s="28"/>
      <c r="U22" s="28"/>
      <c r="V22" s="10"/>
      <c r="W22" s="6"/>
      <c r="X22" s="28" t="str">
        <f ca="1">IFERROR(IF(X21&lt;&gt;0,IF(X20&gt;=X21,"БОЛЬШЕ НА ", "МЕНЬШЕ НА ")&amp;TEXT(X20/X21-1,"0%;0%"),"БОЛЬШЕ НА 100%"),"")</f>
        <v>БОЛЬШЕ НА 100%</v>
      </c>
      <c r="Y22" s="28"/>
      <c r="Z22" s="28"/>
      <c r="AA22" s="10"/>
      <c r="AB22" s="6"/>
      <c r="AC22" s="28" t="str">
        <f ca="1">IFERROR(IF(AC21&lt;&gt;0,IF(AC20&gt;=AC21,"БОЛЬШЕ НА ", "МЕНЬШЕ НА ")&amp;TEXT(AC20/AC21-1,"0%;0%"),"БОЛЬШЕ НА 100%"),"")</f>
        <v>МЕНЬШЕ НА 100%</v>
      </c>
      <c r="AD22" s="28"/>
      <c r="AE22" s="28"/>
      <c r="AF22" s="18"/>
    </row>
  </sheetData>
  <mergeCells count="26">
    <mergeCell ref="C2:I2"/>
    <mergeCell ref="C3:I3"/>
    <mergeCell ref="C22:E22"/>
    <mergeCell ref="N22:P22"/>
    <mergeCell ref="S22:U22"/>
    <mergeCell ref="C19:E19"/>
    <mergeCell ref="C20:E20"/>
    <mergeCell ref="C21:E21"/>
    <mergeCell ref="S21:U21"/>
    <mergeCell ref="H19:K19"/>
    <mergeCell ref="H20:K20"/>
    <mergeCell ref="H21:K21"/>
    <mergeCell ref="H22:K22"/>
    <mergeCell ref="N21:P21"/>
    <mergeCell ref="N19:P19"/>
    <mergeCell ref="S19:U19"/>
    <mergeCell ref="N20:P20"/>
    <mergeCell ref="S20:U20"/>
    <mergeCell ref="AC21:AE21"/>
    <mergeCell ref="AC22:AE22"/>
    <mergeCell ref="AC19:AE19"/>
    <mergeCell ref="AC20:AE20"/>
    <mergeCell ref="X19:Z19"/>
    <mergeCell ref="X20:Z20"/>
    <mergeCell ref="X21:Z21"/>
    <mergeCell ref="X22:Z22"/>
  </mergeCells>
  <conditionalFormatting sqref="C6:AR17">
    <cfRule type="expression" dxfId="15" priority="2">
      <formula>MONTH(C6)&lt;&gt;MONTH($B6)</formula>
    </cfRule>
    <cfRule type="expression" dxfId="14" priority="10">
      <formula>OR(LEFT(C$5,2)="ВС", COUNTIF(lstHolidays,C6)&gt;0)</formula>
    </cfRule>
    <cfRule type="expression" dxfId="13" priority="11">
      <formula>OR(LEFT(C$5,2)="СБ", COUNTIF(lstHolidays, C6)&gt;0)</formula>
    </cfRule>
  </conditionalFormatting>
  <conditionalFormatting sqref="C22:AE22">
    <cfRule type="beginsWith" dxfId="8" priority="1" operator="beginsWith" text="БОЛЬШЕ НА">
      <formula>LEFT(C22,LEN("БОЛЬШЕ НА"))="БОЛЬШЕ НА"</formula>
    </cfRule>
  </conditionalFormatting>
  <dataValidations count="16">
    <dataValidation allowBlank="1" showInputMessage="1" showErrorMessage="1" prompt="Отслеживайте годовую посещаемость сотрудников в этой книге. Выберите на этом листе сотрудника и год для просмотра." sqref="A1" xr:uid="{00000000-0002-0000-0000-000000000000}"/>
    <dataValidation allowBlank="1" showInputMessage="1" showErrorMessage="1" prompt="Выберите имя сотрудника в ячейке AM2 справа." sqref="J2" xr:uid="{00000000-0002-0000-0000-000001000000}"/>
    <dataValidation allowBlank="1" showInputMessage="1" showErrorMessage="1" prompt="Введите год в ячейке AM3 справа." sqref="J3" xr:uid="{00000000-0002-0000-0000-000002000000}"/>
    <dataValidation allowBlank="1" showInputMessage="1" showErrorMessage="1" prompt="Эта ячейка содержит заголовок листа." sqref="B1" xr:uid="{00000000-0002-0000-0000-000003000000}"/>
    <dataValidation allowBlank="1" showInputMessage="1" showErrorMessage="1" prompt="В этой ячейке указан заголовок ключевой статистики. Смотрите в строках 19–22 общее количество дней отпуска, рабочих дней и прочую статистику по отпускам." sqref="B18" xr:uid="{00000000-0002-0000-0000-000004000000}"/>
    <dataValidation allowBlank="1" showInputMessage="1" showErrorMessage="1" prompt="Таблица учета посещаемости автоматически обновляется для выбранных сотрудника и года с использованием записей с листа журнала отпусков. В этом столбце указан месяц года." sqref="B5" xr:uid="{00000000-0002-0000-0000-000005000000}"/>
    <dataValidation allowBlank="1" showInputMessage="1" showErrorMessage="1" prompt="Выберите сотрудника в ячейке справа." sqref="B2" xr:uid="{00000000-0002-0000-0000-000006000000}"/>
    <dataValidation allowBlank="1" showInputMessage="1" showErrorMessage="1" prompt="Введите год в ячейке справа." sqref="B3" xr:uid="{00000000-0002-0000-0000-000007000000}"/>
    <dataValidation type="list" allowBlank="1" showInputMessage="1" showErrorMessage="1" error="Выберите имя сотрудника в списке. Выберите &quot;Отмена&quot; и нажмите клавиши ALT+СТРЕЛКА ВНИЗ и ВВОД, чтобы сделать выбор. " prompt="Выберите имя сотрудника в этой ячейке. Нажмите клавиши ALT+СТРЕЛКА ВНИЗ, чтобы открыть раскрывающийся список, а затем — клавишу ВВОД, чтобы сделать выбор." sqref="C2:I2" xr:uid="{00000000-0002-0000-0000-000008000000}">
      <formula1>lstEmployees</formula1>
    </dataValidation>
    <dataValidation allowBlank="1" showInputMessage="1" showErrorMessage="1" prompt="Введите год в этой ячейке." sqref="C3:I3" xr:uid="{00000000-0002-0000-0000-000009000000}"/>
    <dataValidation allowBlank="1" showInputMessage="1" showErrorMessage="1" prompt="В этом столбце указана дата месяца слева и дня недели из этой ячейки. Дни заполняются только в соответствующие дни месяца. Отпуск выделен согласно обозначениям под таблицей." sqref="C5" xr:uid="{00000000-0002-0000-0000-00000A000000}"/>
    <dataValidation allowBlank="1" showInputMessage="1" showErrorMessage="1" prompt="Заголовки ключевой статистики автоматически вычисляются в этой строке, начиная справа." sqref="B19" xr:uid="{00000000-0002-0000-0000-00000B000000}"/>
    <dataValidation allowBlank="1" showInputMessage="1" showErrorMessage="1" prompt="Значения ключевой статистики автоматически вычисляются в этой строке, начиная справа." sqref="B20" xr:uid="{00000000-0002-0000-0000-00000C000000}"/>
    <dataValidation allowBlank="1" showInputMessage="1" showErrorMessage="1" prompt="Сравнение ключевой статистики с прошлым годом автоматически вычисляется в этой строке, начиная справа." sqref="B21" xr:uid="{00000000-0002-0000-0000-00000D000000}"/>
    <dataValidation allowBlank="1" showInputMessage="1" showErrorMessage="1" prompt="В этой строке указано чистое изменение каждого элемента ключевой статистики, начиная справа." sqref="B22" xr:uid="{00000000-0002-0000-0000-00000E000000}"/>
    <dataValidation allowBlank="1" showInputMessage="1" showErrorMessage="1" prompt="В этом столбце указаны дни недели для месяца из столбца B и дня недели из этого заголовка. Выделенные ячейки обозначают отпуска." sqref="D5:AR5" xr:uid="{00000000-0002-0000-0000-00000F000000}"/>
  </dataValidations>
  <printOptions horizontalCentered="1"/>
  <pageMargins left="0.25" right="0.25" top="0.75" bottom="0.75" header="0.3" footer="0.3"/>
  <pageSetup paperSize="9" scale="63" fitToHeight="0" orientation="landscape" r:id="rId1"/>
  <headerFooter differentFirst="1">
    <oddFooter>Page &amp;P of &amp;N</oddFooter>
  </headerFooter>
  <ignoredErrors>
    <ignoredError sqref="C6 D6:I6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7486DEF-4B90-4A09-A027-C628567EDF4C}">
            <xm:f>COUNTIFS(lstEmpNames,valSelEmployee,lstSdates,"&lt;="&amp;C6,lstEDates,"&gt;="&amp;C6,lstHTypes,'Виды отпусков'!$B$4)&gt;0</xm:f>
            <x14:dxf>
              <font>
                <color theme="3" tint="-0.24994659260841701"/>
              </font>
              <fill>
                <patternFill>
                  <bgColor theme="4"/>
                </patternFill>
              </fill>
            </x14:dxf>
          </x14:cfRule>
          <xm:sqref>C6:AR17</xm:sqref>
        </x14:conditionalFormatting>
        <x14:conditionalFormatting xmlns:xm="http://schemas.microsoft.com/office/excel/2006/main">
          <x14:cfRule type="expression" priority="4" id="{7BA81481-452F-4533-84C8-E4B1E4D25843}">
            <xm:f>COUNTIFS(lstEmpNames,valSelEmployee,lstSdates,"&lt;="&amp;C6,lstEDates,"&gt;="&amp;C6,lstHTypes,'Виды отпусков'!$B$5)&gt;0</xm:f>
            <x14:dxf>
              <fill>
                <patternFill>
                  <bgColor theme="8"/>
                </patternFill>
              </fill>
            </x14:dxf>
          </x14:cfRule>
          <x14:cfRule type="expression" priority="8" id="{7DF86B1D-BC96-4C1F-BA74-43CC1527B439}">
            <xm:f>COUNTIFS(lstEmpNames,valSelEmployee,lstSdates,"&lt;="&amp;C6,lstEDates,"&gt;="&amp;C6,lstHTypes,'Виды отпусков'!$B$6)&gt;0</xm:f>
            <x14:dxf>
              <fill>
                <patternFill>
                  <bgColor theme="6"/>
                </patternFill>
              </fill>
            </x14:dxf>
          </x14:cfRule>
          <x14:cfRule type="expression" priority="9" id="{8D7627D3-E4F4-4E54-8BDC-376A6BB31759}">
            <xm:f>COUNTIFS(lstEmpNames,valSelEmployee,lstSdates,"&lt;="&amp;C6,lstEDates,"&gt;="&amp;C6,lstHTypes,'Виды отпусков'!$B$7)&gt;0</xm:f>
            <x14:dxf>
              <fill>
                <patternFill>
                  <bgColor theme="7"/>
                </patternFill>
              </fill>
            </x14:dxf>
          </x14:cfRule>
          <xm:sqref>C6:AR17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-0.499984740745262"/>
    <pageSetUpPr autoPageBreaks="0" fitToPage="1"/>
  </sheetPr>
  <dimension ref="A1:F2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7.875" customWidth="1"/>
    <col min="4" max="4" width="21.5" customWidth="1"/>
    <col min="5" max="5" width="20" customWidth="1"/>
    <col min="6" max="6" width="12.25" customWidth="1"/>
    <col min="7" max="7" width="2.625" customWidth="1"/>
  </cols>
  <sheetData>
    <row r="1" spans="1:6" s="17" customFormat="1" ht="39.950000000000003" customHeight="1" x14ac:dyDescent="0.3">
      <c r="A1"/>
      <c r="B1" s="25" t="s">
        <v>65</v>
      </c>
    </row>
    <row r="2" spans="1:6" ht="15" customHeight="1" x14ac:dyDescent="0.3"/>
    <row r="3" spans="1:6" ht="30" customHeight="1" x14ac:dyDescent="0.3">
      <c r="B3" s="12" t="s">
        <v>66</v>
      </c>
      <c r="C3" s="12" t="s">
        <v>71</v>
      </c>
      <c r="D3" s="12" t="s">
        <v>72</v>
      </c>
      <c r="E3" s="12" t="s">
        <v>73</v>
      </c>
      <c r="F3" s="12" t="s">
        <v>75</v>
      </c>
    </row>
    <row r="4" spans="1:6" ht="30" customHeight="1" x14ac:dyDescent="0.3">
      <c r="B4" s="11" t="s">
        <v>17</v>
      </c>
      <c r="C4" s="14">
        <f ca="1">DATE(YEAR(TODAY()),1,3)</f>
        <v>42738</v>
      </c>
      <c r="D4" s="14">
        <f ca="1">DATE(YEAR(TODAY()),1,3)</f>
        <v>42738</v>
      </c>
      <c r="E4" s="11" t="s">
        <v>74</v>
      </c>
      <c r="F4" s="13">
        <f ca="1">NETWORKDAYS(LeaveTracker[[#This Row],[Дата начала]],LeaveTracker[[#This Row],[Дата окончания]],lstHolidays)</f>
        <v>1</v>
      </c>
    </row>
    <row r="5" spans="1:6" ht="30" customHeight="1" x14ac:dyDescent="0.3">
      <c r="B5" s="11" t="s">
        <v>67</v>
      </c>
      <c r="C5" s="14">
        <f ca="1">DATE(YEAR(TODAY()),1,17)</f>
        <v>42752</v>
      </c>
      <c r="D5" s="14">
        <f ca="1">DATE(YEAR(TODAY()),1,18)</f>
        <v>42753</v>
      </c>
      <c r="E5" s="11" t="s">
        <v>50</v>
      </c>
      <c r="F5" s="13">
        <f ca="1">NETWORKDAYS(LeaveTracker[[#This Row],[Дата начала]],LeaveTracker[[#This Row],[Дата окончания]],lstHolidays)</f>
        <v>2</v>
      </c>
    </row>
    <row r="6" spans="1:6" ht="30" customHeight="1" x14ac:dyDescent="0.3">
      <c r="B6" s="11" t="s">
        <v>68</v>
      </c>
      <c r="C6" s="14">
        <f ca="1">DATE(YEAR(TODAY()),1,18 )</f>
        <v>42753</v>
      </c>
      <c r="D6" s="14">
        <f ca="1">DATE(YEAR(TODAY()),1,21)</f>
        <v>42756</v>
      </c>
      <c r="E6" s="11" t="s">
        <v>50</v>
      </c>
      <c r="F6" s="13">
        <f ca="1">NETWORKDAYS(LeaveTracker[[#This Row],[Дата начала]],LeaveTracker[[#This Row],[Дата окончания]],lstHolidays)</f>
        <v>3</v>
      </c>
    </row>
    <row r="7" spans="1:6" ht="30" customHeight="1" x14ac:dyDescent="0.3">
      <c r="B7" s="11" t="s">
        <v>69</v>
      </c>
      <c r="C7" s="14">
        <f ca="1">DATE(YEAR(TODAY())-1,12,10 )</f>
        <v>42714</v>
      </c>
      <c r="D7" s="14">
        <f ca="1">DATE(YEAR(TODAY())-1,12,16)</f>
        <v>42720</v>
      </c>
      <c r="E7" s="11" t="s">
        <v>44</v>
      </c>
      <c r="F7" s="13">
        <f ca="1">NETWORKDAYS(LeaveTracker[[#This Row],[Дата начала]],LeaveTracker[[#This Row],[Дата окончания]],lstHolidays)</f>
        <v>5</v>
      </c>
    </row>
    <row r="8" spans="1:6" ht="30" customHeight="1" x14ac:dyDescent="0.3">
      <c r="B8" s="11" t="s">
        <v>70</v>
      </c>
      <c r="C8" s="14">
        <f ca="1">DATE(YEAR(TODAY())-1,12,1  )</f>
        <v>42705</v>
      </c>
      <c r="D8" s="14">
        <f ca="1">DATE(YEAR(TODAY())-1,12,2)</f>
        <v>42706</v>
      </c>
      <c r="E8" s="11" t="s">
        <v>74</v>
      </c>
      <c r="F8" s="13">
        <f ca="1">NETWORKDAYS(LeaveTracker[[#This Row],[Дата начала]],LeaveTracker[[#This Row],[Дата окончания]],lstHolidays)</f>
        <v>2</v>
      </c>
    </row>
    <row r="9" spans="1:6" ht="30" customHeight="1" x14ac:dyDescent="0.3">
      <c r="B9" s="11" t="s">
        <v>17</v>
      </c>
      <c r="C9" s="14">
        <f ca="1">DATE(YEAR(TODAY())-1,11,14  )</f>
        <v>42688</v>
      </c>
      <c r="D9" s="14">
        <f ca="1">DATE(YEAR(TODAY())-1,11,18)</f>
        <v>42692</v>
      </c>
      <c r="E9" s="11" t="s">
        <v>38</v>
      </c>
      <c r="F9" s="13">
        <f ca="1">NETWORKDAYS(LeaveTracker[[#This Row],[Дата начала]],LeaveTracker[[#This Row],[Дата окончания]],lstHolidays)</f>
        <v>5</v>
      </c>
    </row>
    <row r="10" spans="1:6" ht="30" customHeight="1" x14ac:dyDescent="0.3">
      <c r="B10" s="11" t="s">
        <v>70</v>
      </c>
      <c r="C10" s="14">
        <f ca="1">DATE(YEAR(TODAY()),1,31 )</f>
        <v>42766</v>
      </c>
      <c r="D10" s="14">
        <f ca="1">DATE(YEAR(TODAY()),2,4)</f>
        <v>42770</v>
      </c>
      <c r="E10" s="11" t="s">
        <v>74</v>
      </c>
      <c r="F10" s="13">
        <f ca="1">NETWORKDAYS(LeaveTracker[[#This Row],[Дата начала]],LeaveTracker[[#This Row],[Дата окончания]],lstHolidays)</f>
        <v>4</v>
      </c>
    </row>
    <row r="11" spans="1:6" ht="30" customHeight="1" x14ac:dyDescent="0.3">
      <c r="B11" s="11" t="s">
        <v>70</v>
      </c>
      <c r="C11" s="14">
        <f ca="1">DATE(YEAR(TODAY())-1,12,1  )</f>
        <v>42705</v>
      </c>
      <c r="D11" s="14">
        <f ca="1">DATE(YEAR(TODAY())-1,12,6)</f>
        <v>42710</v>
      </c>
      <c r="E11" s="11" t="s">
        <v>50</v>
      </c>
      <c r="F11" s="13">
        <f ca="1">NETWORKDAYS(LeaveTracker[[#This Row],[Дата начала]],LeaveTracker[[#This Row],[Дата окончания]],lstHolidays)</f>
        <v>4</v>
      </c>
    </row>
    <row r="12" spans="1:6" ht="30" customHeight="1" x14ac:dyDescent="0.3">
      <c r="B12" s="11" t="s">
        <v>70</v>
      </c>
      <c r="C12" s="14">
        <f ca="1">DATE(YEAR(TODAY())-1,12,10  )</f>
        <v>42714</v>
      </c>
      <c r="D12" s="14">
        <f ca="1">DATE(YEAR(TODAY())-1,12,16)</f>
        <v>42720</v>
      </c>
      <c r="E12" s="11" t="s">
        <v>50</v>
      </c>
      <c r="F12" s="13">
        <f ca="1">NETWORKDAYS(LeaveTracker[[#This Row],[Дата начала]],LeaveTracker[[#This Row],[Дата окончания]],lstHolidays)</f>
        <v>5</v>
      </c>
    </row>
    <row r="13" spans="1:6" ht="30" customHeight="1" x14ac:dyDescent="0.3">
      <c r="B13" s="11" t="s">
        <v>67</v>
      </c>
      <c r="C13" s="14">
        <f ca="1">DATE(YEAR(TODAY()),1,13 )</f>
        <v>42748</v>
      </c>
      <c r="D13" s="14">
        <f ca="1">DATE(YEAR(TODAY()),1,15)</f>
        <v>42750</v>
      </c>
      <c r="E13" s="11" t="s">
        <v>74</v>
      </c>
      <c r="F13" s="13">
        <f ca="1">NETWORKDAYS(LeaveTracker[[#This Row],[Дата начала]],LeaveTracker[[#This Row],[Дата окончания]],lstHolidays)</f>
        <v>1</v>
      </c>
    </row>
    <row r="14" spans="1:6" ht="30" customHeight="1" x14ac:dyDescent="0.3">
      <c r="B14" s="11" t="s">
        <v>69</v>
      </c>
      <c r="C14" s="14">
        <f ca="1">DATE(YEAR(TODAY()),1,15 )</f>
        <v>42750</v>
      </c>
      <c r="D14" s="14">
        <f ca="1">DATE(YEAR(TODAY()),1,20)</f>
        <v>42755</v>
      </c>
      <c r="E14" s="11" t="s">
        <v>74</v>
      </c>
      <c r="F14" s="13">
        <f ca="1">NETWORKDAYS(LeaveTracker[[#This Row],[Дата начала]],LeaveTracker[[#This Row],[Дата окончания]],lstHolidays)</f>
        <v>5</v>
      </c>
    </row>
    <row r="15" spans="1:6" ht="30" customHeight="1" x14ac:dyDescent="0.3">
      <c r="B15" s="11" t="s">
        <v>67</v>
      </c>
      <c r="C15" s="14">
        <f ca="1">DATE(YEAR(TODAY()),6,13 )</f>
        <v>42899</v>
      </c>
      <c r="D15" s="14">
        <f ca="1">DATE(YEAR(TODAY()),6,15)</f>
        <v>42901</v>
      </c>
      <c r="E15" s="11" t="s">
        <v>44</v>
      </c>
      <c r="F15" s="13">
        <f ca="1">NETWORKDAYS(LeaveTracker[[#This Row],[Дата начала]],LeaveTracker[[#This Row],[Дата окончания]],lstHolidays)</f>
        <v>3</v>
      </c>
    </row>
    <row r="16" spans="1:6" ht="30" customHeight="1" x14ac:dyDescent="0.3">
      <c r="B16" s="11" t="s">
        <v>69</v>
      </c>
      <c r="C16" s="14">
        <f ca="1">DATE(YEAR(TODAY()),1,27 )</f>
        <v>42762</v>
      </c>
      <c r="D16" s="14">
        <f ca="1">DATE(YEAR(TODAY()),2,3)</f>
        <v>42769</v>
      </c>
      <c r="E16" s="11" t="s">
        <v>44</v>
      </c>
      <c r="F16" s="13">
        <f ca="1">NETWORKDAYS(LeaveTracker[[#This Row],[Дата начала]],LeaveTracker[[#This Row],[Дата окончания]],lstHolidays)</f>
        <v>6</v>
      </c>
    </row>
    <row r="17" spans="2:6" ht="30" customHeight="1" x14ac:dyDescent="0.3">
      <c r="B17" s="11" t="s">
        <v>68</v>
      </c>
      <c r="C17" s="14">
        <f ca="1">DATE(YEAR(TODAY()),1,17 )</f>
        <v>42752</v>
      </c>
      <c r="D17" s="14">
        <f ca="1">DATE(YEAR(TODAY()),1,18)</f>
        <v>42753</v>
      </c>
      <c r="E17" s="11" t="s">
        <v>38</v>
      </c>
      <c r="F17" s="13">
        <f ca="1">NETWORKDAYS(LeaveTracker[[#This Row],[Дата начала]],LeaveTracker[[#This Row],[Дата окончания]],lstHolidays)</f>
        <v>2</v>
      </c>
    </row>
    <row r="18" spans="2:6" ht="30" customHeight="1" x14ac:dyDescent="0.3">
      <c r="B18" s="11" t="s">
        <v>68</v>
      </c>
      <c r="C18" s="14">
        <f ca="1">DATE(YEAR(TODAY())-1,12,12 )</f>
        <v>42716</v>
      </c>
      <c r="D18" s="14">
        <f ca="1">DATE(YEAR(TODAY())-1,12,17)</f>
        <v>42721</v>
      </c>
      <c r="E18" s="11" t="s">
        <v>44</v>
      </c>
      <c r="F18" s="13">
        <f ca="1">NETWORKDAYS(LeaveTracker[[#This Row],[Дата начала]],LeaveTracker[[#This Row],[Дата окончания]],lstHolidays)</f>
        <v>5</v>
      </c>
    </row>
    <row r="19" spans="2:6" ht="30" customHeight="1" x14ac:dyDescent="0.3">
      <c r="B19" s="11" t="s">
        <v>17</v>
      </c>
      <c r="C19" s="14">
        <f ca="1">DATE(YEAR(TODAY())-1,12,21  )</f>
        <v>42725</v>
      </c>
      <c r="D19" s="14">
        <f ca="1">DATE(YEAR(TODAY())-1,12,22)</f>
        <v>42726</v>
      </c>
      <c r="E19" s="11" t="s">
        <v>50</v>
      </c>
      <c r="F19" s="13">
        <f ca="1">NETWORKDAYS(LeaveTracker[[#This Row],[Дата начала]],LeaveTracker[[#This Row],[Дата окончания]],lstHolidays)</f>
        <v>2</v>
      </c>
    </row>
    <row r="20" spans="2:6" ht="30" customHeight="1" x14ac:dyDescent="0.3">
      <c r="B20" s="11" t="s">
        <v>17</v>
      </c>
      <c r="C20" s="14">
        <f ca="1">DATE(YEAR(TODAY())-1,12,14  )</f>
        <v>42718</v>
      </c>
      <c r="D20" s="14">
        <f ca="1">DATE(YEAR(TODAY())-1,12,16)</f>
        <v>42720</v>
      </c>
      <c r="E20" s="11" t="s">
        <v>38</v>
      </c>
      <c r="F20" s="13">
        <f ca="1">NETWORKDAYS(LeaveTracker[[#This Row],[Дата начала]],LeaveTracker[[#This Row],[Дата окончания]],lstHolidays)</f>
        <v>3</v>
      </c>
    </row>
    <row r="21" spans="2:6" ht="30" customHeight="1" x14ac:dyDescent="0.3">
      <c r="B21" s="11" t="s">
        <v>67</v>
      </c>
      <c r="C21" s="14">
        <f ca="1">DATE(YEAR(TODAY())-1,11,29  )</f>
        <v>42703</v>
      </c>
      <c r="D21" s="14">
        <f ca="1">DATE(YEAR(TODAY())-1,12,6)</f>
        <v>42710</v>
      </c>
      <c r="E21" s="11" t="s">
        <v>44</v>
      </c>
      <c r="F21" s="13">
        <f ca="1">NETWORKDAYS(LeaveTracker[[#This Row],[Дата начала]],LeaveTracker[[#This Row],[Дата окончания]],lstHolidays)</f>
        <v>6</v>
      </c>
    </row>
    <row r="22" spans="2:6" ht="30" customHeight="1" x14ac:dyDescent="0.3">
      <c r="B22" s="11" t="s">
        <v>69</v>
      </c>
      <c r="C22" s="14">
        <f ca="1">DATE(YEAR(TODAY())-1,12,3  )</f>
        <v>42707</v>
      </c>
      <c r="D22" s="14">
        <f ca="1">DATE(YEAR(TODAY())-1,12,7)</f>
        <v>42711</v>
      </c>
      <c r="E22" s="11" t="s">
        <v>38</v>
      </c>
      <c r="F22" s="13">
        <f ca="1">NETWORKDAYS(LeaveTracker[[#This Row],[Дата начала]],LeaveTracker[[#This Row],[Дата окончания]],lstHolidays)</f>
        <v>3</v>
      </c>
    </row>
    <row r="23" spans="2:6" ht="30" customHeight="1" x14ac:dyDescent="0.3">
      <c r="B23" s="11" t="s">
        <v>17</v>
      </c>
      <c r="C23" s="14">
        <f ca="1">DATE(YEAR(TODAY()),1,31 )</f>
        <v>42766</v>
      </c>
      <c r="D23" s="14">
        <f ca="1">DATE(YEAR(TODAY()),2,2)</f>
        <v>42768</v>
      </c>
      <c r="E23" s="11" t="s">
        <v>44</v>
      </c>
      <c r="F23" s="13">
        <f ca="1">NETWORKDAYS(LeaveTracker[[#This Row],[Дата начала]],LeaveTracker[[#This Row],[Дата окончания]],lstHolidays)</f>
        <v>3</v>
      </c>
    </row>
    <row r="24" spans="2:6" ht="30" customHeight="1" x14ac:dyDescent="0.3">
      <c r="B24" s="11" t="s">
        <v>17</v>
      </c>
      <c r="C24" s="14">
        <f ca="1">DATE(YEAR(TODAY())-1,11,24 )</f>
        <v>42698</v>
      </c>
      <c r="D24" s="14">
        <f ca="1">DATE(YEAR(TODAY())-1,11,29)</f>
        <v>42703</v>
      </c>
      <c r="E24" s="11" t="s">
        <v>74</v>
      </c>
      <c r="F24" s="13">
        <f ca="1">NETWORKDAYS(LeaveTracker[[#This Row],[Дата начала]],LeaveTracker[[#This Row],[Дата окончания]],lstHolidays)</f>
        <v>4</v>
      </c>
    </row>
    <row r="25" spans="2:6" ht="30" customHeight="1" x14ac:dyDescent="0.3">
      <c r="B25" s="11" t="s">
        <v>67</v>
      </c>
      <c r="C25" s="14">
        <f ca="1">DATE(YEAR(TODAY()),12,5 )</f>
        <v>43074</v>
      </c>
      <c r="D25" s="14">
        <f ca="1">DATE(YEAR(TODAY()),12,9)</f>
        <v>43078</v>
      </c>
      <c r="E25" s="11" t="s">
        <v>38</v>
      </c>
      <c r="F25" s="13">
        <f ca="1">NETWORKDAYS(LeaveTracker[[#This Row],[Дата начала]],LeaveTracker[[#This Row],[Дата окончания]],lstHolidays)</f>
        <v>4</v>
      </c>
    </row>
    <row r="26" spans="2:6" ht="30" customHeight="1" x14ac:dyDescent="0.3">
      <c r="B26" s="11" t="s">
        <v>69</v>
      </c>
      <c r="C26" s="14">
        <f ca="1">DATE(YEAR(TODAY()),4,11 )</f>
        <v>42836</v>
      </c>
      <c r="D26" s="14">
        <f ca="1">DATE(YEAR(TODAY()),4,19)</f>
        <v>42844</v>
      </c>
      <c r="E26" s="11" t="s">
        <v>38</v>
      </c>
      <c r="F26" s="13">
        <f ca="1">NETWORKDAYS(LeaveTracker[[#This Row],[Дата начала]],LeaveTracker[[#This Row],[Дата окончания]],lstHolidays)</f>
        <v>7</v>
      </c>
    </row>
  </sheetData>
  <dataValidations count="11">
    <dataValidation type="list" errorStyle="warning" allowBlank="1" showInputMessage="1" showErrorMessage="1" error="Выберите вид отпуска в списке. Выберите &quot;Отмена&quot;, затем нажмите клавиши ALT+СТРЕЛКА ВНИЗ, чтобы выбрать вид отпуска в раскрывающемся списке." sqref="E4:E26" xr:uid="{00000000-0002-0000-0100-000000000000}">
      <formula1>lstHolidayTypes</formula1>
    </dataValidation>
    <dataValidation type="list" errorStyle="information" allowBlank="1" showInputMessage="1" showErrorMessage="1" errorTitle="Неизвестный сотрудник" error="Выберите сотрудника в списке. Чтобы изменить список, на вкладке параметров добавьте или удалите сотрудников в таблице &quot;Список сотрудников&quot;." sqref="B27:B741" xr:uid="{00000000-0002-0000-0100-000001000000}">
      <formula1>lstEmployees</formula1>
    </dataValidation>
    <dataValidation allowBlank="1" showInputMessage="1" showErrorMessage="1" prompt="Внесите отпуск сотрудника в таблицу на этом листе." sqref="A1" xr:uid="{00000000-0002-0000-0100-000002000000}"/>
    <dataValidation allowBlank="1" showInputMessage="1" showErrorMessage="1" prompt="Таблица ниже используется в представлении календаря для автоматического обновления записи о посещаемости сотрудника за год. Используйте фильтры таблицы, чтобы получить записи для конкретных сотрудников или видов отпусков." sqref="B2" xr:uid="{00000000-0002-0000-0100-000003000000}"/>
    <dataValidation allowBlank="1" showInputMessage="1" showErrorMessage="1" prompt="Выберите имя сотрудника в этом столбце. Нажмите клавиши ALT+СТРЕЛКА ВНИЗ, чтобы открыть раскрывающийся список, а затем — клавишу ВВОД, чтобы выбрать имя сотрудника." sqref="B3" xr:uid="{00000000-0002-0000-0100-000004000000}"/>
    <dataValidation type="list" errorStyle="warning" allowBlank="1" showInputMessage="1" showErrorMessage="1" error="Выберите имя сотрудника в списке. Выберите &quot;Отмена&quot;, затем нажмите клавиши ALT+СТРЕЛКА ВНИЗ, чтобы выбрать имя сотрудника в раскрывающемся списке." sqref="B4:B26" xr:uid="{00000000-0002-0000-0100-000005000000}">
      <formula1>lstEmployees</formula1>
    </dataValidation>
    <dataValidation allowBlank="1" showInputMessage="1" showErrorMessage="1" prompt="Введите в этом столбце дату начала отпуска._x000a_" sqref="C3" xr:uid="{00000000-0002-0000-0100-000006000000}"/>
    <dataValidation allowBlank="1" showInputMessage="1" showErrorMessage="1" prompt="Введите в этом столбце дату окончания отпуска." sqref="D3" xr:uid="{00000000-0002-0000-0100-000007000000}"/>
    <dataValidation allowBlank="1" showInputMessage="1" showErrorMessage="1" prompt="Выберите вид отпуска в этом столбце. Нажмите клавиши ALT+СТРЕЛКА ВНИЗ, чтобы открыть раскрывающийся список, а затем — клавишу ВВОД, чтобы выбрать вид отпуска." sqref="E3" xr:uid="{00000000-0002-0000-0100-000008000000}"/>
    <dataValidation allowBlank="1" showInputMessage="1" showErrorMessage="1" prompt="В этом столбце автоматически вычисляется общее количество дней." sqref="F3" xr:uid="{00000000-0002-0000-0100-000009000000}"/>
    <dataValidation allowBlank="1" showInputMessage="1" showErrorMessage="1" prompt="Эта ячейка содержит заголовок листа." sqref="B1" xr:uid="{00000000-0002-0000-0100-00000A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0.499984740745262"/>
    <pageSetUpPr fitToPage="1"/>
  </sheetPr>
  <dimension ref="A1:B8"/>
  <sheetViews>
    <sheetView showGridLines="0" workbookViewId="0"/>
  </sheetViews>
  <sheetFormatPr defaultRowHeight="30" customHeight="1" x14ac:dyDescent="0.3"/>
  <cols>
    <col min="1" max="1" width="2.625" customWidth="1"/>
    <col min="2" max="2" width="31.375" customWidth="1"/>
    <col min="3" max="3" width="3.25" customWidth="1"/>
  </cols>
  <sheetData>
    <row r="1" spans="1:2" s="17" customFormat="1" ht="39.950000000000003" customHeight="1" x14ac:dyDescent="0.3">
      <c r="A1"/>
      <c r="B1" s="25" t="s">
        <v>76</v>
      </c>
    </row>
    <row r="2" spans="1:2" ht="15" customHeight="1" x14ac:dyDescent="0.3"/>
    <row r="3" spans="1:2" ht="30" customHeight="1" x14ac:dyDescent="0.3">
      <c r="B3" s="12" t="s">
        <v>77</v>
      </c>
    </row>
    <row r="4" spans="1:2" ht="30" customHeight="1" x14ac:dyDescent="0.3">
      <c r="B4" s="11" t="s">
        <v>17</v>
      </c>
    </row>
    <row r="5" spans="1:2" ht="30" customHeight="1" x14ac:dyDescent="0.3">
      <c r="B5" s="11" t="s">
        <v>67</v>
      </c>
    </row>
    <row r="6" spans="1:2" ht="30" customHeight="1" x14ac:dyDescent="0.3">
      <c r="B6" s="11" t="s">
        <v>68</v>
      </c>
    </row>
    <row r="7" spans="1:2" ht="30" customHeight="1" x14ac:dyDescent="0.3">
      <c r="B7" s="11" t="s">
        <v>70</v>
      </c>
    </row>
    <row r="8" spans="1:2" ht="30" customHeight="1" x14ac:dyDescent="0.3">
      <c r="B8" s="11" t="s">
        <v>69</v>
      </c>
    </row>
  </sheetData>
  <dataValidations count="3">
    <dataValidation allowBlank="1" showInputMessage="1" showErrorMessage="1" prompt="Добавьте сотрудников на этом листе. Записи из этой таблицы используются для выбора в представлении календаря и на листах журнала отпусков сотрудников." sqref="A1" xr:uid="{00000000-0002-0000-0200-000000000000}"/>
    <dataValidation allowBlank="1" showInputMessage="1" showErrorMessage="1" prompt="Эта ячейка содержит заголовок листа." sqref="B1" xr:uid="{00000000-0002-0000-0200-000001000000}"/>
    <dataValidation allowBlank="1" showInputMessage="1" showErrorMessage="1" prompt="В столбце под этим заголовком указаны имена сотрудников." sqref="B3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B7"/>
  <sheetViews>
    <sheetView showGridLines="0" workbookViewId="0"/>
  </sheetViews>
  <sheetFormatPr defaultRowHeight="30" customHeight="1" x14ac:dyDescent="0.3"/>
  <cols>
    <col min="1" max="1" width="2.625" customWidth="1"/>
    <col min="2" max="2" width="31.375" customWidth="1"/>
    <col min="3" max="3" width="3.25" customWidth="1"/>
  </cols>
  <sheetData>
    <row r="1" spans="1:2" s="17" customFormat="1" ht="39.950000000000003" customHeight="1" x14ac:dyDescent="0.3">
      <c r="A1"/>
      <c r="B1" s="25" t="s">
        <v>78</v>
      </c>
    </row>
    <row r="2" spans="1:2" ht="15" customHeight="1" x14ac:dyDescent="0.3"/>
    <row r="3" spans="1:2" ht="30" customHeight="1" x14ac:dyDescent="0.3">
      <c r="B3" s="12" t="s">
        <v>79</v>
      </c>
    </row>
    <row r="4" spans="1:2" ht="30" customHeight="1" x14ac:dyDescent="0.3">
      <c r="B4" s="11" t="s">
        <v>74</v>
      </c>
    </row>
    <row r="5" spans="1:2" ht="30" customHeight="1" x14ac:dyDescent="0.3">
      <c r="B5" s="11" t="s">
        <v>38</v>
      </c>
    </row>
    <row r="6" spans="1:2" ht="30" customHeight="1" x14ac:dyDescent="0.3">
      <c r="B6" s="11" t="s">
        <v>44</v>
      </c>
    </row>
    <row r="7" spans="1:2" ht="30" customHeight="1" x14ac:dyDescent="0.3">
      <c r="B7" s="11" t="s">
        <v>50</v>
      </c>
    </row>
  </sheetData>
  <dataValidations count="3">
    <dataValidation allowBlank="1" showInputMessage="1" showErrorMessage="1" prompt="В столбце под этим заголовком введите виды отпусков." sqref="B3" xr:uid="{00000000-0002-0000-0300-000000000000}"/>
    <dataValidation allowBlank="1" showInputMessage="1" showErrorMessage="1" prompt="Введите виды отпусков в таблице на этом листе. Записи будут использоваться для выбора в таблице учета отпусков на листе журнала отпусков сотрудников." sqref="A1" xr:uid="{00000000-0002-0000-0300-000001000000}"/>
    <dataValidation allowBlank="1" showInputMessage="1" showErrorMessage="1" prompt="Эта ячейка содержит заголовок листа." sqref="B1" xr:uid="{00000000-0002-0000-03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C9"/>
  <sheetViews>
    <sheetView showGridLines="0" workbookViewId="0"/>
  </sheetViews>
  <sheetFormatPr defaultRowHeight="30" customHeight="1" x14ac:dyDescent="0.3"/>
  <cols>
    <col min="1" max="1" width="2.625" customWidth="1"/>
    <col min="2" max="2" width="31.375" customWidth="1"/>
    <col min="3" max="3" width="31" customWidth="1"/>
    <col min="4" max="4" width="2.625" customWidth="1"/>
  </cols>
  <sheetData>
    <row r="1" spans="2:3" ht="39.950000000000003" customHeight="1" x14ac:dyDescent="0.3">
      <c r="B1" s="25" t="s">
        <v>80</v>
      </c>
    </row>
    <row r="2" spans="2:3" ht="15" customHeight="1" x14ac:dyDescent="0.3"/>
    <row r="3" spans="2:3" ht="30" customHeight="1" x14ac:dyDescent="0.3">
      <c r="B3" s="12" t="s">
        <v>80</v>
      </c>
      <c r="C3" s="12" t="s">
        <v>81</v>
      </c>
    </row>
    <row r="4" spans="2:3" ht="30" customHeight="1" x14ac:dyDescent="0.3">
      <c r="B4" s="14">
        <f ca="1">DATE(YEAR(TODAY()),1,1)</f>
        <v>42736</v>
      </c>
      <c r="C4" s="11" t="s">
        <v>82</v>
      </c>
    </row>
    <row r="5" spans="2:3" ht="30" customHeight="1" x14ac:dyDescent="0.3">
      <c r="B5" s="14">
        <v>42789</v>
      </c>
      <c r="C5" s="11" t="s">
        <v>85</v>
      </c>
    </row>
    <row r="6" spans="2:3" ht="30" customHeight="1" x14ac:dyDescent="0.3">
      <c r="B6" s="14">
        <v>42802</v>
      </c>
      <c r="C6" s="11" t="s">
        <v>86</v>
      </c>
    </row>
    <row r="7" spans="2:3" ht="30" customHeight="1" x14ac:dyDescent="0.3">
      <c r="B7" s="14">
        <v>42803</v>
      </c>
      <c r="C7" s="11" t="s">
        <v>86</v>
      </c>
    </row>
    <row r="8" spans="2:3" ht="30" customHeight="1" x14ac:dyDescent="0.3">
      <c r="B8" s="14">
        <v>42864</v>
      </c>
      <c r="C8" s="11" t="s">
        <v>87</v>
      </c>
    </row>
    <row r="9" spans="2:3" ht="30" customHeight="1" x14ac:dyDescent="0.3">
      <c r="B9" s="14">
        <v>42865</v>
      </c>
      <c r="C9" s="11" t="s">
        <v>87</v>
      </c>
    </row>
  </sheetData>
  <dataValidations count="4">
    <dataValidation allowBlank="1" showInputMessage="1" showErrorMessage="1" prompt="В столбце под этим заголовком введите праздничную дату." sqref="B3" xr:uid="{00000000-0002-0000-0400-000000000000}"/>
    <dataValidation allowBlank="1" showInputMessage="1" showErrorMessage="1" prompt="В столбце под этим заголовком введите описание." sqref="C3" xr:uid="{00000000-0002-0000-0400-000001000000}"/>
    <dataValidation allowBlank="1" showInputMessage="1" showErrorMessage="1" prompt="В таблице на этом листе введите корпоративные праздники." sqref="A1" xr:uid="{00000000-0002-0000-0400-000002000000}"/>
    <dataValidation allowBlank="1" showInputMessage="1" showErrorMessage="1" prompt="Эта ячейка содержит заголовок листа." sqref="B1" xr:uid="{00000000-0002-0000-0400-000003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Представление календаря</vt:lpstr>
      <vt:lpstr>Журнал отпусков сотрудников</vt:lpstr>
      <vt:lpstr>Список сотрудников</vt:lpstr>
      <vt:lpstr>Виды отпусков</vt:lpstr>
      <vt:lpstr>Корпоративные праздники</vt:lpstr>
      <vt:lpstr>Calendar_Year</vt:lpstr>
      <vt:lpstr>ColumnTitleRegion..AC22.1</vt:lpstr>
      <vt:lpstr>lstEDates</vt:lpstr>
      <vt:lpstr>lstEmployees</vt:lpstr>
      <vt:lpstr>lstEmpNames</vt:lpstr>
      <vt:lpstr>lstHolidays</vt:lpstr>
      <vt:lpstr>lstHolidayTypes</vt:lpstr>
      <vt:lpstr>lstHTypes</vt:lpstr>
      <vt:lpstr>lstSdates</vt:lpstr>
      <vt:lpstr>valSelEmployee</vt:lpstr>
      <vt:lpstr>Заголовок1</vt:lpstr>
      <vt:lpstr>Заголовок2</vt:lpstr>
      <vt:lpstr>ЗаголовокСтолбца3</vt:lpstr>
      <vt:lpstr>ЗаголовокСтолбца4</vt:lpstr>
      <vt:lpstr>ЗаголовокСтолбца5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2016-12-03T09:43:22Z</dcterms:created>
  <dcterms:modified xsi:type="dcterms:W3CDTF">2017-08-01T07:50:45Z</dcterms:modified>
</cp:coreProperties>
</file>