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F2C0CEB-89BA-4238-A545-9A78484D1884}" xr6:coauthVersionLast="43" xr6:coauthVersionMax="43" xr10:uidLastSave="{00000000-0000-0000-0000-000000000000}"/>
  <bookViews>
    <workbookView xWindow="-120" yWindow="-120" windowWidth="28860" windowHeight="16110" tabRatio="714" xr2:uid="{00000000-000D-0000-FFFF-FFFF00000000}"/>
  </bookViews>
  <sheets>
    <sheet name="Поступление наличных" sheetId="7" r:id="rId1"/>
    <sheet name="Расходование наличных" sheetId="5" r:id="rId2"/>
    <sheet name="Расходование наличных (не ПиУ)" sheetId="6" r:id="rId3"/>
  </sheets>
  <definedNames>
    <definedName name="ДатаНачалаФинансовогоГода" localSheetId="0">'Поступление наличных'!$B$4</definedName>
    <definedName name="ДатаНачалаФинансовогоГода" localSheetId="1">'Расходование наличных'!$B$4</definedName>
    <definedName name="ДатаНачалаФинансовогоГода" localSheetId="2">'Расходование наличных (не ПиУ)'!$B$4</definedName>
  </definedNames>
  <calcPr calcId="181029"/>
</workbook>
</file>

<file path=xl/calcChain.xml><?xml version="1.0" encoding="utf-8"?>
<calcChain xmlns="http://schemas.openxmlformats.org/spreadsheetml/2006/main">
  <c r="R8" i="7" l="1"/>
  <c r="B4" i="7" l="1"/>
  <c r="E12" i="6"/>
  <c r="F12" i="6"/>
  <c r="G12" i="6"/>
  <c r="H12" i="6"/>
  <c r="I12" i="6"/>
  <c r="J12" i="6"/>
  <c r="K12" i="6"/>
  <c r="L12" i="6"/>
  <c r="M12" i="6"/>
  <c r="N12" i="6"/>
  <c r="O12" i="6"/>
  <c r="P12" i="6"/>
  <c r="D12" i="6"/>
  <c r="D12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R10" i="7"/>
  <c r="R9" i="7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R10" i="6"/>
  <c r="R9" i="6"/>
  <c r="R8" i="6"/>
  <c r="R7" i="6"/>
  <c r="R6" i="6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E3" i="7" l="1"/>
  <c r="P3" i="7"/>
  <c r="O3" i="7"/>
  <c r="M3" i="7"/>
  <c r="K3" i="7"/>
  <c r="I3" i="7"/>
  <c r="G3" i="7"/>
  <c r="N3" i="7"/>
  <c r="L3" i="7"/>
  <c r="J3" i="7"/>
  <c r="H3" i="7"/>
  <c r="F3" i="7"/>
  <c r="R12" i="6"/>
  <c r="R11" i="7"/>
  <c r="D14" i="7"/>
  <c r="B4" i="6"/>
  <c r="B4" i="5"/>
  <c r="E4" i="7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R11" i="6"/>
  <c r="E6" i="7"/>
  <c r="E12" i="7" s="1"/>
  <c r="R27" i="5"/>
  <c r="P3" i="6" l="1"/>
  <c r="N3" i="6"/>
  <c r="L3" i="6"/>
  <c r="J3" i="6"/>
  <c r="H3" i="6"/>
  <c r="F3" i="6"/>
  <c r="O3" i="6"/>
  <c r="M3" i="6"/>
  <c r="K3" i="6"/>
  <c r="I3" i="6"/>
  <c r="G3" i="6"/>
  <c r="E3" i="6"/>
  <c r="P3" i="5"/>
  <c r="N3" i="5"/>
  <c r="L3" i="5"/>
  <c r="J3" i="5"/>
  <c r="H3" i="5"/>
  <c r="F3" i="5"/>
  <c r="O3" i="5"/>
  <c r="M3" i="5"/>
  <c r="K3" i="5"/>
  <c r="I3" i="5"/>
  <c r="G3" i="5"/>
  <c r="E3" i="5"/>
  <c r="E4" i="6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E4" i="5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E14" i="7"/>
  <c r="F6" i="7" s="1"/>
  <c r="F12" i="7" s="1"/>
  <c r="F14" i="7" s="1"/>
  <c r="G6" i="7" s="1"/>
  <c r="G12" i="7" s="1"/>
  <c r="G14" i="7" l="1"/>
  <c r="H6" i="7" s="1"/>
  <c r="H12" i="7" s="1"/>
  <c r="H14" i="7" l="1"/>
  <c r="I6" i="7" s="1"/>
  <c r="I12" i="7" s="1"/>
  <c r="I14" i="7" l="1"/>
  <c r="J6" i="7" s="1"/>
  <c r="J12" i="7" s="1"/>
  <c r="J14" i="7" l="1"/>
  <c r="K6" i="7" s="1"/>
  <c r="K12" i="7" s="1"/>
  <c r="K14" i="7" l="1"/>
  <c r="L6" i="7" s="1"/>
  <c r="L12" i="7" s="1"/>
  <c r="L14" i="7" l="1"/>
  <c r="M6" i="7" s="1"/>
  <c r="M12" i="7" s="1"/>
  <c r="M14" i="7" l="1"/>
  <c r="N6" i="7" s="1"/>
  <c r="N12" i="7" s="1"/>
  <c r="N14" i="7" l="1"/>
  <c r="O6" i="7" s="1"/>
  <c r="O12" i="7" s="1"/>
  <c r="O14" i="7" l="1"/>
  <c r="P6" i="7" s="1"/>
  <c r="R6" i="7" l="1"/>
  <c r="R12" i="7" s="1"/>
  <c r="R14" i="7" s="1"/>
  <c r="P12" i="7"/>
  <c r="P14" i="7" s="1"/>
</calcChain>
</file>

<file path=xl/sharedStrings.xml><?xml version="1.0" encoding="utf-8"?>
<sst xmlns="http://schemas.openxmlformats.org/spreadsheetml/2006/main" count="57" uniqueCount="41">
  <si>
    <r>
      <t>Отчет</t>
    </r>
    <r>
      <rPr>
        <b/>
        <sz val="28"/>
        <color theme="1" tint="0.14999847407452621"/>
        <rFont val="Calibri"/>
        <family val="2"/>
        <scheme val="major"/>
      </rPr>
      <t xml:space="preserve"> о движении наличных средств</t>
    </r>
  </si>
  <si>
    <t>Начало финансового года:</t>
  </si>
  <si>
    <t>Имеющиеся наличные средства (на начало месяца)</t>
  </si>
  <si>
    <t>Поступление наличных</t>
  </si>
  <si>
    <t>Продажи за наличные</t>
  </si>
  <si>
    <t>Снятие денег с текущего счета</t>
  </si>
  <si>
    <t>Займы и другие поступления средств</t>
  </si>
  <si>
    <t>Итого свободных наличных средств (до выплат)</t>
  </si>
  <si>
    <t>Баланс (на конец месяца)</t>
  </si>
  <si>
    <t>На начало</t>
  </si>
  <si>
    <t>года</t>
  </si>
  <si>
    <t xml:space="preserve"> на конец года</t>
  </si>
  <si>
    <t>Расходование наличных</t>
  </si>
  <si>
    <t>Закупки (товары)</t>
  </si>
  <si>
    <t>Закупки (укажите)</t>
  </si>
  <si>
    <t>Валовая заработная плата (по расходным счетам)</t>
  </si>
  <si>
    <t>Расходы на оплату труда (налоги и т. д.)</t>
  </si>
  <si>
    <t>Внешние услуги</t>
  </si>
  <si>
    <t>Расходные материалы (офисные и производственные)</t>
  </si>
  <si>
    <t>Ремонт и обслуживание</t>
  </si>
  <si>
    <t>Реклама</t>
  </si>
  <si>
    <t>Транспорт</t>
  </si>
  <si>
    <t>Бухгалтерские и юридические услуги</t>
  </si>
  <si>
    <t>Аренда</t>
  </si>
  <si>
    <t>Телефонная связь</t>
  </si>
  <si>
    <t>Коммунальные услуги</t>
  </si>
  <si>
    <t>Страховка</t>
  </si>
  <si>
    <t>Налоги (на недвижимость и т. д.)</t>
  </si>
  <si>
    <t>Проценты по кредиту</t>
  </si>
  <si>
    <t>Прочие расходы</t>
  </si>
  <si>
    <t>Прочее (укажите)</t>
  </si>
  <si>
    <t>Разное</t>
  </si>
  <si>
    <t>на конец года</t>
  </si>
  <si>
    <t>Расходование наличных (не относящееся к прибылям и убыткам)</t>
  </si>
  <si>
    <t>Выплата основной суммы долга по кредиту</t>
  </si>
  <si>
    <t>Капитальные затраты (укажите)</t>
  </si>
  <si>
    <t>Другие первоначальные затраты</t>
  </si>
  <si>
    <t>Резерв и/или условное депонирование</t>
  </si>
  <si>
    <t>Выплаты собственникам</t>
  </si>
  <si>
    <t>Итого: расходование наличных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</si>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</sst>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mmm"/>
    <numFmt numFmtId="172" formatCode="mm\M"/>
    <numFmt numFmtId="173" formatCode="dd"/>
    <numFmt numFmtId="174" formatCode="#,##0_ ;[Red]\-#,##0\ "/>
    <numFmt numFmtId="175" formatCode="0_ ;[Red]\-0\ "/>
  </numFmts>
  <fonts count="32" x14ac:knownFonts="1">
    <font>
      <sz val="11"/>
      <color theme="1" tint="0.1499374370555742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28"/>
      <color theme="1" tint="0.14999847407452621"/>
      <name val="Calibri"/>
      <family val="2"/>
      <scheme val="major"/>
    </font>
    <font>
      <b/>
      <sz val="12"/>
      <color theme="1" tint="0.14999847407452621"/>
      <name val="Calibri"/>
      <family val="2"/>
      <scheme val="major"/>
    </font>
    <font>
      <sz val="18"/>
      <color theme="1" tint="0.14996795556505021"/>
      <name val="Calibri"/>
      <family val="2"/>
      <scheme val="major"/>
    </font>
    <font>
      <sz val="11"/>
      <color theme="1" tint="0.14975432599871821"/>
      <name val="Calibri"/>
      <family val="2"/>
      <scheme val="major"/>
    </font>
    <font>
      <sz val="12"/>
      <color theme="3"/>
      <name val="Calibri"/>
      <family val="2"/>
      <scheme val="major"/>
    </font>
    <font>
      <sz val="11"/>
      <color theme="1" tint="0.14993743705557422"/>
      <name val="Calibri"/>
      <family val="2"/>
      <scheme val="major"/>
    </font>
    <font>
      <sz val="14"/>
      <color theme="1" tint="0.14975432599871821"/>
      <name val="Calibri"/>
      <family val="2"/>
      <scheme val="major"/>
    </font>
    <font>
      <sz val="10"/>
      <color theme="1" tint="0.499984740745262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medium">
        <color theme="4" tint="-0.24994659260841701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thick">
        <color theme="4"/>
      </bottom>
      <diagonal/>
    </border>
    <border>
      <left/>
      <right style="dotted">
        <color theme="1" tint="0.34998626667073579"/>
      </right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dotted">
        <color theme="1" tint="0.34998626667073579"/>
      </left>
      <right/>
      <top/>
      <bottom/>
      <diagonal/>
    </border>
    <border>
      <left/>
      <right/>
      <top style="double">
        <color theme="1" tint="0.149967955565050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5" fontId="4" fillId="3" borderId="7" applyFont="0" applyAlignment="0">
      <alignment vertical="center"/>
    </xf>
    <xf numFmtId="172" fontId="9" fillId="0" borderId="8">
      <alignment horizontal="right" vertical="center" wrapText="1" indent="1"/>
    </xf>
    <xf numFmtId="174" fontId="15" fillId="0" borderId="0" applyFill="0" applyBorder="0" applyAlignment="0" applyProtection="0"/>
    <xf numFmtId="165" fontId="15" fillId="0" borderId="0" applyFill="0" applyBorder="0" applyAlignment="0" applyProtection="0"/>
    <xf numFmtId="166" fontId="15" fillId="0" borderId="0" applyFill="0" applyBorder="0" applyAlignment="0" applyProtection="0"/>
    <xf numFmtId="164" fontId="15" fillId="0" borderId="0" applyFill="0" applyBorder="0" applyAlignment="0" applyProtection="0"/>
    <xf numFmtId="9" fontId="15" fillId="0" borderId="0" applyFill="0" applyBorder="0" applyAlignment="0" applyProtection="0"/>
    <xf numFmtId="0" fontId="15" fillId="4" borderId="9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16" applyNumberFormat="0" applyAlignment="0" applyProtection="0"/>
    <xf numFmtId="0" fontId="25" fillId="9" borderId="17" applyNumberFormat="0" applyAlignment="0" applyProtection="0"/>
    <xf numFmtId="0" fontId="26" fillId="9" borderId="16" applyNumberFormat="0" applyAlignment="0" applyProtection="0"/>
    <xf numFmtId="0" fontId="27" fillId="0" borderId="18" applyNumberFormat="0" applyFill="0" applyAlignment="0" applyProtection="0"/>
    <xf numFmtId="0" fontId="28" fillId="10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3">
    <xf numFmtId="0" fontId="0" fillId="0" borderId="0" xfId="0">
      <alignment vertical="center" wrapText="1"/>
    </xf>
    <xf numFmtId="0" fontId="0" fillId="0" borderId="0" xfId="0" applyFill="1" applyBorder="1">
      <alignment vertical="center" wrapText="1"/>
    </xf>
    <xf numFmtId="0" fontId="10" fillId="0" borderId="0" xfId="2" applyAlignment="1">
      <alignment horizontal="left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/>
    <xf numFmtId="0" fontId="0" fillId="0" borderId="0" xfId="0" applyAlignment="1">
      <alignment vertical="center"/>
    </xf>
    <xf numFmtId="0" fontId="0" fillId="2" borderId="0" xfId="0" applyFill="1">
      <alignment vertical="center" wrapText="1"/>
    </xf>
    <xf numFmtId="0" fontId="0" fillId="2" borderId="2" xfId="0" applyFill="1" applyBorder="1">
      <alignment vertical="center" wrapText="1"/>
    </xf>
    <xf numFmtId="0" fontId="0" fillId="2" borderId="4" xfId="0" applyFill="1" applyBorder="1">
      <alignment vertical="center" wrapText="1"/>
    </xf>
    <xf numFmtId="0" fontId="0" fillId="2" borderId="3" xfId="0" applyFill="1" applyBorder="1">
      <alignment vertical="center" wrapText="1"/>
    </xf>
    <xf numFmtId="0" fontId="13" fillId="0" borderId="0" xfId="2" applyFont="1"/>
    <xf numFmtId="38" fontId="0" fillId="0" borderId="0" xfId="0" applyNumberFormat="1">
      <alignment vertical="center" wrapText="1"/>
    </xf>
    <xf numFmtId="0" fontId="0" fillId="2" borderId="6" xfId="0" applyNumberFormat="1" applyFill="1" applyBorder="1">
      <alignment vertical="center" wrapText="1"/>
    </xf>
    <xf numFmtId="0" fontId="0" fillId="2" borderId="4" xfId="0" applyNumberFormat="1" applyFill="1" applyBorder="1">
      <alignment vertical="center" wrapText="1"/>
    </xf>
    <xf numFmtId="0" fontId="0" fillId="2" borderId="4" xfId="0" applyNumberFormat="1" applyFill="1" applyBorder="1" applyAlignment="1">
      <alignment vertical="center"/>
    </xf>
    <xf numFmtId="0" fontId="0" fillId="2" borderId="4" xfId="0" applyNumberFormat="1" applyFont="1" applyFill="1" applyBorder="1" applyAlignment="1">
      <alignment vertical="center"/>
    </xf>
    <xf numFmtId="0" fontId="0" fillId="2" borderId="0" xfId="0" applyNumberFormat="1" applyFill="1">
      <alignment vertical="center" wrapText="1"/>
    </xf>
    <xf numFmtId="0" fontId="0" fillId="0" borderId="0" xfId="0" applyNumberFormat="1">
      <alignment vertical="center" wrapText="1"/>
    </xf>
    <xf numFmtId="0" fontId="14" fillId="2" borderId="4" xfId="0" applyNumberFormat="1" applyFont="1" applyFill="1" applyBorder="1">
      <alignment vertical="center" wrapText="1"/>
    </xf>
    <xf numFmtId="14" fontId="18" fillId="0" borderId="0" xfId="0" applyNumberFormat="1" applyFont="1" applyBorder="1" applyAlignment="1">
      <alignment horizontal="left" vertical="center" indent="1"/>
    </xf>
    <xf numFmtId="0" fontId="0" fillId="0" borderId="0" xfId="0" applyFont="1">
      <alignment vertical="center" wrapText="1"/>
    </xf>
    <xf numFmtId="0" fontId="0" fillId="0" borderId="0" xfId="0" applyFont="1" applyFill="1" applyBorder="1">
      <alignment vertical="center" wrapText="1"/>
    </xf>
    <xf numFmtId="0" fontId="18" fillId="2" borderId="4" xfId="0" applyNumberFormat="1" applyFont="1" applyFill="1" applyBorder="1" applyAlignment="1">
      <alignment horizontal="right" wrapText="1" indent="1"/>
    </xf>
    <xf numFmtId="38" fontId="19" fillId="0" borderId="0" xfId="0" applyNumberFormat="1" applyFont="1" applyAlignment="1">
      <alignment horizontal="right" vertical="center"/>
    </xf>
    <xf numFmtId="38" fontId="19" fillId="0" borderId="0" xfId="0" applyNumberFormat="1" applyFont="1">
      <alignment vertical="center" wrapText="1"/>
    </xf>
    <xf numFmtId="0" fontId="8" fillId="2" borderId="5" xfId="0" applyNumberFormat="1" applyFont="1" applyFill="1" applyBorder="1" applyAlignment="1">
      <alignment horizontal="right" vertical="center" wrapText="1" indent="1"/>
    </xf>
    <xf numFmtId="0" fontId="16" fillId="2" borderId="4" xfId="7" applyNumberFormat="1" applyFont="1" applyFill="1" applyBorder="1" applyAlignment="1">
      <alignment horizontal="right"/>
    </xf>
    <xf numFmtId="0" fontId="3" fillId="0" borderId="10" xfId="0" applyFont="1" applyFill="1" applyBorder="1">
      <alignment vertical="center" wrapText="1"/>
    </xf>
    <xf numFmtId="0" fontId="19" fillId="0" borderId="0" xfId="0" applyFont="1" applyFill="1" applyBorder="1" applyAlignment="1">
      <alignment horizontal="left" vertical="center" indent="1"/>
    </xf>
    <xf numFmtId="38" fontId="18" fillId="3" borderId="10" xfId="5" applyNumberFormat="1" applyFont="1" applyBorder="1" applyAlignment="1">
      <alignment vertical="center"/>
    </xf>
    <xf numFmtId="0" fontId="3" fillId="0" borderId="10" xfId="0" applyFont="1" applyFill="1" applyBorder="1" applyAlignment="1"/>
    <xf numFmtId="0" fontId="4" fillId="2" borderId="4" xfId="0" applyNumberFormat="1" applyFont="1" applyFill="1" applyBorder="1" applyAlignment="1">
      <alignment vertical="center"/>
    </xf>
    <xf numFmtId="0" fontId="0" fillId="0" borderId="10" xfId="0" applyBorder="1">
      <alignment vertical="center" wrapText="1"/>
    </xf>
    <xf numFmtId="0" fontId="10" fillId="0" borderId="0" xfId="2" applyAlignment="1"/>
    <xf numFmtId="0" fontId="0" fillId="0" borderId="0" xfId="0" applyAlignment="1">
      <alignment wrapText="1"/>
    </xf>
    <xf numFmtId="0" fontId="0" fillId="2" borderId="4" xfId="0" applyNumberFormat="1" applyFill="1" applyBorder="1" applyAlignment="1">
      <alignment wrapText="1"/>
    </xf>
    <xf numFmtId="0" fontId="18" fillId="0" borderId="0" xfId="0" applyNumberFormat="1" applyFont="1" applyBorder="1" applyAlignment="1">
      <alignment horizontal="left" vertical="center" indent="1"/>
    </xf>
    <xf numFmtId="0" fontId="18" fillId="0" borderId="0" xfId="0" applyNumberFormat="1" applyFont="1" applyFill="1" applyBorder="1" applyAlignment="1">
      <alignment horizontal="right" wrapText="1" indent="1"/>
    </xf>
    <xf numFmtId="0" fontId="0" fillId="0" borderId="0" xfId="0" applyNumberFormat="1" applyFont="1" applyFill="1" applyBorder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/>
    <xf numFmtId="0" fontId="3" fillId="0" borderId="10" xfId="0" applyNumberFormat="1" applyFont="1" applyFill="1" applyBorder="1" applyAlignment="1"/>
    <xf numFmtId="0" fontId="10" fillId="3" borderId="12" xfId="2" applyNumberFormat="1" applyFill="1" applyBorder="1" applyAlignment="1">
      <alignment horizontal="left" vertical="center"/>
    </xf>
    <xf numFmtId="0" fontId="14" fillId="0" borderId="4" xfId="0" applyNumberFormat="1" applyFont="1" applyFill="1" applyBorder="1">
      <alignment vertical="center" wrapText="1"/>
    </xf>
    <xf numFmtId="0" fontId="10" fillId="0" borderId="12" xfId="2" applyNumberFormat="1" applyFont="1" applyFill="1" applyBorder="1" applyAlignment="1">
      <alignment horizontal="left" vertical="center"/>
    </xf>
    <xf numFmtId="0" fontId="19" fillId="0" borderId="0" xfId="0" applyNumberFormat="1" applyFont="1" applyAlignment="1">
      <alignment horizontal="left" vertical="center" indent="1"/>
    </xf>
    <xf numFmtId="0" fontId="2" fillId="0" borderId="0" xfId="0" applyNumberFormat="1" applyFont="1" applyAlignment="1">
      <alignment horizontal="left" vertical="center" indent="1"/>
    </xf>
    <xf numFmtId="0" fontId="0" fillId="0" borderId="13" xfId="0" applyBorder="1" applyAlignment="1">
      <alignment horizontal="center"/>
    </xf>
    <xf numFmtId="0" fontId="6" fillId="0" borderId="1" xfId="1" applyBorder="1"/>
    <xf numFmtId="0" fontId="0" fillId="0" borderId="13" xfId="0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right" vertical="center" wrapText="1" indent="1"/>
    </xf>
    <xf numFmtId="0" fontId="18" fillId="0" borderId="8" xfId="0" applyNumberFormat="1" applyFont="1" applyFill="1" applyBorder="1" applyAlignment="1">
      <alignment horizontal="right" wrapText="1" indent="1"/>
    </xf>
    <xf numFmtId="0" fontId="18" fillId="0" borderId="11" xfId="0" applyNumberFormat="1" applyFont="1" applyFill="1" applyBorder="1" applyAlignment="1">
      <alignment horizontal="right" wrapText="1" indent="1"/>
    </xf>
    <xf numFmtId="167" fontId="9" fillId="0" borderId="8" xfId="6" applyNumberFormat="1">
      <alignment horizontal="right" vertical="center" wrapText="1" indent="1"/>
    </xf>
    <xf numFmtId="173" fontId="18" fillId="0" borderId="11" xfId="0" applyNumberFormat="1" applyFont="1" applyFill="1" applyBorder="1" applyAlignment="1">
      <alignment horizontal="right" wrapText="1" indent="1"/>
    </xf>
    <xf numFmtId="174" fontId="19" fillId="0" borderId="10" xfId="7" applyNumberFormat="1" applyFont="1" applyFill="1" applyBorder="1" applyAlignment="1">
      <alignment horizontal="right" vertical="center"/>
    </xf>
    <xf numFmtId="174" fontId="19" fillId="0" borderId="0" xfId="0" applyNumberFormat="1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vertical="center"/>
    </xf>
    <xf numFmtId="174" fontId="19" fillId="0" borderId="0" xfId="0" applyNumberFormat="1" applyFont="1" applyFill="1" applyBorder="1">
      <alignment vertical="center" wrapText="1"/>
    </xf>
    <xf numFmtId="174" fontId="16" fillId="0" borderId="0" xfId="0" applyNumberFormat="1" applyFont="1" applyFill="1" applyBorder="1" applyAlignment="1">
      <alignment horizontal="right" vertical="center"/>
    </xf>
    <xf numFmtId="174" fontId="18" fillId="3" borderId="10" xfId="5" applyNumberFormat="1" applyFont="1" applyBorder="1" applyAlignment="1">
      <alignment vertical="center"/>
    </xf>
  </cellXfs>
  <cellStyles count="49">
    <cellStyle name="20% — акцент1" xfId="26" builtinId="30" customBuiltin="1"/>
    <cellStyle name="20% — акцент2" xfId="30" builtinId="34" customBuiltin="1"/>
    <cellStyle name="20% — акцент3" xfId="34" builtinId="38" customBuiltin="1"/>
    <cellStyle name="20% — акцент4" xfId="38" builtinId="42" customBuiltin="1"/>
    <cellStyle name="20% — акцент5" xfId="42" builtinId="46" customBuiltin="1"/>
    <cellStyle name="20% — акцент6" xfId="46" builtinId="50" customBuiltin="1"/>
    <cellStyle name="40% — акцент1" xfId="27" builtinId="31" customBuiltin="1"/>
    <cellStyle name="40% — акцент2" xfId="31" builtinId="35" customBuiltin="1"/>
    <cellStyle name="40% — акцент3" xfId="35" builtinId="39" customBuiltin="1"/>
    <cellStyle name="40% — акцент4" xfId="39" builtinId="43" customBuiltin="1"/>
    <cellStyle name="40% — акцент5" xfId="43" builtinId="47" customBuiltin="1"/>
    <cellStyle name="40% — акцент6" xfId="47" builtinId="51" customBuiltin="1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18" builtinId="20" customBuiltin="1"/>
    <cellStyle name="Вывод" xfId="19" builtinId="21" customBuiltin="1"/>
    <cellStyle name="Вычисление" xfId="20" builtinId="22" customBuiltin="1"/>
    <cellStyle name="Денежный" xfId="9" builtinId="4" customBuiltin="1"/>
    <cellStyle name="Денежный [0]" xfId="10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14" builtinId="19" customBuiltin="1"/>
    <cellStyle name="Итог" xfId="24" builtinId="25" customBuiltin="1"/>
    <cellStyle name="Итоги" xfId="5" xr:uid="{00000000-0005-0000-0000-00000D000000}"/>
    <cellStyle name="Контрольная ячейка" xfId="22" builtinId="23" customBuiltin="1"/>
    <cellStyle name="Месяц" xfId="6" xr:uid="{00000000-0005-0000-0000-000008000000}"/>
    <cellStyle name="Название" xfId="1" builtinId="15" customBuiltin="1"/>
    <cellStyle name="Нейтральный" xfId="17" builtinId="28" customBuiltin="1"/>
    <cellStyle name="Обычный" xfId="0" builtinId="0" customBuiltin="1"/>
    <cellStyle name="Плохой" xfId="16" builtinId="27" customBuiltin="1"/>
    <cellStyle name="Пояснение" xfId="13" builtinId="53" customBuiltin="1"/>
    <cellStyle name="Примечание" xfId="12" builtinId="10" customBuiltin="1"/>
    <cellStyle name="Процентный" xfId="11" builtinId="5" customBuiltin="1"/>
    <cellStyle name="Связанная ячейка" xfId="21" builtinId="24" customBuiltin="1"/>
    <cellStyle name="Текст предупреждения" xfId="23" builtinId="11" customBuiltin="1"/>
    <cellStyle name="Финансовый" xfId="7" builtinId="3" customBuiltin="1"/>
    <cellStyle name="Финансовый [0]" xfId="8" builtinId="6" customBuiltin="1"/>
    <cellStyle name="Хороший" xfId="15" builtinId="26" customBuiltin="1"/>
  </cellStyles>
  <dxfs count="125">
    <dxf>
      <font>
        <color rgb="FFFF0000"/>
      </font>
    </dxf>
    <dxf>
      <font>
        <color rgb="FFFF0000"/>
      </font>
    </dxf>
    <dxf>
      <font>
        <color rgb="FFFF0000"/>
      </font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numFmt numFmtId="6" formatCode="#,##0\ _₽;[Red]\-#,##0\ _₽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6" formatCode="#,##0\ _₽;[Red]\-#,##0\ _₽"/>
    </dxf>
    <dxf>
      <numFmt numFmtId="6" formatCode="#,##0\ _₽;[Red]\-#,##0\ _₽"/>
    </dxf>
    <dxf>
      <numFmt numFmtId="6" formatCode="#,##0\ _₽;[Red]\-#,##0\ _₽"/>
    </dxf>
    <dxf>
      <numFmt numFmtId="6" formatCode="#,##0\ _₽;[Red]\-#,##0\ _₽"/>
    </dxf>
    <dxf>
      <numFmt numFmtId="6" formatCode="#,##0\ _₽;[Red]\-#,##0\ _₽"/>
    </dxf>
    <dxf>
      <numFmt numFmtId="6" formatCode="#,##0\ _₽;[Red]\-#,##0\ _₽"/>
    </dxf>
    <dxf>
      <numFmt numFmtId="6" formatCode="#,##0\ _₽;[Red]\-#,##0\ _₽"/>
    </dxf>
    <dxf>
      <numFmt numFmtId="6" formatCode="#,##0\ _₽;[Red]\-#,##0\ _₽"/>
    </dxf>
    <dxf>
      <numFmt numFmtId="6" formatCode="#,##0\ _₽;[Red]\-#,##0\ _₽"/>
    </dxf>
    <dxf>
      <numFmt numFmtId="6" formatCode="#,##0\ _₽;[Red]\-#,##0\ _₽"/>
    </dxf>
    <dxf>
      <numFmt numFmtId="6" formatCode="#,##0\ _₽;[Red]\-#,##0\ _₽"/>
    </dxf>
    <dxf>
      <numFmt numFmtId="6" formatCode="#,##0\ _₽;[Red]\-#,##0\ _₽"/>
    </dxf>
    <dxf>
      <numFmt numFmtId="6" formatCode="#,##0\ _₽;[Red]\-#,##0\ _₽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4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4" formatCode="#,##0_ ;[Red]\-#,##0\ 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4" formatCode="#,##0_ ;[Red]\-#,##0\ "/>
    </dxf>
    <dxf>
      <numFmt numFmtId="174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4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4" formatCode="#,##0_ ;[Red]\-#,##0\ "/>
      <alignment horizontal="right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);[Red]\(#,##0\)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);[Red]\(#,##0\)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1" tint="0.34998626667073579"/>
        </left>
        <right style="dotted">
          <color theme="1" tint="0.34998626667073579"/>
        </right>
        <top style="thin">
          <color theme="1" tint="0.34998626667073579"/>
        </top>
        <bottom style="dotted">
          <color theme="1" tint="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-0.24994659260841701"/>
        </bottom>
      </border>
    </dxf>
    <dxf>
      <font>
        <b val="0"/>
        <i val="0"/>
        <color theme="1" tint="0.14996795556505021"/>
      </font>
    </dxf>
    <dxf>
      <font>
        <color theme="1" tint="0.34998626667073579"/>
      </font>
      <border>
        <left/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dashed">
          <color theme="1" tint="0.34998626667073579"/>
        </vertical>
        <horizontal style="thin">
          <color theme="1" tint="0.34998626667073579"/>
        </horizontal>
      </border>
    </dxf>
  </dxfs>
  <tableStyles count="1" defaultPivotStyle="PivotStyleLight16">
    <tableStyle name="Поступление наличных" pivot="0" count="7" xr9:uid="{00000000-0011-0000-FFFF-FFFF00000000}">
      <tableStyleElement type="wholeTable" dxfId="124"/>
      <tableStyleElement type="headerRow" dxfId="123"/>
      <tableStyleElement type="totalRow" dxfId="122"/>
      <tableStyleElement type="firstColumn" dxfId="121"/>
      <tableStyleElement type="lastColumn" dxfId="120"/>
      <tableStyleElement type="firstTotalCell" dxfId="119"/>
      <tableStyleElement type="lastTotalCell" dxfId="1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0000000}" name="ПоступлениеНаличных" displayName="ПоступлениеНаличных" ref="B8:S11" headerRowCount="0" totalsRowCount="1">
  <tableColumns count="18">
    <tableColumn id="1" xr3:uid="{00000000-0010-0000-0000-000001000000}" name="Items" totalsRowLabel="Итог" headerRowDxfId="3" dataDxfId="117" totalsRowDxfId="25"/>
    <tableColumn id="17" xr3:uid="{00000000-0010-0000-0000-000011000000}" name="Столбец2" headerRowDxfId="4" dataDxfId="116" totalsRowDxfId="24"/>
    <tableColumn id="2" xr3:uid="{00000000-0010-0000-0000-000002000000}" name="Период 0" totalsRowFunction="sum" dataDxfId="115" totalsRowDxfId="23"/>
    <tableColumn id="3" xr3:uid="{00000000-0010-0000-0000-000003000000}" name="Период 1" totalsRowFunction="sum" dataDxfId="114" totalsRowDxfId="22"/>
    <tableColumn id="4" xr3:uid="{00000000-0010-0000-0000-000004000000}" name="Период 2" totalsRowFunction="sum" dataDxfId="113" totalsRowDxfId="21"/>
    <tableColumn id="5" xr3:uid="{00000000-0010-0000-0000-000005000000}" name="Период 3" totalsRowFunction="sum" dataDxfId="112" totalsRowDxfId="20"/>
    <tableColumn id="6" xr3:uid="{00000000-0010-0000-0000-000006000000}" name="Период 4" totalsRowFunction="sum" dataDxfId="111" totalsRowDxfId="19"/>
    <tableColumn id="7" xr3:uid="{00000000-0010-0000-0000-000007000000}" name="Период 5" totalsRowFunction="sum" dataDxfId="110" totalsRowDxfId="18"/>
    <tableColumn id="8" xr3:uid="{00000000-0010-0000-0000-000008000000}" name="Период 6" totalsRowFunction="sum" dataDxfId="109" totalsRowDxfId="17"/>
    <tableColumn id="9" xr3:uid="{00000000-0010-0000-0000-000009000000}" name="Период 7" totalsRowFunction="sum" dataDxfId="108" totalsRowDxfId="16"/>
    <tableColumn id="10" xr3:uid="{00000000-0010-0000-0000-00000A000000}" name="Период 8" totalsRowFunction="sum" dataDxfId="107" totalsRowDxfId="15"/>
    <tableColumn id="11" xr3:uid="{00000000-0010-0000-0000-00000B000000}" name="Период 9" totalsRowFunction="sum" dataDxfId="106" totalsRowDxfId="14"/>
    <tableColumn id="12" xr3:uid="{00000000-0010-0000-0000-00000C000000}" name="Период 10" totalsRowFunction="sum" dataDxfId="105" totalsRowDxfId="13"/>
    <tableColumn id="13" xr3:uid="{00000000-0010-0000-0000-00000D000000}" name="Период 11" totalsRowFunction="sum" dataDxfId="104" totalsRowDxfId="12"/>
    <tableColumn id="14" xr3:uid="{00000000-0010-0000-0000-00000E000000}" name="Период 12" totalsRowFunction="sum" dataDxfId="103" totalsRowDxfId="11"/>
    <tableColumn id="18" xr3:uid="{00000000-0010-0000-0000-000012000000}" name="Столбец3" dataDxfId="102" totalsRowDxfId="10"/>
    <tableColumn id="15" xr3:uid="{00000000-0010-0000-0000-00000F000000}" name="Итог" totalsRowFunction="sum" dataDxfId="101" totalsRowDxfId="9">
      <calculatedColumnFormula>SUM(ПоступлениеНаличных[[#This Row],[Период 0]:[Период 12]])</calculatedColumnFormula>
    </tableColumn>
    <tableColumn id="16" xr3:uid="{00000000-0010-0000-0000-000010000000}" name="Столбец1"/>
  </tableColumns>
  <tableStyleInfo name="Поступление наличных" showFirstColumn="1" showLastColumn="1" showRowStripes="0" showColumnStripes="0"/>
  <extLst>
    <ext xmlns:x14="http://schemas.microsoft.com/office/spreadsheetml/2009/9/main" uri="{504A1905-F514-4f6f-8877-14C23A59335A}">
      <x14:table altTextSummary="Поступление наличных за каждый месяц финансового года с расчетом общей суммы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1000000}" name="РасходованиеНаличных" displayName="РасходованиеНаличных" ref="B6:S27" headerRowCount="0" totalsRowCount="1">
  <tableColumns count="18">
    <tableColumn id="1" xr3:uid="{00000000-0010-0000-0100-000001000000}" name="Items" totalsRowLabel="Итог" headerRowDxfId="5" dataDxfId="100" totalsRowDxfId="43"/>
    <tableColumn id="17" xr3:uid="{00000000-0010-0000-0100-000011000000}" name="Столбец2" headerRowDxfId="6" dataDxfId="99" totalsRowDxfId="42"/>
    <tableColumn id="2" xr3:uid="{00000000-0010-0000-0100-000002000000}" name="Период 0" totalsRowFunction="sum" dataDxfId="92" totalsRowDxfId="41"/>
    <tableColumn id="3" xr3:uid="{00000000-0010-0000-0100-000003000000}" name="Период 1" totalsRowFunction="sum" dataDxfId="91" totalsRowDxfId="40"/>
    <tableColumn id="4" xr3:uid="{00000000-0010-0000-0100-000004000000}" name="Период 2" totalsRowFunction="sum" dataDxfId="90" totalsRowDxfId="39"/>
    <tableColumn id="5" xr3:uid="{00000000-0010-0000-0100-000005000000}" name="Период 3" totalsRowFunction="sum" dataDxfId="89" totalsRowDxfId="38"/>
    <tableColumn id="6" xr3:uid="{00000000-0010-0000-0100-000006000000}" name="Период 4" totalsRowFunction="sum" dataDxfId="88" totalsRowDxfId="37"/>
    <tableColumn id="7" xr3:uid="{00000000-0010-0000-0100-000007000000}" name="Период 5" totalsRowFunction="sum" dataDxfId="87" totalsRowDxfId="36"/>
    <tableColumn id="8" xr3:uid="{00000000-0010-0000-0100-000008000000}" name="Период 6" totalsRowFunction="sum" dataDxfId="86" totalsRowDxfId="35"/>
    <tableColumn id="9" xr3:uid="{00000000-0010-0000-0100-000009000000}" name="Период 7" totalsRowFunction="sum" dataDxfId="85" totalsRowDxfId="34"/>
    <tableColumn id="10" xr3:uid="{00000000-0010-0000-0100-00000A000000}" name="Период 8" totalsRowFunction="sum" dataDxfId="84" totalsRowDxfId="33"/>
    <tableColumn id="11" xr3:uid="{00000000-0010-0000-0100-00000B000000}" name="Период 9" totalsRowFunction="sum" dataDxfId="83" totalsRowDxfId="32"/>
    <tableColumn id="12" xr3:uid="{00000000-0010-0000-0100-00000C000000}" name="Период 10" totalsRowFunction="sum" dataDxfId="82" totalsRowDxfId="31"/>
    <tableColumn id="13" xr3:uid="{00000000-0010-0000-0100-00000D000000}" name="Период 11" totalsRowFunction="sum" dataDxfId="81" totalsRowDxfId="30"/>
    <tableColumn id="14" xr3:uid="{00000000-0010-0000-0100-00000E000000}" name="Период 12" totalsRowFunction="sum" dataDxfId="80" totalsRowDxfId="29"/>
    <tableColumn id="18" xr3:uid="{00000000-0010-0000-0100-000012000000}" name="Столбец3" dataDxfId="98" totalsRowDxfId="28"/>
    <tableColumn id="15" xr3:uid="{00000000-0010-0000-0100-00000F000000}" name="Итог" totalsRowFunction="sum" dataDxfId="79" totalsRowDxfId="27">
      <calculatedColumnFormula>SUM(РасходованиеНаличных[[#This Row],[Период 0]:[Период 12]])</calculatedColumnFormula>
    </tableColumn>
    <tableColumn id="16" xr3:uid="{00000000-0010-0000-0100-000010000000}" name="Столбец1" dataDxfId="97" totalsRowDxfId="26"/>
  </tableColumns>
  <tableStyleInfo name="Поступление наличных" showFirstColumn="1" showLastColumn="1" showRowStripes="0" showColumnStripes="0"/>
  <extLst>
    <ext xmlns:x14="http://schemas.microsoft.com/office/spreadsheetml/2009/9/main" uri="{504A1905-F514-4f6f-8877-14C23A59335A}">
      <x14:table altTextSummary="Расходование наличных за каждый месяц финансового года с расчетом общей суммы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2000000}" name="ВыплаченоНаличных" displayName="ВыплаченоНаличных" ref="B6:S11" headerRowCount="0" totalsRowCount="1">
  <tableColumns count="18">
    <tableColumn id="1" xr3:uid="{00000000-0010-0000-0200-000001000000}" name="Items" totalsRowLabel="Итог" headerRowDxfId="7" dataDxfId="96" totalsRowDxfId="61"/>
    <tableColumn id="17" xr3:uid="{00000000-0010-0000-0200-000011000000}" name="Столбец2" headerRowDxfId="8" dataDxfId="95" totalsRowDxfId="60"/>
    <tableColumn id="2" xr3:uid="{00000000-0010-0000-0200-000002000000}" name="Период 0" totalsRowFunction="sum" dataDxfId="78" totalsRowDxfId="59"/>
    <tableColumn id="3" xr3:uid="{00000000-0010-0000-0200-000003000000}" name="Период 1" totalsRowFunction="sum" dataDxfId="77" totalsRowDxfId="58"/>
    <tableColumn id="4" xr3:uid="{00000000-0010-0000-0200-000004000000}" name="Период 2" totalsRowFunction="sum" dataDxfId="76" totalsRowDxfId="57"/>
    <tableColumn id="5" xr3:uid="{00000000-0010-0000-0200-000005000000}" name="Период 3" totalsRowFunction="sum" dataDxfId="75" totalsRowDxfId="56"/>
    <tableColumn id="6" xr3:uid="{00000000-0010-0000-0200-000006000000}" name="Период 4" totalsRowFunction="sum" dataDxfId="74" totalsRowDxfId="55"/>
    <tableColumn id="7" xr3:uid="{00000000-0010-0000-0200-000007000000}" name="Период 5" totalsRowFunction="sum" dataDxfId="73" totalsRowDxfId="54"/>
    <tableColumn id="8" xr3:uid="{00000000-0010-0000-0200-000008000000}" name="Период 6" totalsRowFunction="sum" dataDxfId="72" totalsRowDxfId="53"/>
    <tableColumn id="9" xr3:uid="{00000000-0010-0000-0200-000009000000}" name="Период 7" totalsRowFunction="sum" dataDxfId="71" totalsRowDxfId="52"/>
    <tableColumn id="10" xr3:uid="{00000000-0010-0000-0200-00000A000000}" name="Период 8" totalsRowFunction="sum" dataDxfId="70" totalsRowDxfId="51"/>
    <tableColumn id="11" xr3:uid="{00000000-0010-0000-0200-00000B000000}" name="Период 9" totalsRowFunction="sum" dataDxfId="69" totalsRowDxfId="50"/>
    <tableColumn id="12" xr3:uid="{00000000-0010-0000-0200-00000C000000}" name="Период 10" totalsRowFunction="sum" dataDxfId="68" totalsRowDxfId="49"/>
    <tableColumn id="13" xr3:uid="{00000000-0010-0000-0200-00000D000000}" name="Период 11" totalsRowFunction="sum" dataDxfId="67" totalsRowDxfId="48"/>
    <tableColumn id="14" xr3:uid="{00000000-0010-0000-0200-00000E000000}" name="Период 12" totalsRowFunction="sum" dataDxfId="66" totalsRowDxfId="47"/>
    <tableColumn id="18" xr3:uid="{00000000-0010-0000-0200-000012000000}" name="Столбец3" dataDxfId="94" totalsRowDxfId="46"/>
    <tableColumn id="15" xr3:uid="{00000000-0010-0000-0200-00000F000000}" name="Итог" totalsRowFunction="sum" dataDxfId="65" totalsRowDxfId="45">
      <calculatedColumnFormula>SUM(ВыплаченоНаличных[[#This Row],[Период 0]:[Период 12]])</calculatedColumnFormula>
    </tableColumn>
    <tableColumn id="16" xr3:uid="{00000000-0010-0000-0200-000010000000}" name="Столбец1" dataDxfId="93" totalsRowDxfId="44"/>
  </tableColumns>
  <tableStyleInfo name="Поступление наличных" showFirstColumn="1" showLastColumn="1" showRowStripes="0" showColumnStripes="0"/>
  <extLst>
    <ext xmlns:x14="http://schemas.microsoft.com/office/spreadsheetml/2009/9/main" uri="{504A1905-F514-4f6f-8877-14C23A59335A}">
      <x14:table altTextSummary="Поступление наличных (не относящихся к прибылям и убыткам) за каждый месяц финансового года с расчетом общей суммы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14"/>
  <sheetViews>
    <sheetView showGridLines="0" tabSelected="1" zoomScaleNormal="100" workbookViewId="0">
      <pane ySplit="4" topLeftCell="A5" activePane="bottomLeft" state="frozen"/>
      <selection activeCell="B5" sqref="B5"/>
      <selection pane="bottomLeft"/>
    </sheetView>
  </sheetViews>
  <sheetFormatPr defaultRowHeight="17.25" customHeight="1" x14ac:dyDescent="0.25"/>
  <cols>
    <col min="1" max="1" width="2.5703125" customWidth="1"/>
    <col min="2" max="2" width="61.42578125" customWidth="1"/>
    <col min="3" max="3" width="3" customWidth="1"/>
    <col min="4" max="4" width="9.42578125" customWidth="1"/>
    <col min="5" max="16" width="12.28515625" customWidth="1"/>
    <col min="17" max="17" width="3" style="17" customWidth="1"/>
    <col min="18" max="18" width="15.140625" customWidth="1"/>
  </cols>
  <sheetData>
    <row r="1" spans="2:19" ht="42" customHeight="1" thickBot="1" x14ac:dyDescent="0.6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2:19" ht="22.5" customHeight="1" thickTop="1" x14ac:dyDescent="0.25"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12"/>
    </row>
    <row r="3" spans="2:19" ht="30" customHeight="1" x14ac:dyDescent="0.3">
      <c r="B3" s="10" t="s">
        <v>1</v>
      </c>
      <c r="D3" s="53" t="s">
        <v>9</v>
      </c>
      <c r="E3" s="55" t="str">
        <f ca="1">UPPER(TEXT(ДатаНачалаФинансовогоГода,"МММ"))</f>
        <v>ИЮЛ</v>
      </c>
      <c r="F3" s="55" t="str">
        <f ca="1">UPPER(TEXT(EOMONTH(ДатаНачалаФинансовогоГода,1),"МММ"))</f>
        <v>АВГ</v>
      </c>
      <c r="G3" s="55" t="str">
        <f ca="1">UPPER(TEXT(EOMONTH(ДатаНачалаФинансовогоГода,2),"МММ"))</f>
        <v>СЕН</v>
      </c>
      <c r="H3" s="55" t="str">
        <f ca="1">UPPER(TEXT(EOMONTH(ДатаНачалаФинансовогоГода,3),"МММ"))</f>
        <v>ОКТ</v>
      </c>
      <c r="I3" s="55" t="str">
        <f ca="1">UPPER(TEXT(EOMONTH(ДатаНачалаФинансовогоГода,4),"МММ"))</f>
        <v>НОЯ</v>
      </c>
      <c r="J3" s="55" t="str">
        <f ca="1">UPPER(TEXT(EOMONTH(ДатаНачалаФинансовогоГода,5),"МММ"))</f>
        <v>ДЕК</v>
      </c>
      <c r="K3" s="55" t="str">
        <f ca="1">UPPER(TEXT(EOMONTH(ДатаНачалаФинансовогоГода,6),"МММ"))</f>
        <v>ЯНВ</v>
      </c>
      <c r="L3" s="55" t="str">
        <f ca="1">UPPER(TEXT(EOMONTH(ДатаНачалаФинансовогоГода,7),"МММ"))</f>
        <v>ФЕВ</v>
      </c>
      <c r="M3" s="55" t="str">
        <f ca="1">UPPER(TEXT(EOMONTH(ДатаНачалаФинансовогоГода,8),"МММ"))</f>
        <v>МАР</v>
      </c>
      <c r="N3" s="55" t="str">
        <f ca="1">UPPER(TEXT(EOMONTH(ДатаНачалаФинансовогоГода,9),"МММ"))</f>
        <v>АПР</v>
      </c>
      <c r="O3" s="55" t="str">
        <f ca="1">UPPER(TEXT(EOMONTH(ДатаНачалаФинансовогоГода,10),"МММ"))</f>
        <v>МАЙ</v>
      </c>
      <c r="P3" s="55" t="str">
        <f ca="1">UPPER(TEXT(EOMONTH(ДатаНачалаФинансовогоГода,11),"МММ"))</f>
        <v>ИЮН</v>
      </c>
      <c r="Q3" s="25"/>
      <c r="R3" s="52" t="s">
        <v>40</v>
      </c>
      <c r="S3" s="50"/>
    </row>
    <row r="4" spans="2:19" s="20" customFormat="1" ht="16.5" customHeight="1" thickBot="1" x14ac:dyDescent="0.3">
      <c r="B4" s="19">
        <f ca="1">DATE(YEAR(TODAY()),7,1)</f>
        <v>43647</v>
      </c>
      <c r="D4" s="54" t="s">
        <v>10</v>
      </c>
      <c r="E4" s="56">
        <f ca="1">ДатаНачалаФинансовогоГода</f>
        <v>43647</v>
      </c>
      <c r="F4" s="56">
        <f t="shared" ref="F4" ca="1" si="0">EOMONTH(E4,0)+DAY(ДатаНачалаФинансовогоГода)</f>
        <v>43678</v>
      </c>
      <c r="G4" s="56">
        <f t="shared" ref="G4" ca="1" si="1">EOMONTH(F4,0)+DAY(ДатаНачалаФинансовогоГода)</f>
        <v>43709</v>
      </c>
      <c r="H4" s="56">
        <f t="shared" ref="H4" ca="1" si="2">EOMONTH(G4,0)+DAY(ДатаНачалаФинансовогоГода)</f>
        <v>43739</v>
      </c>
      <c r="I4" s="56">
        <f t="shared" ref="I4" ca="1" si="3">EOMONTH(H4,0)+DAY(ДатаНачалаФинансовогоГода)</f>
        <v>43770</v>
      </c>
      <c r="J4" s="56">
        <f t="shared" ref="J4" ca="1" si="4">EOMONTH(I4,0)+DAY(ДатаНачалаФинансовогоГода)</f>
        <v>43800</v>
      </c>
      <c r="K4" s="56">
        <f t="shared" ref="K4" ca="1" si="5">EOMONTH(J4,0)+DAY(ДатаНачалаФинансовогоГода)</f>
        <v>43831</v>
      </c>
      <c r="L4" s="56">
        <f t="shared" ref="L4" ca="1" si="6">EOMONTH(K4,0)+DAY(ДатаНачалаФинансовогоГода)</f>
        <v>43862</v>
      </c>
      <c r="M4" s="56">
        <f t="shared" ref="M4" ca="1" si="7">EOMONTH(L4,0)+DAY(ДатаНачалаФинансовогоГода)</f>
        <v>43891</v>
      </c>
      <c r="N4" s="56">
        <f t="shared" ref="N4" ca="1" si="8">EOMONTH(M4,0)+DAY(ДатаНачалаФинансовогоГода)</f>
        <v>43922</v>
      </c>
      <c r="O4" s="56">
        <f t="shared" ref="O4" ca="1" si="9">EOMONTH(N4,0)+DAY(ДатаНачалаФинансовогоГода)</f>
        <v>43952</v>
      </c>
      <c r="P4" s="56">
        <f t="shared" ref="P4" ca="1" si="10">EOMONTH(O4,0)+DAY(ДатаНачалаФинансовогоГода)</f>
        <v>43983</v>
      </c>
      <c r="Q4" s="22"/>
      <c r="R4" s="53" t="s">
        <v>11</v>
      </c>
      <c r="S4" s="50"/>
    </row>
    <row r="5" spans="2:19" s="20" customFormat="1" ht="17.25" customHeight="1" thickTop="1" x14ac:dyDescent="0.25">
      <c r="B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22"/>
      <c r="R5" s="37"/>
      <c r="S5" s="21"/>
    </row>
    <row r="6" spans="2:19" s="20" customFormat="1" ht="17.25" customHeight="1" thickBot="1" x14ac:dyDescent="0.3">
      <c r="B6" s="44" t="s">
        <v>2</v>
      </c>
      <c r="D6" s="57">
        <v>100</v>
      </c>
      <c r="E6" s="57">
        <f>D14</f>
        <v>100</v>
      </c>
      <c r="F6" s="57">
        <f>E14</f>
        <v>-175</v>
      </c>
      <c r="G6" s="57">
        <f>F14</f>
        <v>-5</v>
      </c>
      <c r="H6" s="57">
        <f>G14</f>
        <v>-51</v>
      </c>
      <c r="I6" s="57">
        <f>H14</f>
        <v>174</v>
      </c>
      <c r="J6" s="57">
        <f>I14</f>
        <v>219</v>
      </c>
      <c r="K6" s="57">
        <f>J14</f>
        <v>219</v>
      </c>
      <c r="L6" s="57">
        <f>K14</f>
        <v>219</v>
      </c>
      <c r="M6" s="57">
        <f>L14</f>
        <v>219</v>
      </c>
      <c r="N6" s="57">
        <f>M14</f>
        <v>219</v>
      </c>
      <c r="O6" s="57">
        <f>N14</f>
        <v>219</v>
      </c>
      <c r="P6" s="57">
        <f>O14</f>
        <v>219</v>
      </c>
      <c r="Q6" s="26"/>
      <c r="R6" s="57">
        <f>P6</f>
        <v>219</v>
      </c>
      <c r="S6" s="27"/>
    </row>
    <row r="7" spans="2:19" s="34" customFormat="1" ht="34.5" customHeight="1" x14ac:dyDescent="0.25">
      <c r="B7" s="33" t="s">
        <v>3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35"/>
    </row>
    <row r="8" spans="2:19" ht="17.25" customHeight="1" x14ac:dyDescent="0.25">
      <c r="B8" s="45" t="s">
        <v>4</v>
      </c>
      <c r="C8" s="8"/>
      <c r="D8" s="23"/>
      <c r="E8" s="23">
        <v>125</v>
      </c>
      <c r="F8" s="23">
        <v>120</v>
      </c>
      <c r="G8" s="23">
        <v>130</v>
      </c>
      <c r="H8" s="23">
        <v>100</v>
      </c>
      <c r="I8" s="23"/>
      <c r="J8" s="23"/>
      <c r="K8" s="23"/>
      <c r="L8" s="23"/>
      <c r="M8" s="23"/>
      <c r="N8" s="23"/>
      <c r="O8" s="23"/>
      <c r="P8" s="23"/>
      <c r="Q8" s="18"/>
      <c r="R8" s="24">
        <f>SUM(ПоступлениеНаличных[[#This Row],[Период 0]:[Период 12]])</f>
        <v>475</v>
      </c>
    </row>
    <row r="9" spans="2:19" ht="17.25" customHeight="1" x14ac:dyDescent="0.25">
      <c r="B9" s="45" t="s">
        <v>5</v>
      </c>
      <c r="C9" s="8"/>
      <c r="D9" s="23"/>
      <c r="E9" s="23"/>
      <c r="F9" s="23"/>
      <c r="G9" s="23"/>
      <c r="H9" s="23">
        <v>75</v>
      </c>
      <c r="I9" s="23">
        <v>45</v>
      </c>
      <c r="J9" s="23"/>
      <c r="K9" s="23"/>
      <c r="L9" s="23"/>
      <c r="M9" s="23"/>
      <c r="N9" s="23"/>
      <c r="O9" s="23"/>
      <c r="P9" s="23"/>
      <c r="Q9" s="18"/>
      <c r="R9" s="24">
        <f>SUM(ПоступлениеНаличных[[#This Row],[Период 0]:[Период 12]])</f>
        <v>120</v>
      </c>
    </row>
    <row r="10" spans="2:19" ht="17.25" customHeight="1" x14ac:dyDescent="0.25">
      <c r="B10" s="45" t="s">
        <v>6</v>
      </c>
      <c r="C10" s="9"/>
      <c r="D10" s="23"/>
      <c r="E10" s="23"/>
      <c r="F10" s="23">
        <v>50</v>
      </c>
      <c r="G10" s="23">
        <v>50</v>
      </c>
      <c r="H10" s="23">
        <v>50</v>
      </c>
      <c r="I10" s="23"/>
      <c r="J10" s="23"/>
      <c r="K10" s="23"/>
      <c r="L10" s="23"/>
      <c r="M10" s="23"/>
      <c r="N10" s="23"/>
      <c r="O10" s="23"/>
      <c r="P10" s="23"/>
      <c r="Q10" s="18"/>
      <c r="R10" s="24">
        <f>SUM(ПоступлениеНаличных[[#This Row],[Период 0]:[Период 12]])</f>
        <v>150</v>
      </c>
    </row>
    <row r="11" spans="2:19" ht="17.25" customHeight="1" thickBot="1" x14ac:dyDescent="0.3">
      <c r="B11" s="46" t="s">
        <v>40</v>
      </c>
      <c r="C11" s="7"/>
      <c r="D11" s="11">
        <f>SUBTOTAL(109,ПоступлениеНаличных[Период 0])</f>
        <v>0</v>
      </c>
      <c r="E11" s="11">
        <f>SUBTOTAL(109,ПоступлениеНаличных[Период 1])</f>
        <v>125</v>
      </c>
      <c r="F11" s="11">
        <f>SUBTOTAL(109,ПоступлениеНаличных[Период 2])</f>
        <v>170</v>
      </c>
      <c r="G11" s="11">
        <f>SUBTOTAL(109,ПоступлениеНаличных[Период 3])</f>
        <v>180</v>
      </c>
      <c r="H11" s="11">
        <f>SUBTOTAL(109,ПоступлениеНаличных[Период 4])</f>
        <v>225</v>
      </c>
      <c r="I11" s="11">
        <f>SUBTOTAL(109,ПоступлениеНаличных[Период 5])</f>
        <v>45</v>
      </c>
      <c r="J11" s="11">
        <f>SUBTOTAL(109,ПоступлениеНаличных[Период 6])</f>
        <v>0</v>
      </c>
      <c r="K11" s="11">
        <f>SUBTOTAL(109,ПоступлениеНаличных[Период 7])</f>
        <v>0</v>
      </c>
      <c r="L11" s="11">
        <f>SUBTOTAL(109,ПоступлениеНаличных[Период 8])</f>
        <v>0</v>
      </c>
      <c r="M11" s="11">
        <f>SUBTOTAL(109,ПоступлениеНаличных[Период 9])</f>
        <v>0</v>
      </c>
      <c r="N11" s="11">
        <f>SUBTOTAL(109,ПоступлениеНаличных[Период 10])</f>
        <v>0</v>
      </c>
      <c r="O11" s="11">
        <f>SUBTOTAL(109,ПоступлениеНаличных[Период 11])</f>
        <v>0</v>
      </c>
      <c r="P11" s="11">
        <f>SUBTOTAL(109,ПоступлениеНаличных[Период 12])</f>
        <v>0</v>
      </c>
      <c r="Q11" s="13"/>
      <c r="R11" s="11">
        <f>SUBTOTAL(109,ПоступлениеНаличных[Итог])</f>
        <v>745</v>
      </c>
    </row>
    <row r="12" spans="2:19" ht="17.25" customHeight="1" thickTop="1" thickBot="1" x14ac:dyDescent="0.3">
      <c r="B12" s="42" t="s">
        <v>7</v>
      </c>
      <c r="C12" s="6"/>
      <c r="D12" s="29">
        <f>D6+SUM(ПоступлениеНаличных[Период 0])</f>
        <v>100</v>
      </c>
      <c r="E12" s="29">
        <f>E6+SUM(ПоступлениеНаличных[Период 1])</f>
        <v>225</v>
      </c>
      <c r="F12" s="29">
        <f>F6+SUM(ПоступлениеНаличных[Период 2])</f>
        <v>-5</v>
      </c>
      <c r="G12" s="29">
        <f>G6+SUM(ПоступлениеНаличных[Период 3])</f>
        <v>175</v>
      </c>
      <c r="H12" s="29">
        <f>H6+SUM(ПоступлениеНаличных[Период 4])</f>
        <v>174</v>
      </c>
      <c r="I12" s="29">
        <f>I6+SUM(ПоступлениеНаличных[Период 5])</f>
        <v>219</v>
      </c>
      <c r="J12" s="29">
        <f>J6+SUM(ПоступлениеНаличных[Период 6])</f>
        <v>219</v>
      </c>
      <c r="K12" s="29">
        <f>K6+SUM(ПоступлениеНаличных[Период 7])</f>
        <v>219</v>
      </c>
      <c r="L12" s="29">
        <f>L6+SUM(ПоступлениеНаличных[Период 8])</f>
        <v>219</v>
      </c>
      <c r="M12" s="29">
        <f>M6+SUM(ПоступлениеНаличных[Период 9])</f>
        <v>219</v>
      </c>
      <c r="N12" s="29">
        <f>N6+SUM(ПоступлениеНаличных[Период 10])</f>
        <v>219</v>
      </c>
      <c r="O12" s="29">
        <f>O6+SUM(ПоступлениеНаличных[Период 11])</f>
        <v>219</v>
      </c>
      <c r="P12" s="29">
        <f>P6+SUM(ПоступлениеНаличных[Период 12])</f>
        <v>219</v>
      </c>
      <c r="Q12" s="31"/>
      <c r="R12" s="29">
        <f>R6+SUM(ПоступлениеНаличных[Итог])</f>
        <v>964</v>
      </c>
      <c r="S12" s="32"/>
    </row>
    <row r="13" spans="2:19" s="4" customFormat="1" ht="17.25" customHeight="1" x14ac:dyDescent="0.25"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R13" s="47"/>
      <c r="S13" s="47"/>
    </row>
    <row r="14" spans="2:19" ht="17.25" customHeight="1" thickBot="1" x14ac:dyDescent="0.3">
      <c r="B14" s="42" t="s">
        <v>8</v>
      </c>
      <c r="C14" s="6"/>
      <c r="D14" s="29">
        <f>D12-'Расходование наличных (не ПиУ)'!D12</f>
        <v>100</v>
      </c>
      <c r="E14" s="29">
        <f>E12-'Расходование наличных (не ПиУ)'!E12</f>
        <v>-175</v>
      </c>
      <c r="F14" s="29">
        <f>F12-'Расходование наличных (не ПиУ)'!F12</f>
        <v>-5</v>
      </c>
      <c r="G14" s="29">
        <f>G12-'Расходование наличных (не ПиУ)'!G12</f>
        <v>-51</v>
      </c>
      <c r="H14" s="29">
        <f>H12-'Расходование наличных (не ПиУ)'!H12</f>
        <v>174</v>
      </c>
      <c r="I14" s="29">
        <f>I12-'Расходование наличных (не ПиУ)'!I12</f>
        <v>219</v>
      </c>
      <c r="J14" s="29">
        <f>J12-'Расходование наличных (не ПиУ)'!J12</f>
        <v>219</v>
      </c>
      <c r="K14" s="29">
        <f>K12-'Расходование наличных (не ПиУ)'!K12</f>
        <v>219</v>
      </c>
      <c r="L14" s="29">
        <f>L12-'Расходование наличных (не ПиУ)'!L12</f>
        <v>219</v>
      </c>
      <c r="M14" s="29">
        <f>M12-'Расходование наличных (не ПиУ)'!M12</f>
        <v>219</v>
      </c>
      <c r="N14" s="29">
        <f>N12-'Расходование наличных (не ПиУ)'!N12</f>
        <v>219</v>
      </c>
      <c r="O14" s="29">
        <f>O12-'Расходование наличных (не ПиУ)'!O12</f>
        <v>219</v>
      </c>
      <c r="P14" s="29">
        <f>P12-'Расходование наличных (не ПиУ)'!P12</f>
        <v>219</v>
      </c>
      <c r="Q14" s="16"/>
      <c r="R14" s="29">
        <f>R12-'Расходование наличных (не ПиУ)'!R12</f>
        <v>338</v>
      </c>
      <c r="S14" s="30"/>
    </row>
  </sheetData>
  <mergeCells count="4">
    <mergeCell ref="B1:S1"/>
    <mergeCell ref="D7:P7"/>
    <mergeCell ref="S3:S4"/>
    <mergeCell ref="D2:P2"/>
  </mergeCells>
  <conditionalFormatting sqref="D6:P6 R6">
    <cfRule type="expression" dxfId="2" priority="3">
      <formula>D6&lt;0</formula>
    </cfRule>
  </conditionalFormatting>
  <conditionalFormatting sqref="D14:P14 R14">
    <cfRule type="expression" dxfId="1" priority="2">
      <formula>D14&lt;0</formula>
    </cfRule>
  </conditionalFormatting>
  <conditionalFormatting sqref="D12:P12 R12">
    <cfRule type="expression" dxfId="0" priority="1">
      <formula>D12&lt;0</formula>
    </cfRule>
  </conditionalFormatting>
  <dataValidations xWindow="169" yWindow="488" count="18">
    <dataValidation allowBlank="1" showInputMessage="1" showErrorMessage="1" prompt="Создайте в этой книге отчет о движении денежных средств. Введите дату в ячейке B4, наличность на начало года в ячейке D6 и сведения в таблице &quot;Поступление наличных&quot;, начиная с ячейки B8 на этом листе" sqref="A1" xr:uid="{00000000-0002-0000-0000-000000000000}"/>
    <dataValidation allowBlank="1" showInputMessage="1" showErrorMessage="1" prompt="В этой ячейке указывается заголовок листа. Подпись &quot;На начало года&quot; находится в ячейках D3 и D4, а подпись &quot;На конец года&quot; — в ячейках R3 и R4" sqref="B1:S1" xr:uid="{00000000-0002-0000-0000-000001000000}"/>
    <dataValidation allowBlank="1" showInputMessage="1" showErrorMessage="1" prompt="Подпись &quot;На начало года&quot; находится в этой ячейке и ячейке ниже" sqref="D3" xr:uid="{00000000-0002-0000-0000-000002000000}"/>
    <dataValidation allowBlank="1" showInputMessage="1" showErrorMessage="1" prompt="Введите дату начала финансового года в ячейке ниже. Месяцы автоматически обновляются в ячейках E3–P3, а даты — в ячейках E4–P4" sqref="B3" xr:uid="{00000000-0002-0000-0000-000003000000}"/>
    <dataValidation allowBlank="1" showInputMessage="1" showErrorMessage="1" prompt="Введите дату начала финансового года в этой ячейке" sqref="B4" xr:uid="{00000000-0002-0000-0000-000004000000}"/>
    <dataValidation allowBlank="1" showInputMessage="1" showErrorMessage="1" prompt="В этой ячейке и ячейках справа находится автоматически обновляемый месяц" sqref="E3" xr:uid="{00000000-0002-0000-0000-000005000000}"/>
    <dataValidation allowBlank="1" showInputMessage="1" showErrorMessage="1" prompt="В этой ячейке и ячейках справа находится автоматически обновляемая дата" sqref="E4" xr:uid="{00000000-0002-0000-0000-000006000000}"/>
    <dataValidation allowBlank="1" showInputMessage="1" showErrorMessage="1" prompt="Введите в этой ячейке имеющиеся наличные средства на начало месяца для показателя &quot;На начало года&quot;. Суммы в ячейках справа вычисляются автоматически" sqref="D6" xr:uid="{00000000-0002-0000-0000-000007000000}"/>
    <dataValidation allowBlank="1" showInputMessage="1" showErrorMessage="1" prompt="Имеющиеся наличные средства на начало месяца автоматически вычисляются в этой ячейке и ячейках справа. Значок флажка автоматически обновляется для отрицательных значений" sqref="E6" xr:uid="{00000000-0002-0000-0000-000008000000}"/>
    <dataValidation allowBlank="1" showInputMessage="1" showErrorMessage="1" prompt="Введите или измените подписи поступления наличных в столбце таблицы ниже." sqref="B7" xr:uid="{00000000-0002-0000-0000-000009000000}"/>
    <dataValidation allowBlank="1" showInputMessage="1" showErrorMessage="1" prompt="Итоговое значение свободных наличных средств до выплат автоматически вычисляется в ячейках справа для каждого месяца. Значок флажка автоматически обновляется для отрицательных значений" sqref="B12" xr:uid="{00000000-0002-0000-0000-00000A000000}"/>
    <dataValidation allowBlank="1" showInputMessage="1" showErrorMessage="1" prompt="Баланс на конец месяца автоматически вычисляется в ячейках справа для каждого месяца. Значок флажка автоматически обновляется для отрицательных значений" sqref="B14" xr:uid="{00000000-0002-0000-0000-00000B000000}"/>
    <dataValidation allowBlank="1" showInputMessage="1" showErrorMessage="1" prompt="Показатель &quot;На конец года&quot; автоматически обновляется в ячейке ниже" sqref="R4" xr:uid="{00000000-0002-0000-0000-00000C000000}"/>
    <dataValidation allowBlank="1" showInputMessage="1" showErrorMessage="1" prompt="Показатель &quot;На конец года&quot; автоматически обновляется в этой ячейке, а линия тренда — в ячейке справа" sqref="R6" xr:uid="{00000000-0002-0000-0000-00000D000000}"/>
    <dataValidation allowBlank="1" showInputMessage="1" showErrorMessage="1" prompt="Введите суммы для каждого месяца в столбцах справа. Итоговое значение свободных наличных средств до выплат и баланс на конец месяца автоматически вычисляются в ячейках под таблицей" sqref="D7:P7" xr:uid="{00000000-0002-0000-0000-00000E000000}"/>
    <dataValidation allowBlank="1" showInputMessage="1" showErrorMessage="1" prompt="Показатель &quot;На конец года&quot; автоматически обновляется в ячейках ниже, а линия тренда — в ячейке справа" sqref="R7" xr:uid="{00000000-0002-0000-0000-00000F000000}"/>
    <dataValidation allowBlank="1" showInputMessage="1" showErrorMessage="1" prompt="Показатель &quot;На конец года&quot; автоматически обновляется в ячейке R6" sqref="R3" xr:uid="{00000000-0002-0000-0000-000010000000}"/>
    <dataValidation allowBlank="1" showInputMessage="1" showErrorMessage="1" prompt="Введите имеющиеся наличные средства на начало месяца средств для показателя &quot;На начало года&quot; в ячейку D6" sqref="B6" xr:uid="{00000000-0002-0000-0000-000011000000}"/>
  </dataValidations>
  <printOptions horizontalCentered="1" verticalCentered="1"/>
  <pageMargins left="0.5" right="0.5" top="0.5" bottom="0.5" header="0.3" footer="0.3"/>
  <pageSetup paperSize="9" scale="54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BEB8DCC7-BD44-450B-8DEC-9A5CB7F7562E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D6:P6 R6</xm:sqref>
        </x14:conditionalFormatting>
        <x14:conditionalFormatting xmlns:xm="http://schemas.microsoft.com/office/excel/2006/main">
          <x14:cfRule type="iconSet" priority="5" id="{D0C1FC46-96F7-4525-9334-A0DECAEE0171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D12:P12 R12</xm:sqref>
        </x14:conditionalFormatting>
        <x14:conditionalFormatting xmlns:xm="http://schemas.microsoft.com/office/excel/2006/main">
          <x14:cfRule type="iconSet" priority="6" id="{37737BA8-5E6F-4A7E-9C76-34D53D1ABE64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R14 D14:P14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000-000000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'Поступление наличных'!D14:P14</xm:f>
              <xm:sqref>S14</xm:sqref>
            </x14:sparkline>
            <x14:sparkline>
              <xm:f>'Поступление наличных'!D12:P12</xm:f>
              <xm:sqref>S12</xm:sqref>
            </x14:sparkline>
            <x14:sparkline>
              <xm:f>'Поступление наличных'!D6:P6</xm:f>
              <xm:sqref>S6</xm:sqref>
            </x14:sparkline>
            <x14:sparkline>
              <xm:f>'Поступление наличных'!D11:P11</xm:f>
              <xm:sqref>S11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S2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7.25" customHeight="1" x14ac:dyDescent="0.25"/>
  <cols>
    <col min="1" max="1" width="2.5703125" customWidth="1"/>
    <col min="2" max="2" width="61.42578125" customWidth="1"/>
    <col min="3" max="3" width="3" customWidth="1"/>
    <col min="4" max="4" width="9.42578125" customWidth="1"/>
    <col min="5" max="16" width="12.28515625" customWidth="1"/>
    <col min="17" max="17" width="3" style="17" customWidth="1"/>
    <col min="18" max="18" width="15.140625" customWidth="1"/>
  </cols>
  <sheetData>
    <row r="1" spans="2:19" ht="42" customHeight="1" thickBot="1" x14ac:dyDescent="0.6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2:19" ht="22.5" customHeight="1" thickTop="1" x14ac:dyDescent="0.25">
      <c r="Q2" s="12"/>
    </row>
    <row r="3" spans="2:19" ht="30" customHeight="1" x14ac:dyDescent="0.3">
      <c r="B3" s="10" t="s">
        <v>1</v>
      </c>
      <c r="D3" s="53" t="s">
        <v>9</v>
      </c>
      <c r="E3" s="55" t="str">
        <f ca="1">UPPER(TEXT(ДатаНачалаФинансовогоГода,"МММ"))</f>
        <v>ИЮЛ</v>
      </c>
      <c r="F3" s="55" t="str">
        <f ca="1">UPPER(TEXT(EOMONTH(ДатаНачалаФинансовогоГода,1),"МММ"))</f>
        <v>АВГ</v>
      </c>
      <c r="G3" s="55" t="str">
        <f ca="1">UPPER(TEXT(EOMONTH(ДатаНачалаФинансовогоГода,2),"МММ"))</f>
        <v>СЕН</v>
      </c>
      <c r="H3" s="55" t="str">
        <f ca="1">UPPER(TEXT(EOMONTH(ДатаНачалаФинансовогоГода,3),"МММ"))</f>
        <v>ОКТ</v>
      </c>
      <c r="I3" s="55" t="str">
        <f ca="1">UPPER(TEXT(EOMONTH(ДатаНачалаФинансовогоГода,4),"МММ"))</f>
        <v>НОЯ</v>
      </c>
      <c r="J3" s="55" t="str">
        <f ca="1">UPPER(TEXT(EOMONTH(ДатаНачалаФинансовогоГода,5),"МММ"))</f>
        <v>ДЕК</v>
      </c>
      <c r="K3" s="55" t="str">
        <f ca="1">UPPER(TEXT(EOMONTH(ДатаНачалаФинансовогоГода,6),"МММ"))</f>
        <v>ЯНВ</v>
      </c>
      <c r="L3" s="55" t="str">
        <f ca="1">UPPER(TEXT(EOMONTH(ДатаНачалаФинансовогоГода,7),"МММ"))</f>
        <v>ФЕВ</v>
      </c>
      <c r="M3" s="55" t="str">
        <f ca="1">UPPER(TEXT(EOMONTH(ДатаНачалаФинансовогоГода,8),"МММ"))</f>
        <v>МАР</v>
      </c>
      <c r="N3" s="55" t="str">
        <f ca="1">UPPER(TEXT(EOMONTH(ДатаНачалаФинансовогоГода,9),"МММ"))</f>
        <v>АПР</v>
      </c>
      <c r="O3" s="55" t="str">
        <f ca="1">UPPER(TEXT(EOMONTH(ДатаНачалаФинансовогоГода,10),"МММ"))</f>
        <v>МАЙ</v>
      </c>
      <c r="P3" s="55" t="str">
        <f ca="1">UPPER(TEXT(EOMONTH(ДатаНачалаФинансовогоГода,11),"МММ"))</f>
        <v>ИЮН</v>
      </c>
      <c r="Q3" s="25"/>
      <c r="R3" s="52" t="s">
        <v>40</v>
      </c>
      <c r="S3" s="1"/>
    </row>
    <row r="4" spans="2:19" s="20" customFormat="1" ht="16.5" customHeight="1" thickBot="1" x14ac:dyDescent="0.3">
      <c r="B4" s="19">
        <f ca="1">'Поступление наличных'!ДатаНачалаФинансовогоГода</f>
        <v>43647</v>
      </c>
      <c r="D4" s="54" t="s">
        <v>10</v>
      </c>
      <c r="E4" s="56">
        <f ca="1">ДатаНачалаФинансовогоГода</f>
        <v>43647</v>
      </c>
      <c r="F4" s="56">
        <f t="shared" ref="F4" ca="1" si="0">EOMONTH(E4,0)+DAY(ДатаНачалаФинансовогоГода)</f>
        <v>43678</v>
      </c>
      <c r="G4" s="56">
        <f t="shared" ref="G4" ca="1" si="1">EOMONTH(F4,0)+DAY(ДатаНачалаФинансовогоГода)</f>
        <v>43709</v>
      </c>
      <c r="H4" s="56">
        <f t="shared" ref="H4" ca="1" si="2">EOMONTH(G4,0)+DAY(ДатаНачалаФинансовогоГода)</f>
        <v>43739</v>
      </c>
      <c r="I4" s="56">
        <f t="shared" ref="I4" ca="1" si="3">EOMONTH(H4,0)+DAY(ДатаНачалаФинансовогоГода)</f>
        <v>43770</v>
      </c>
      <c r="J4" s="56">
        <f t="shared" ref="J4" ca="1" si="4">EOMONTH(I4,0)+DAY(ДатаНачалаФинансовогоГода)</f>
        <v>43800</v>
      </c>
      <c r="K4" s="56">
        <f t="shared" ref="K4" ca="1" si="5">EOMONTH(J4,0)+DAY(ДатаНачалаФинансовогоГода)</f>
        <v>43831</v>
      </c>
      <c r="L4" s="56">
        <f t="shared" ref="L4" ca="1" si="6">EOMONTH(K4,0)+DAY(ДатаНачалаФинансовогоГода)</f>
        <v>43862</v>
      </c>
      <c r="M4" s="56">
        <f t="shared" ref="M4" ca="1" si="7">EOMONTH(L4,0)+DAY(ДатаНачалаФинансовогоГода)</f>
        <v>43891</v>
      </c>
      <c r="N4" s="56">
        <f t="shared" ref="N4" ca="1" si="8">EOMONTH(M4,0)+DAY(ДатаНачалаФинансовогоГода)</f>
        <v>43922</v>
      </c>
      <c r="O4" s="56">
        <f t="shared" ref="O4" ca="1" si="9">EOMONTH(N4,0)+DAY(ДатаНачалаФинансовогоГода)</f>
        <v>43952</v>
      </c>
      <c r="P4" s="56">
        <f t="shared" ref="P4" ca="1" si="10">EOMONTH(O4,0)+DAY(ДатаНачалаФинансовогоГода)</f>
        <v>43983</v>
      </c>
      <c r="Q4" s="22"/>
      <c r="R4" s="53" t="s">
        <v>32</v>
      </c>
      <c r="S4" s="21"/>
    </row>
    <row r="5" spans="2:19" ht="17.25" customHeight="1" thickTop="1" x14ac:dyDescent="0.25">
      <c r="B5" s="2" t="s">
        <v>12</v>
      </c>
      <c r="C5" s="8"/>
      <c r="Q5" s="13"/>
    </row>
    <row r="6" spans="2:19" ht="17.25" customHeight="1" x14ac:dyDescent="0.25">
      <c r="B6" s="28" t="s">
        <v>13</v>
      </c>
      <c r="C6" s="8"/>
      <c r="D6" s="58"/>
      <c r="E6" s="58">
        <v>400</v>
      </c>
      <c r="F6" s="58"/>
      <c r="G6" s="58">
        <v>226</v>
      </c>
      <c r="H6" s="58"/>
      <c r="I6" s="58"/>
      <c r="J6" s="58"/>
      <c r="K6" s="58"/>
      <c r="L6" s="58"/>
      <c r="M6" s="58"/>
      <c r="N6" s="58"/>
      <c r="O6" s="58"/>
      <c r="P6" s="58"/>
      <c r="Q6" s="43"/>
      <c r="R6" s="60">
        <f>SUM(РасходованиеНаличных[[#This Row],[Период 0]:[Период 12]])</f>
        <v>626</v>
      </c>
      <c r="S6" s="38"/>
    </row>
    <row r="7" spans="2:19" ht="17.25" customHeight="1" x14ac:dyDescent="0.25">
      <c r="B7" s="28" t="s">
        <v>14</v>
      </c>
      <c r="C7" s="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43"/>
      <c r="R7" s="60">
        <f>SUM(РасходованиеНаличных[[#This Row],[Период 0]:[Период 12]])</f>
        <v>0</v>
      </c>
      <c r="S7" s="38"/>
    </row>
    <row r="8" spans="2:19" ht="17.25" customHeight="1" x14ac:dyDescent="0.25">
      <c r="B8" s="28" t="s">
        <v>14</v>
      </c>
      <c r="C8" s="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43"/>
      <c r="R8" s="60">
        <f>SUM(РасходованиеНаличных[[#This Row],[Период 0]:[Период 12]])</f>
        <v>0</v>
      </c>
      <c r="S8" s="38"/>
    </row>
    <row r="9" spans="2:19" ht="17.25" customHeight="1" x14ac:dyDescent="0.25">
      <c r="B9" s="28" t="s">
        <v>15</v>
      </c>
      <c r="C9" s="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43"/>
      <c r="R9" s="60">
        <f>SUM(РасходованиеНаличных[[#This Row],[Период 0]:[Период 12]])</f>
        <v>0</v>
      </c>
      <c r="S9" s="38"/>
    </row>
    <row r="10" spans="2:19" ht="17.25" customHeight="1" x14ac:dyDescent="0.25">
      <c r="B10" s="28" t="s">
        <v>16</v>
      </c>
      <c r="C10" s="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43"/>
      <c r="R10" s="60">
        <f>SUM(РасходованиеНаличных[[#This Row],[Период 0]:[Период 12]])</f>
        <v>0</v>
      </c>
      <c r="S10" s="38"/>
    </row>
    <row r="11" spans="2:19" ht="17.25" customHeight="1" x14ac:dyDescent="0.25">
      <c r="B11" s="28" t="s">
        <v>17</v>
      </c>
      <c r="C11" s="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43"/>
      <c r="R11" s="60">
        <f>SUM(РасходованиеНаличных[[#This Row],[Период 0]:[Период 12]])</f>
        <v>0</v>
      </c>
      <c r="S11" s="38"/>
    </row>
    <row r="12" spans="2:19" ht="17.25" customHeight="1" x14ac:dyDescent="0.25">
      <c r="B12" s="28" t="s">
        <v>18</v>
      </c>
      <c r="C12" s="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43"/>
      <c r="R12" s="60">
        <f>SUM(РасходованиеНаличных[[#This Row],[Период 0]:[Период 12]])</f>
        <v>0</v>
      </c>
      <c r="S12" s="38"/>
    </row>
    <row r="13" spans="2:19" ht="17.25" customHeight="1" x14ac:dyDescent="0.25">
      <c r="B13" s="28" t="s">
        <v>19</v>
      </c>
      <c r="C13" s="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3"/>
      <c r="R13" s="60">
        <f>SUM(РасходованиеНаличных[[#This Row],[Период 0]:[Период 12]])</f>
        <v>0</v>
      </c>
      <c r="S13" s="38"/>
    </row>
    <row r="14" spans="2:19" ht="17.25" customHeight="1" x14ac:dyDescent="0.25">
      <c r="B14" s="28" t="s">
        <v>20</v>
      </c>
      <c r="C14" s="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43"/>
      <c r="R14" s="60">
        <f>SUM(РасходованиеНаличных[[#This Row],[Период 0]:[Период 12]])</f>
        <v>0</v>
      </c>
      <c r="S14" s="38"/>
    </row>
    <row r="15" spans="2:19" ht="17.25" customHeight="1" x14ac:dyDescent="0.25">
      <c r="B15" s="28" t="s">
        <v>21</v>
      </c>
      <c r="C15" s="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3"/>
      <c r="R15" s="60">
        <f>SUM(РасходованиеНаличных[[#This Row],[Период 0]:[Период 12]])</f>
        <v>0</v>
      </c>
      <c r="S15" s="38"/>
    </row>
    <row r="16" spans="2:19" ht="17.25" customHeight="1" x14ac:dyDescent="0.25">
      <c r="B16" s="28" t="s">
        <v>22</v>
      </c>
      <c r="C16" s="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43"/>
      <c r="R16" s="60">
        <f>SUM(РасходованиеНаличных[[#This Row],[Период 0]:[Период 12]])</f>
        <v>0</v>
      </c>
      <c r="S16" s="38"/>
    </row>
    <row r="17" spans="2:19" ht="17.25" customHeight="1" x14ac:dyDescent="0.25">
      <c r="B17" s="28" t="s">
        <v>23</v>
      </c>
      <c r="C17" s="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43"/>
      <c r="R17" s="60">
        <f>SUM(РасходованиеНаличных[[#This Row],[Период 0]:[Период 12]])</f>
        <v>0</v>
      </c>
      <c r="S17" s="38"/>
    </row>
    <row r="18" spans="2:19" ht="17.25" customHeight="1" x14ac:dyDescent="0.25">
      <c r="B18" s="28" t="s">
        <v>24</v>
      </c>
      <c r="C18" s="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43"/>
      <c r="R18" s="60">
        <f>SUM(РасходованиеНаличных[[#This Row],[Период 0]:[Период 12]])</f>
        <v>0</v>
      </c>
      <c r="S18" s="38"/>
    </row>
    <row r="19" spans="2:19" ht="17.25" customHeight="1" x14ac:dyDescent="0.25">
      <c r="B19" s="28" t="s">
        <v>25</v>
      </c>
      <c r="C19" s="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43"/>
      <c r="R19" s="60">
        <f>SUM(РасходованиеНаличных[[#This Row],[Период 0]:[Период 12]])</f>
        <v>0</v>
      </c>
      <c r="S19" s="38"/>
    </row>
    <row r="20" spans="2:19" ht="17.25" customHeight="1" x14ac:dyDescent="0.25">
      <c r="B20" s="28" t="s">
        <v>26</v>
      </c>
      <c r="C20" s="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43"/>
      <c r="R20" s="60">
        <f>SUM(РасходованиеНаличных[[#This Row],[Период 0]:[Период 12]])</f>
        <v>0</v>
      </c>
      <c r="S20" s="38"/>
    </row>
    <row r="21" spans="2:19" ht="17.25" customHeight="1" x14ac:dyDescent="0.25">
      <c r="B21" s="28" t="s">
        <v>27</v>
      </c>
      <c r="C21" s="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43"/>
      <c r="R21" s="60">
        <f>SUM(РасходованиеНаличных[[#This Row],[Период 0]:[Период 12]])</f>
        <v>0</v>
      </c>
      <c r="S21" s="38"/>
    </row>
    <row r="22" spans="2:19" ht="17.25" customHeight="1" x14ac:dyDescent="0.25">
      <c r="B22" s="28" t="s">
        <v>28</v>
      </c>
      <c r="C22" s="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43"/>
      <c r="R22" s="60">
        <f>SUM(РасходованиеНаличных[[#This Row],[Период 0]:[Период 12]])</f>
        <v>0</v>
      </c>
      <c r="S22" s="38"/>
    </row>
    <row r="23" spans="2:19" ht="17.25" customHeight="1" x14ac:dyDescent="0.25">
      <c r="B23" s="28" t="s">
        <v>29</v>
      </c>
      <c r="C23" s="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43"/>
      <c r="R23" s="60">
        <f>SUM(РасходованиеНаличных[[#This Row],[Период 0]:[Период 12]])</f>
        <v>0</v>
      </c>
      <c r="S23" s="38"/>
    </row>
    <row r="24" spans="2:19" ht="17.25" customHeight="1" x14ac:dyDescent="0.25">
      <c r="B24" s="28" t="s">
        <v>30</v>
      </c>
      <c r="C24" s="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43"/>
      <c r="R24" s="60">
        <f>SUM(РасходованиеНаличных[[#This Row],[Период 0]:[Период 12]])</f>
        <v>0</v>
      </c>
      <c r="S24" s="38"/>
    </row>
    <row r="25" spans="2:19" ht="17.25" customHeight="1" x14ac:dyDescent="0.25">
      <c r="B25" s="28" t="s">
        <v>30</v>
      </c>
      <c r="C25" s="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43"/>
      <c r="R25" s="60">
        <f>SUM(РасходованиеНаличных[[#This Row],[Период 0]:[Период 12]])</f>
        <v>0</v>
      </c>
      <c r="S25" s="38"/>
    </row>
    <row r="26" spans="2:19" ht="17.25" customHeight="1" x14ac:dyDescent="0.25">
      <c r="B26" s="28" t="s">
        <v>31</v>
      </c>
      <c r="C26" s="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43"/>
      <c r="R26" s="60">
        <f>SUM(РасходованиеНаличных[[#This Row],[Период 0]:[Период 12]])</f>
        <v>0</v>
      </c>
      <c r="S26" s="38"/>
    </row>
    <row r="27" spans="2:19" ht="17.25" customHeight="1" x14ac:dyDescent="0.25">
      <c r="B27" s="3" t="s">
        <v>40</v>
      </c>
      <c r="C27" s="8"/>
      <c r="D27" s="59">
        <f>SUBTOTAL(109,РасходованиеНаличных[Период 0])</f>
        <v>0</v>
      </c>
      <c r="E27" s="59">
        <f>SUBTOTAL(109,РасходованиеНаличных[Период 1])</f>
        <v>400</v>
      </c>
      <c r="F27" s="59">
        <f>SUBTOTAL(109,РасходованиеНаличных[Период 2])</f>
        <v>0</v>
      </c>
      <c r="G27" s="59">
        <f>SUBTOTAL(109,РасходованиеНаличных[Период 3])</f>
        <v>226</v>
      </c>
      <c r="H27" s="59">
        <f>SUBTOTAL(109,РасходованиеНаличных[Период 4])</f>
        <v>0</v>
      </c>
      <c r="I27" s="59">
        <f>SUBTOTAL(109,РасходованиеНаличных[Период 5])</f>
        <v>0</v>
      </c>
      <c r="J27" s="59">
        <f>SUBTOTAL(109,РасходованиеНаличных[Период 6])</f>
        <v>0</v>
      </c>
      <c r="K27" s="59">
        <f>SUBTOTAL(109,РасходованиеНаличных[Период 7])</f>
        <v>0</v>
      </c>
      <c r="L27" s="59">
        <f>SUBTOTAL(109,РасходованиеНаличных[Период 8])</f>
        <v>0</v>
      </c>
      <c r="M27" s="59">
        <f>SUBTOTAL(109,РасходованиеНаличных[Период 9])</f>
        <v>0</v>
      </c>
      <c r="N27" s="59">
        <f>SUBTOTAL(109,РасходованиеНаличных[Период 10])</f>
        <v>0</v>
      </c>
      <c r="O27" s="59">
        <f>SUBTOTAL(109,РасходованиеНаличных[Период 11])</f>
        <v>0</v>
      </c>
      <c r="P27" s="59">
        <f>SUBTOTAL(109,РасходованиеНаличных[Период 12])</f>
        <v>0</v>
      </c>
      <c r="Q27" s="14"/>
      <c r="R27" s="59">
        <f>SUBTOTAL(109,РасходованиеНаличных[Итог])</f>
        <v>626</v>
      </c>
      <c r="S27" s="39"/>
    </row>
  </sheetData>
  <mergeCells count="1">
    <mergeCell ref="B1:S1"/>
  </mergeCells>
  <dataValidations count="9">
    <dataValidation allowBlank="1" showInputMessage="1" showErrorMessage="1" prompt="Создайте на этом листе список позиций расходования наличных для каждого месяца в таблице &quot;Расходование наличных&quot;, начиная с ячейки B6" sqref="A1" xr:uid="{00000000-0002-0000-0100-000000000000}"/>
    <dataValidation allowBlank="1" showInputMessage="1" showErrorMessage="1" prompt="В этой ячейке указывается заголовок листа. Подпись &quot;На начало года&quot; находится в ячейках D3 и D4, а подпись &quot;На конец года&quot; — в ячейках R3 и R4" sqref="B1:S1" xr:uid="{00000000-0002-0000-0100-000001000000}"/>
    <dataValidation allowBlank="1" showInputMessage="1" showErrorMessage="1" prompt="Дата начала финансового года автоматически обновляется в ячейке ниже" sqref="B3" xr:uid="{00000000-0002-0000-0100-000002000000}"/>
    <dataValidation allowBlank="1" showInputMessage="1" showErrorMessage="1" prompt="Дата начала финансового года автоматически обновляется в этой ячейке" sqref="B4" xr:uid="{00000000-0002-0000-0100-000003000000}"/>
    <dataValidation allowBlank="1" showInputMessage="1" showErrorMessage="1" prompt="Измените подписи расходования наличных в столбце таблицы ниже и сумму на начало года и для каждого месяца в таблице. Показатель &quot;На конец года&quot; вычисляется автоматически, а линия тренда обновляется в конце" sqref="B5" xr:uid="{00000000-0002-0000-0100-000004000000}"/>
    <dataValidation allowBlank="1" showInputMessage="1" showErrorMessage="1" prompt="Подпись &quot;На начало года&quot; находится в этой ячейке и ячейке ниже" sqref="D3" xr:uid="{00000000-0002-0000-0100-000005000000}"/>
    <dataValidation allowBlank="1" showInputMessage="1" showErrorMessage="1" prompt="В этой ячейке и ячейках справа находится автоматически обновляемый месяц" sqref="E3" xr:uid="{00000000-0002-0000-0100-000006000000}"/>
    <dataValidation allowBlank="1" showInputMessage="1" showErrorMessage="1" prompt="В этой ячейке и ячейках справа находится автоматически обновляемая дата" sqref="E4" xr:uid="{00000000-0002-0000-0100-000007000000}"/>
    <dataValidation allowBlank="1" showInputMessage="1" showErrorMessage="1" prompt="Подпись &quot;На конец года&quot; находится в этой ячейке и ячейке ниже" sqref="R3" xr:uid="{00000000-0002-0000-0100-000008000000}"/>
  </dataValidations>
  <printOptions horizontalCentered="1" verticalCentered="1"/>
  <pageMargins left="0.5" right="0.5" top="0.5" bottom="0.5" header="0.3" footer="0.3"/>
  <pageSetup paperSize="9" scale="54" orientation="landscape" r:id="rId1"/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100-000001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'Расходование наличных'!D27:P27</xm:f>
              <xm:sqref>S27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B1:S14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7.25" customHeight="1" x14ac:dyDescent="0.25"/>
  <cols>
    <col min="1" max="1" width="2.5703125" customWidth="1"/>
    <col min="2" max="2" width="61.42578125" customWidth="1"/>
    <col min="3" max="3" width="3" customWidth="1"/>
    <col min="4" max="4" width="9.42578125" customWidth="1"/>
    <col min="5" max="16" width="12.28515625" customWidth="1"/>
    <col min="17" max="17" width="3" style="17" customWidth="1"/>
    <col min="18" max="18" width="15.140625" customWidth="1"/>
  </cols>
  <sheetData>
    <row r="1" spans="2:19" ht="42" customHeight="1" thickBot="1" x14ac:dyDescent="0.6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2:19" ht="22.5" customHeight="1" thickTop="1" x14ac:dyDescent="0.25">
      <c r="Q2" s="12"/>
    </row>
    <row r="3" spans="2:19" ht="30" customHeight="1" x14ac:dyDescent="0.3">
      <c r="B3" s="10" t="s">
        <v>1</v>
      </c>
      <c r="D3" s="53" t="s">
        <v>9</v>
      </c>
      <c r="E3" s="55" t="str">
        <f ca="1">UPPER(TEXT(ДатаНачалаФинансовогоГода,"МММ"))</f>
        <v>ИЮЛ</v>
      </c>
      <c r="F3" s="55" t="str">
        <f ca="1">UPPER(TEXT(EOMONTH(ДатаНачалаФинансовогоГода,1),"МММ"))</f>
        <v>АВГ</v>
      </c>
      <c r="G3" s="55" t="str">
        <f ca="1">UPPER(TEXT(EOMONTH(ДатаНачалаФинансовогоГода,2),"МММ"))</f>
        <v>СЕН</v>
      </c>
      <c r="H3" s="55" t="str">
        <f ca="1">UPPER(TEXT(EOMONTH(ДатаНачалаФинансовогоГода,3),"МММ"))</f>
        <v>ОКТ</v>
      </c>
      <c r="I3" s="55" t="str">
        <f ca="1">UPPER(TEXT(EOMONTH(ДатаНачалаФинансовогоГода,4),"МММ"))</f>
        <v>НОЯ</v>
      </c>
      <c r="J3" s="55" t="str">
        <f ca="1">UPPER(TEXT(EOMONTH(ДатаНачалаФинансовогоГода,5),"МММ"))</f>
        <v>ДЕК</v>
      </c>
      <c r="K3" s="55" t="str">
        <f ca="1">UPPER(TEXT(EOMONTH(ДатаНачалаФинансовогоГода,6),"МММ"))</f>
        <v>ЯНВ</v>
      </c>
      <c r="L3" s="55" t="str">
        <f ca="1">UPPER(TEXT(EOMONTH(ДатаНачалаФинансовогоГода,7),"МММ"))</f>
        <v>ФЕВ</v>
      </c>
      <c r="M3" s="55" t="str">
        <f ca="1">UPPER(TEXT(EOMONTH(ДатаНачалаФинансовогоГода,8),"МММ"))</f>
        <v>МАР</v>
      </c>
      <c r="N3" s="55" t="str">
        <f ca="1">UPPER(TEXT(EOMONTH(ДатаНачалаФинансовогоГода,9),"МММ"))</f>
        <v>АПР</v>
      </c>
      <c r="O3" s="55" t="str">
        <f ca="1">UPPER(TEXT(EOMONTH(ДатаНачалаФинансовогоГода,10),"МММ"))</f>
        <v>МАЙ</v>
      </c>
      <c r="P3" s="55" t="str">
        <f ca="1">UPPER(TEXT(EOMONTH(ДатаНачалаФинансовогоГода,11),"МММ"))</f>
        <v>ИЮН</v>
      </c>
      <c r="Q3" s="25"/>
      <c r="R3" s="52" t="s">
        <v>40</v>
      </c>
      <c r="S3" s="1"/>
    </row>
    <row r="4" spans="2:19" s="20" customFormat="1" ht="16.5" customHeight="1" thickBot="1" x14ac:dyDescent="0.3">
      <c r="B4" s="19">
        <f ca="1">'Поступление наличных'!ДатаНачалаФинансовогоГода</f>
        <v>43647</v>
      </c>
      <c r="D4" s="54" t="s">
        <v>10</v>
      </c>
      <c r="E4" s="56">
        <f ca="1">ДатаНачалаФинансовогоГода</f>
        <v>43647</v>
      </c>
      <c r="F4" s="56">
        <f t="shared" ref="F4" ca="1" si="0">EOMONTH(E4,0)+DAY(ДатаНачалаФинансовогоГода)</f>
        <v>43678</v>
      </c>
      <c r="G4" s="56">
        <f t="shared" ref="G4" ca="1" si="1">EOMONTH(F4,0)+DAY(ДатаНачалаФинансовогоГода)</f>
        <v>43709</v>
      </c>
      <c r="H4" s="56">
        <f t="shared" ref="H4" ca="1" si="2">EOMONTH(G4,0)+DAY(ДатаНачалаФинансовогоГода)</f>
        <v>43739</v>
      </c>
      <c r="I4" s="56">
        <f t="shared" ref="I4" ca="1" si="3">EOMONTH(H4,0)+DAY(ДатаНачалаФинансовогоГода)</f>
        <v>43770</v>
      </c>
      <c r="J4" s="56">
        <f t="shared" ref="J4" ca="1" si="4">EOMONTH(I4,0)+DAY(ДатаНачалаФинансовогоГода)</f>
        <v>43800</v>
      </c>
      <c r="K4" s="56">
        <f t="shared" ref="K4" ca="1" si="5">EOMONTH(J4,0)+DAY(ДатаНачалаФинансовогоГода)</f>
        <v>43831</v>
      </c>
      <c r="L4" s="56">
        <f t="shared" ref="L4" ca="1" si="6">EOMONTH(K4,0)+DAY(ДатаНачалаФинансовогоГода)</f>
        <v>43862</v>
      </c>
      <c r="M4" s="56">
        <f t="shared" ref="M4" ca="1" si="7">EOMONTH(L4,0)+DAY(ДатаНачалаФинансовогоГода)</f>
        <v>43891</v>
      </c>
      <c r="N4" s="56">
        <f t="shared" ref="N4" ca="1" si="8">EOMONTH(M4,0)+DAY(ДатаНачалаФинансовогоГода)</f>
        <v>43922</v>
      </c>
      <c r="O4" s="56">
        <f t="shared" ref="O4" ca="1" si="9">EOMONTH(N4,0)+DAY(ДатаНачалаФинансовогоГода)</f>
        <v>43952</v>
      </c>
      <c r="P4" s="56">
        <f t="shared" ref="P4" ca="1" si="10">EOMONTH(O4,0)+DAY(ДатаНачалаФинансовогоГода)</f>
        <v>43983</v>
      </c>
      <c r="Q4" s="22"/>
      <c r="R4" s="53" t="s">
        <v>32</v>
      </c>
      <c r="S4" s="21"/>
    </row>
    <row r="5" spans="2:19" s="5" customFormat="1" ht="17.25" customHeight="1" thickTop="1" x14ac:dyDescent="0.25">
      <c r="B5" s="2" t="s">
        <v>33</v>
      </c>
      <c r="C5" s="6"/>
      <c r="D5"/>
      <c r="E5"/>
      <c r="F5"/>
      <c r="G5"/>
      <c r="H5"/>
      <c r="I5"/>
      <c r="J5"/>
      <c r="K5"/>
      <c r="L5"/>
      <c r="M5"/>
      <c r="N5"/>
      <c r="O5"/>
      <c r="P5"/>
      <c r="Q5" s="13"/>
      <c r="R5"/>
      <c r="S5"/>
    </row>
    <row r="6" spans="2:19" ht="17.25" customHeight="1" x14ac:dyDescent="0.25">
      <c r="B6" s="28" t="s">
        <v>34</v>
      </c>
      <c r="C6" s="8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43"/>
      <c r="R6" s="60">
        <f>SUM(ВыплаченоНаличных[[#This Row],[Период 0]:[Период 12]])</f>
        <v>0</v>
      </c>
      <c r="S6" s="38"/>
    </row>
    <row r="7" spans="2:19" ht="17.25" customHeight="1" x14ac:dyDescent="0.25">
      <c r="B7" s="28" t="s">
        <v>35</v>
      </c>
      <c r="C7" s="8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43"/>
      <c r="R7" s="60">
        <f>SUM(ВыплаченоНаличных[[#This Row],[Период 0]:[Период 12]])</f>
        <v>0</v>
      </c>
      <c r="S7" s="38"/>
    </row>
    <row r="8" spans="2:19" ht="17.25" customHeight="1" x14ac:dyDescent="0.25">
      <c r="B8" s="28" t="s">
        <v>36</v>
      </c>
      <c r="C8" s="8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43"/>
      <c r="R8" s="60">
        <f>SUM(ВыплаченоНаличных[[#This Row],[Период 0]:[Период 12]])</f>
        <v>0</v>
      </c>
      <c r="S8" s="38"/>
    </row>
    <row r="9" spans="2:19" ht="17.25" customHeight="1" x14ac:dyDescent="0.25">
      <c r="B9" s="28" t="s">
        <v>37</v>
      </c>
      <c r="C9" s="8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43"/>
      <c r="R9" s="60">
        <f>SUM(ВыплаченоНаличных[[#This Row],[Период 0]:[Период 12]])</f>
        <v>0</v>
      </c>
      <c r="S9" s="38"/>
    </row>
    <row r="10" spans="2:19" ht="17.25" customHeight="1" x14ac:dyDescent="0.25">
      <c r="B10" s="28" t="s">
        <v>38</v>
      </c>
      <c r="C10" s="8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43"/>
      <c r="R10" s="60">
        <f>SUM(ВыплаченоНаличных[[#This Row],[Период 0]:[Период 12]])</f>
        <v>0</v>
      </c>
      <c r="S10" s="38"/>
    </row>
    <row r="11" spans="2:19" ht="17.25" customHeight="1" x14ac:dyDescent="0.25">
      <c r="B11" s="3" t="s">
        <v>40</v>
      </c>
      <c r="C11" s="8"/>
      <c r="D11" s="59">
        <f>SUBTOTAL(109,ВыплаченоНаличных[Период 0])</f>
        <v>0</v>
      </c>
      <c r="E11" s="59">
        <f>SUBTOTAL(109,ВыплаченоНаличных[Период 1])</f>
        <v>0</v>
      </c>
      <c r="F11" s="59">
        <f>SUBTOTAL(109,ВыплаченоНаличных[Период 2])</f>
        <v>0</v>
      </c>
      <c r="G11" s="59">
        <f>SUBTOTAL(109,ВыплаченоНаличных[Период 3])</f>
        <v>0</v>
      </c>
      <c r="H11" s="59">
        <f>SUBTOTAL(109,ВыплаченоНаличных[Период 4])</f>
        <v>0</v>
      </c>
      <c r="I11" s="59">
        <f>SUBTOTAL(109,ВыплаченоНаличных[Период 5])</f>
        <v>0</v>
      </c>
      <c r="J11" s="59">
        <f>SUBTOTAL(109,ВыплаченоНаличных[Период 6])</f>
        <v>0</v>
      </c>
      <c r="K11" s="59">
        <f>SUBTOTAL(109,ВыплаченоНаличных[Период 7])</f>
        <v>0</v>
      </c>
      <c r="L11" s="59">
        <f>SUBTOTAL(109,ВыплаченоНаличных[Период 8])</f>
        <v>0</v>
      </c>
      <c r="M11" s="59">
        <f>SUBTOTAL(109,ВыплаченоНаличных[Период 9])</f>
        <v>0</v>
      </c>
      <c r="N11" s="59">
        <f>SUBTOTAL(109,ВыплаченоНаличных[Период 10])</f>
        <v>0</v>
      </c>
      <c r="O11" s="59">
        <f>SUBTOTAL(109,ВыплаченоНаличных[Период 11])</f>
        <v>0</v>
      </c>
      <c r="P11" s="59">
        <f>SUBTOTAL(109,ВыплаченоНаличных[Период 12])</f>
        <v>0</v>
      </c>
      <c r="Q11" s="15"/>
      <c r="R11" s="59">
        <f>SUBTOTAL(109,ВыплаченоНаличных[Итог])</f>
        <v>0</v>
      </c>
      <c r="S11" s="40"/>
    </row>
    <row r="12" spans="2:19" ht="17.25" customHeight="1" thickBot="1" x14ac:dyDescent="0.3">
      <c r="B12" s="42" t="s">
        <v>39</v>
      </c>
      <c r="C12" s="6"/>
      <c r="D12" s="62">
        <f>SUM(РасходованиеНаличных[Период 0],ВыплаченоНаличных[Период 0])</f>
        <v>0</v>
      </c>
      <c r="E12" s="62">
        <f>SUM(РасходованиеНаличных[Период 1],ВыплаченоНаличных[Период 1])</f>
        <v>400</v>
      </c>
      <c r="F12" s="62">
        <f>SUM(РасходованиеНаличных[Период 2],ВыплаченоНаличных[Период 2])</f>
        <v>0</v>
      </c>
      <c r="G12" s="62">
        <f>SUM(РасходованиеНаличных[Период 3],ВыплаченоНаличных[Период 3])</f>
        <v>226</v>
      </c>
      <c r="H12" s="62">
        <f>SUM(РасходованиеНаличных[Период 4],ВыплаченоНаличных[Период 4])</f>
        <v>0</v>
      </c>
      <c r="I12" s="62">
        <f>SUM(РасходованиеНаличных[Период 5],ВыплаченоНаличных[Период 5])</f>
        <v>0</v>
      </c>
      <c r="J12" s="62">
        <f>SUM(РасходованиеНаличных[Период 6],ВыплаченоНаличных[Период 6])</f>
        <v>0</v>
      </c>
      <c r="K12" s="62">
        <f>SUM(РасходованиеНаличных[Период 7],ВыплаченоНаличных[Период 7])</f>
        <v>0</v>
      </c>
      <c r="L12" s="62">
        <f>SUM(РасходованиеНаличных[Период 8],ВыплаченоНаличных[Период 8])</f>
        <v>0</v>
      </c>
      <c r="M12" s="62">
        <f>SUM(РасходованиеНаличных[Период 9],ВыплаченоНаличных[Период 9])</f>
        <v>0</v>
      </c>
      <c r="N12" s="62">
        <f>SUM(РасходованиеНаличных[Период 10],ВыплаченоНаличных[Период 10])</f>
        <v>0</v>
      </c>
      <c r="O12" s="62">
        <f>SUM(РасходованиеНаличных[Период 11],ВыплаченоНаличных[Период 11])</f>
        <v>0</v>
      </c>
      <c r="P12" s="62">
        <f>SUM(РасходованиеНаличных[Период 12],ВыплаченоНаличных[Период 12])</f>
        <v>0</v>
      </c>
      <c r="Q12" s="16"/>
      <c r="R12" s="62">
        <f>SUM(РасходованиеНаличных[Итог],ВыплаченоНаличных[Итог])</f>
        <v>626</v>
      </c>
      <c r="S12" s="41"/>
    </row>
    <row r="13" spans="2:19" s="4" customFormat="1" ht="17.25" customHeight="1" x14ac:dyDescent="0.25"/>
    <row r="14" spans="2:19" ht="17.25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">
    <mergeCell ref="B1:S1"/>
  </mergeCells>
  <dataValidations count="10">
    <dataValidation allowBlank="1" showInputMessage="1" showErrorMessage="1" prompt="Создайте на этом листе список позиций расходования наличных, не относящихся к прибылям и убыткам, для каждого месяца в таблице &quot;Расходование наличных&quot;, начиная с ячейки B6" sqref="A1" xr:uid="{00000000-0002-0000-0200-000000000000}"/>
    <dataValidation allowBlank="1" showInputMessage="1" showErrorMessage="1" prompt="В этой ячейке указывается заголовок листа. Подпись &quot;На начало года&quot; находится в ячейках D3 и D4, а подпись &quot;На конец года&quot; — в ячейках R3 и R4" sqref="B1:S1" xr:uid="{00000000-0002-0000-0200-000001000000}"/>
    <dataValidation allowBlank="1" showInputMessage="1" showErrorMessage="1" prompt="Дата начала финансового года автоматически обновляется в ячейке ниже" sqref="B3" xr:uid="{00000000-0002-0000-0200-000002000000}"/>
    <dataValidation allowBlank="1" showInputMessage="1" showErrorMessage="1" prompt="Дата начала финансового года автоматически обновляется в этой ячейке" sqref="B4" xr:uid="{00000000-0002-0000-0200-000003000000}"/>
    <dataValidation allowBlank="1" showInputMessage="1" showErrorMessage="1" prompt="Измените подписи в столбце таблицы ниже и введите суммы на начало года и для каждого месяца в таблице. Показатель &quot;На конец года&quot; вычисляется автоматически, а линия тренда обновляется в конце" sqref="B5" xr:uid="{00000000-0002-0000-0200-000004000000}"/>
    <dataValidation allowBlank="1" showInputMessage="1" showErrorMessage="1" prompt="Итоговая сумма израсходованных наличных для каждого месяца и линия тренда автоматически обновляются в ячейках справа " sqref="B12" xr:uid="{00000000-0002-0000-0200-000005000000}"/>
    <dataValidation allowBlank="1" showInputMessage="1" showErrorMessage="1" prompt="Подпись &quot;На начало года&quot; находится в этой ячейке и ячейке ниже" sqref="D3" xr:uid="{00000000-0002-0000-0200-000006000000}"/>
    <dataValidation allowBlank="1" showInputMessage="1" showErrorMessage="1" prompt="В этой ячейке и ячейках справа находится автоматически обновляемый месяц" sqref="E3" xr:uid="{00000000-0002-0000-0200-000007000000}"/>
    <dataValidation allowBlank="1" showInputMessage="1" showErrorMessage="1" prompt="В этой ячейке и ячейках справа находится автоматически обновляемая дата" sqref="E4" xr:uid="{00000000-0002-0000-0200-000008000000}"/>
    <dataValidation allowBlank="1" showInputMessage="1" showErrorMessage="1" prompt="Подпись &quot;На конец года&quot; находится в этой ячейке и ячейке ниже" sqref="R3" xr:uid="{00000000-0002-0000-0200-000009000000}"/>
  </dataValidations>
  <printOptions horizontalCentered="1" verticalCentered="1"/>
  <pageMargins left="0.5" right="0.5" top="0.5" bottom="0.5" header="0.3" footer="0.3"/>
  <pageSetup paperSize="9" scale="54" orientation="landscape" r:id="rId1"/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200-000002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'Расходование наличных (не ПиУ)'!D11:P11</xm:f>
              <xm:sqref>S11</xm:sqref>
            </x14:sparkline>
            <x14:sparkline>
              <xm:f>'Расходование наличных (не ПиУ)'!D12:P12</xm:f>
              <xm:sqref>S12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Поступление наличных</vt:lpstr>
      <vt:lpstr>Расходование наличных</vt:lpstr>
      <vt:lpstr>Расходование наличных (не ПиУ)</vt:lpstr>
      <vt:lpstr>'Поступление наличных'!ДатаНачалаФинансовогоГода</vt:lpstr>
      <vt:lpstr>'Расходование наличных'!ДатаНачалаФинансовогоГода</vt:lpstr>
      <vt:lpstr>'Расходование наличных (не ПиУ)'!ДатаНачалаФинансовогоГода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2018-03-27T13:04:53Z</dcterms:created>
  <dcterms:modified xsi:type="dcterms:W3CDTF">2019-05-24T06:49:34Z</dcterms:modified>
</cp:coreProperties>
</file>