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ro-RO\"/>
    </mc:Choice>
  </mc:AlternateContent>
  <xr:revisionPtr revIDLastSave="0" documentId="13_ncr:1_{4EAE39CA-0BEE-45DF-89FB-81CFDECEF9F1}" xr6:coauthVersionLast="43" xr6:coauthVersionMax="43" xr10:uidLastSave="{00000000-0000-0000-0000-000000000000}"/>
  <bookViews>
    <workbookView xWindow="-120" yWindow="-120" windowWidth="28860" windowHeight="14415" xr2:uid="{00000000-000D-0000-FFFF-FFFF00000000}"/>
  </bookViews>
  <sheets>
    <sheet name="Calculator de credite" sheetId="1" r:id="rId1"/>
  </sheets>
  <definedNames>
    <definedName name="CreditÎnceputAstăzi">IF(ÎnceputRestituireCredit&lt;TODAY(),TRUE,FALSE)</definedName>
    <definedName name="_xlnm.Print_Titles" localSheetId="0">'Calculator de credite'!$8:$9</definedName>
    <definedName name="ÎnceputRestituireCredit">'Calculator de credite'!$K$2</definedName>
    <definedName name="PlatăLunarăCumulată">CrediteUniversitare[[#Totals],[Plata lunară curentă]]</definedName>
    <definedName name="ProcentDinVenit">CrediteUniversitare[[#Totals],[Plată programată]]/SalariuLunarEstimat</definedName>
    <definedName name="ProcentDinVenitulLunar">CrediteUniversitare[[#Totals],[Plata lunară curentă]]/SalariuLunarEstimat</definedName>
    <definedName name="ProcentPesteSub">IF(CrediteUniversitare[[#Totals],[Plată programată]]/SalariuLunarEstimat&gt;=0.08,"deasupra","sub")</definedName>
    <definedName name="RestituireCreditCumulat">'Calculator de credite'!$L$18</definedName>
    <definedName name="SalariuAnualEstimat">'Calculator de credite'!$F$2</definedName>
    <definedName name="SalariuLunarEstimat">'Calculator de credite'!$L$20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H13" i="1"/>
  <c r="K13" i="1"/>
  <c r="J13" i="1" s="1"/>
  <c r="H15" i="1"/>
  <c r="K15" i="1"/>
  <c r="J15" i="1" s="1"/>
  <c r="L13" i="1" l="1"/>
  <c r="L15" i="1"/>
  <c r="K2" i="1" l="1"/>
  <c r="I13" i="1" s="1"/>
  <c r="F10" i="1"/>
  <c r="I15" i="1" l="1"/>
  <c r="F11" i="1"/>
  <c r="I10" i="1" l="1"/>
  <c r="I11" i="1" l="1"/>
  <c r="I14" i="1"/>
  <c r="I12" i="1"/>
  <c r="H12" i="1"/>
  <c r="H14" i="1"/>
  <c r="K12" i="1"/>
  <c r="J12" i="1" s="1"/>
  <c r="K14" i="1"/>
  <c r="L14" i="1" s="1"/>
  <c r="L20" i="1"/>
  <c r="E17" i="1"/>
  <c r="D17" i="1"/>
  <c r="K11" i="1"/>
  <c r="L11" i="1" s="1"/>
  <c r="H11" i="1"/>
  <c r="K10" i="1"/>
  <c r="H10" i="1"/>
  <c r="K16" i="1" l="1"/>
  <c r="L5" i="1" s="1"/>
  <c r="I16" i="1"/>
  <c r="E6" i="1" s="1"/>
  <c r="J10" i="1"/>
  <c r="L12" i="1"/>
  <c r="J11" i="1"/>
  <c r="J14" i="1"/>
  <c r="L10" i="1"/>
  <c r="L16" i="1" l="1"/>
  <c r="J16" i="1"/>
  <c r="L18" i="1" s="1"/>
  <c r="E5" i="1"/>
  <c r="L6" i="1"/>
  <c r="J17" i="1"/>
  <c r="L17" i="1"/>
</calcChain>
</file>

<file path=xl/sharedStrings.xml><?xml version="1.0" encoding="utf-8"?>
<sst xmlns="http://schemas.openxmlformats.org/spreadsheetml/2006/main" count="32" uniqueCount="32">
  <si>
    <t>CALCULATOR DE CREDITE UNIVERSITARE</t>
  </si>
  <si>
    <r>
      <t xml:space="preserve"> Se recomandă ca suma totală a restituirilor lunare pentru creditul universitar </t>
    </r>
    <r>
      <rPr>
        <b/>
        <sz val="16"/>
        <color theme="6" tint="-0.499984740745262"/>
        <rFont val="Calibri"/>
        <family val="2"/>
        <scheme val="minor"/>
      </rPr>
      <t>să nu depășească 8%</t>
    </r>
    <r>
      <rPr>
        <sz val="16"/>
        <color theme="6" tint="-0.499984740745262"/>
        <rFont val="Calibri"/>
        <family val="2"/>
        <scheme val="minor"/>
      </rPr>
      <t xml:space="preserve"> din salariul anual al primului an.</t>
    </r>
  </si>
  <si>
    <t>Plata dvs. lunară curentă cumulată este:</t>
  </si>
  <si>
    <t>Procent din venitul lunar curent:</t>
  </si>
  <si>
    <t>DETALII GENERALE CREDIT</t>
  </si>
  <si>
    <t>Creditul nr.</t>
  </si>
  <si>
    <t>10998M88</t>
  </si>
  <si>
    <t>20987N87</t>
  </si>
  <si>
    <t>Totaluri</t>
  </si>
  <si>
    <t>Medii</t>
  </si>
  <si>
    <t>Restituirea totală cumulată a creditului:</t>
  </si>
  <si>
    <t>Venitul lunar estimat după absolvire:</t>
  </si>
  <si>
    <t>Creditor</t>
  </si>
  <si>
    <t>Creditor 1</t>
  </si>
  <si>
    <t>Creditor 2</t>
  </si>
  <si>
    <t>Săgeată triunghiulară la dreapta care îndrumă spre salariul anual estimat este în această celulă.</t>
  </si>
  <si>
    <t>Valoare credit</t>
  </si>
  <si>
    <t>Rata
anuală a dobânzii</t>
  </si>
  <si>
    <t>Salariul anual estimat după absolvire</t>
  </si>
  <si>
    <t>DATE RESTITUIRE CREDIT</t>
  </si>
  <si>
    <t>Data de început</t>
  </si>
  <si>
    <t>Durată (ani)</t>
  </si>
  <si>
    <t>Plata dvs. lunară cumulată planificată este:</t>
  </si>
  <si>
    <t>Data de sfârșit</t>
  </si>
  <si>
    <t>Săgeată triunghiulară la dreapta care îndrumă spre data când veți începe să rambursați împrumuturile se află în această celulă.</t>
  </si>
  <si>
    <t>DETALII DESPRE PLATĂ</t>
  </si>
  <si>
    <t>Plata lunară curentă</t>
  </si>
  <si>
    <t>Data la care veți începe restituirea creditului</t>
  </si>
  <si>
    <t>Plată programată</t>
  </si>
  <si>
    <t>Procent din venitul lunar planificat:</t>
  </si>
  <si>
    <t>Total dobândă</t>
  </si>
  <si>
    <t>Plata anuală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</si>
</sst>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lei&quot;_-;\-* #,##0\ &quot;lei&quot;_-;_-* &quot;-&quot;\ &quot;lei&quot;_-;_-@_-"/>
    <numFmt numFmtId="164" formatCode="_(* #,##0_);_(* \(#,##0\);_(* &quot;-&quot;_);_(@_)"/>
    <numFmt numFmtId="165" formatCode="_(* #,##0.00_);_(* \(#,##0.00\);_(* &quot;-&quot;??_);_(@_)"/>
    <numFmt numFmtId="166" formatCode="#,##0.00\ &quot;lei&quot;"/>
    <numFmt numFmtId="167" formatCode="#,##0\ &quot;lei&quot;"/>
  </numFmts>
  <fonts count="29"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6"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8" fillId="0" borderId="0" applyFont="0" applyFill="0" applyBorder="0" applyAlignment="0" applyProtection="0"/>
    <xf numFmtId="164" fontId="18" fillId="0" borderId="0" applyFont="0" applyFill="0" applyBorder="0" applyAlignment="0" applyProtection="0"/>
    <xf numFmtId="42" fontId="18"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18" fillId="10" borderId="11" applyNumberFormat="0" applyFont="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5">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0" xfId="0" applyNumberFormat="1" applyFill="1"/>
    <xf numFmtId="0" fontId="2" fillId="3" borderId="0" xfId="0" applyFont="1" applyFill="1" applyBorder="1" applyAlignment="1">
      <alignment horizontal="left" vertical="center" indent="1"/>
    </xf>
    <xf numFmtId="0" fontId="2" fillId="3" borderId="0" xfId="0" applyFont="1" applyFill="1" applyBorder="1" applyAlignment="1">
      <alignment vertical="center"/>
    </xf>
    <xf numFmtId="10" fontId="2" fillId="3" borderId="1" xfId="2" applyNumberFormat="1" applyFont="1" applyFill="1" applyBorder="1" applyAlignment="1">
      <alignment horizontal="center" vertical="center"/>
    </xf>
    <xf numFmtId="10" fontId="2" fillId="3" borderId="0" xfId="2" applyNumberFormat="1" applyFont="1" applyFill="1" applyBorder="1" applyAlignment="1">
      <alignment horizontal="center" vertical="center"/>
    </xf>
    <xf numFmtId="10" fontId="14" fillId="0" borderId="0" xfId="2" applyNumberFormat="1" applyFont="1" applyFill="1" applyAlignment="1">
      <alignment horizontal="left" vertical="top" indent="2"/>
    </xf>
    <xf numFmtId="0" fontId="0" fillId="0" borderId="5" xfId="0" applyFill="1" applyBorder="1"/>
    <xf numFmtId="0" fontId="6" fillId="0" borderId="5" xfId="4" applyFill="1" applyBorder="1" applyAlignment="1">
      <alignment horizontal="right"/>
    </xf>
    <xf numFmtId="0" fontId="6" fillId="0" borderId="5" xfId="4" applyFill="1" applyBorder="1" applyAlignment="1">
      <alignment horizontal="center"/>
    </xf>
    <xf numFmtId="10" fontId="18" fillId="0" borderId="1" xfId="0" applyNumberFormat="1" applyFont="1" applyFill="1" applyBorder="1" applyAlignment="1">
      <alignment horizontal="center" vertical="center"/>
    </xf>
    <xf numFmtId="0" fontId="0" fillId="0" borderId="0" xfId="0" applyFill="1" applyAlignment="1"/>
    <xf numFmtId="0" fontId="4" fillId="0" borderId="0" xfId="0" applyNumberFormat="1" applyFont="1" applyFill="1" applyAlignment="1"/>
    <xf numFmtId="0" fontId="4" fillId="0" borderId="0" xfId="2" applyNumberFormat="1" applyFont="1" applyFill="1" applyAlignment="1">
      <alignment vertical="top"/>
    </xf>
    <xf numFmtId="0" fontId="19" fillId="0" borderId="0" xfId="0" applyFont="1" applyFill="1" applyAlignment="1">
      <alignment vertical="center"/>
    </xf>
    <xf numFmtId="10" fontId="18" fillId="0" borderId="1" xfId="2" applyFont="1" applyFill="1" applyBorder="1" applyAlignment="1">
      <alignment horizontal="center"/>
    </xf>
    <xf numFmtId="166" fontId="14" fillId="0" borderId="0" xfId="0" applyNumberFormat="1" applyFont="1" applyFill="1" applyAlignment="1">
      <alignment horizontal="left" indent="2"/>
    </xf>
    <xf numFmtId="166" fontId="0" fillId="0" borderId="0" xfId="1" applyNumberFormat="1" applyFont="1" applyFill="1" applyBorder="1" applyAlignment="1">
      <alignment horizontal="right" indent="3"/>
    </xf>
    <xf numFmtId="166" fontId="0" fillId="0" borderId="0" xfId="1" applyNumberFormat="1" applyFont="1" applyFill="1" applyBorder="1" applyAlignment="1">
      <alignment horizontal="right" indent="2"/>
    </xf>
    <xf numFmtId="166" fontId="0" fillId="0" borderId="0" xfId="1" applyNumberFormat="1" applyFont="1" applyFill="1" applyBorder="1" applyAlignment="1">
      <alignment horizontal="right" indent="4"/>
    </xf>
    <xf numFmtId="166" fontId="18" fillId="0" borderId="0" xfId="0" applyNumberFormat="1" applyFont="1" applyFill="1" applyBorder="1" applyAlignment="1">
      <alignment horizontal="right" vertical="center" indent="2"/>
    </xf>
    <xf numFmtId="166" fontId="18" fillId="0" borderId="0" xfId="0" applyNumberFormat="1" applyFont="1" applyFill="1" applyBorder="1" applyAlignment="1">
      <alignment horizontal="right" vertical="center" indent="3"/>
    </xf>
    <xf numFmtId="166" fontId="18" fillId="0" borderId="0" xfId="0" applyNumberFormat="1" applyFont="1" applyFill="1" applyBorder="1" applyAlignment="1">
      <alignment horizontal="right" vertical="center" indent="4"/>
    </xf>
    <xf numFmtId="166" fontId="2" fillId="3" borderId="0" xfId="0" applyNumberFormat="1" applyFont="1" applyFill="1" applyBorder="1" applyAlignment="1">
      <alignment horizontal="right" vertical="center" indent="2"/>
    </xf>
    <xf numFmtId="166" fontId="3" fillId="3" borderId="0" xfId="0" applyNumberFormat="1" applyFont="1" applyFill="1" applyBorder="1" applyAlignment="1">
      <alignment vertical="center"/>
    </xf>
    <xf numFmtId="166" fontId="2" fillId="3" borderId="0" xfId="0" applyNumberFormat="1" applyFont="1" applyFill="1" applyBorder="1" applyAlignment="1">
      <alignment vertical="center"/>
    </xf>
    <xf numFmtId="166" fontId="18" fillId="0" borderId="0" xfId="1" applyNumberFormat="1" applyFont="1" applyFill="1" applyBorder="1" applyAlignment="1">
      <alignment horizontal="right" indent="2"/>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0"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10" fontId="0" fillId="0" borderId="1" xfId="2" applyFon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6" fillId="0" borderId="0" xfId="4" applyFill="1" applyBorder="1" applyAlignment="1">
      <alignment horizontal="right"/>
    </xf>
    <xf numFmtId="166" fontId="12" fillId="0" borderId="0" xfId="0" applyNumberFormat="1" applyFont="1" applyAlignment="1"/>
    <xf numFmtId="0" fontId="6" fillId="0" borderId="0" xfId="4" applyFill="1" applyAlignment="1">
      <alignment horizontal="right"/>
    </xf>
    <xf numFmtId="166" fontId="14" fillId="0" borderId="0" xfId="0" applyNumberFormat="1" applyFont="1" applyFill="1" applyAlignment="1">
      <alignment horizontal="left" indent="3"/>
    </xf>
    <xf numFmtId="10" fontId="14" fillId="0" borderId="0" xfId="2" applyNumberFormat="1" applyFont="1" applyFill="1" applyAlignment="1">
      <alignment horizontal="left" vertical="top" indent="3"/>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4" fillId="0" borderId="0" xfId="6" applyFill="1" applyAlignment="1">
      <alignment horizontal="left"/>
    </xf>
    <xf numFmtId="0" fontId="4" fillId="0" borderId="0" xfId="6" applyFill="1" applyAlignment="1">
      <alignment horizontal="left" vertical="top"/>
    </xf>
    <xf numFmtId="0" fontId="4" fillId="0" borderId="0" xfId="6" applyFill="1" applyAlignment="1">
      <alignment horizontal="left" indent="2"/>
    </xf>
    <xf numFmtId="0" fontId="4" fillId="0" borderId="0" xfId="6" applyFill="1" applyAlignment="1">
      <alignment horizontal="left" vertical="top" indent="2"/>
    </xf>
    <xf numFmtId="0" fontId="13" fillId="0" borderId="5" xfId="5" applyFont="1" applyFill="1" applyBorder="1" applyAlignment="1">
      <alignment horizontal="left" vertical="center"/>
    </xf>
    <xf numFmtId="0" fontId="0" fillId="0" borderId="6" xfId="0" applyFill="1" applyBorder="1" applyAlignment="1">
      <alignment horizontal="center"/>
    </xf>
    <xf numFmtId="0" fontId="5" fillId="2" borderId="0" xfId="3" applyAlignment="1">
      <alignment horizontal="center" wrapText="1"/>
    </xf>
    <xf numFmtId="167" fontId="15" fillId="0" borderId="0"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0" fontId="16" fillId="0" borderId="0" xfId="0" applyFont="1" applyFill="1" applyAlignment="1">
      <alignment horizontal="center"/>
    </xf>
    <xf numFmtId="0" fontId="17" fillId="0" borderId="0" xfId="0" applyNumberFormat="1" applyFont="1" applyFill="1" applyBorder="1" applyAlignment="1">
      <alignment horizontal="center" vertical="top"/>
    </xf>
    <xf numFmtId="0" fontId="0" fillId="0" borderId="0" xfId="0" applyFill="1" applyBorder="1" applyAlignment="1">
      <alignment horizontal="center" vertical="top"/>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un" xfId="13" builtinId="26" customBuiltin="1"/>
    <cellStyle name="Calcul" xfId="18" builtinId="22" customBuiltin="1"/>
    <cellStyle name="Celulă legată" xfId="19" builtinId="24" customBuiltin="1"/>
    <cellStyle name="Eronat" xfId="14" builtinId="27" customBuiltin="1"/>
    <cellStyle name="Ieșire" xfId="17" builtinId="21" customBuiltin="1"/>
    <cellStyle name="Intrare" xfId="16" builtinId="20" customBuiltin="1"/>
    <cellStyle name="Monedă" xfId="1" builtinId="4" customBuiltin="1"/>
    <cellStyle name="Monedă [0]" xfId="12" builtinId="7" customBuiltin="1"/>
    <cellStyle name="Neutru" xfId="15" builtinId="28" customBuiltin="1"/>
    <cellStyle name="Normal" xfId="0" builtinId="0" customBuiltin="1"/>
    <cellStyle name="Notă" xfId="22" builtinId="10" customBuiltin="1"/>
    <cellStyle name="Procent" xfId="2" builtinId="5" customBuiltin="1"/>
    <cellStyle name="Text avertisment" xfId="21" builtinId="11" customBuiltin="1"/>
    <cellStyle name="Text explicativ" xfId="8" builtinId="53" customBuiltin="1"/>
    <cellStyle name="Titlu" xfId="3" builtinId="15" customBuiltin="1"/>
    <cellStyle name="Titlu 1" xfId="5" builtinId="16" customBuiltin="1"/>
    <cellStyle name="Titlu 2" xfId="6" builtinId="17" customBuiltin="1"/>
    <cellStyle name="Titlu 3" xfId="7" builtinId="18" customBuiltin="1"/>
    <cellStyle name="Titlu 4" xfId="4" builtinId="19" customBuiltin="1"/>
    <cellStyle name="Total" xfId="9" builtinId="25" customBuiltin="1"/>
    <cellStyle name="Verificare celulă" xfId="20" builtinId="23" customBuiltin="1"/>
    <cellStyle name="Virgulă" xfId="10" builtinId="3" customBuiltin="1"/>
    <cellStyle name="Virgulă [0]" xfId="11" builtinId="6" customBuiltin="1"/>
  </cellStyles>
  <dxfs count="28">
    <dxf>
      <font>
        <b val="0"/>
        <i val="0"/>
        <strike val="0"/>
        <condense val="0"/>
        <extend val="0"/>
        <outline val="0"/>
        <shadow val="0"/>
        <u val="none"/>
        <vertAlign val="baseline"/>
        <sz val="11"/>
        <color theme="3"/>
        <name val="Calibri"/>
        <family val="2"/>
        <scheme val="minor"/>
      </font>
      <numFmt numFmtId="166" formatCode="#,##0.00\ &quot;lei&quo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numFmt numFmtId="166" formatCode="#,##0.00\ &quot;lei&quot;"/>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numFmt numFmtId="166" formatCode="#,##0.00\ &quot;lei&quo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numFmt numFmtId="166" formatCode="#,##0.00\ &quot;lei&quot;"/>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theme="3"/>
        <name val="Calibri"/>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11"/>
        <color theme="3"/>
        <name val="Calibri"/>
        <family val="2"/>
        <scheme val="minor"/>
      </font>
      <numFmt numFmtId="166" formatCode="#,##0.00\ &quot;lei&quo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6" formatCode="#,##0.00\ &quot;lei&quot;"/>
      <fill>
        <patternFill patternType="none">
          <fgColor indexed="64"/>
          <bgColor auto="1"/>
        </patternFill>
      </fill>
      <alignment horizontal="right" vertical="bottom" textRotation="0" wrapText="0" indent="2" justifyLastLine="0" shrinkToFit="0" readingOrder="0"/>
    </dxf>
    <dxf>
      <numFmt numFmtId="166" formatCode="#,##0.00\ &quot;lei&quot;"/>
      <fill>
        <patternFill patternType="none">
          <fgColor indexed="64"/>
          <bgColor auto="1"/>
        </patternFill>
      </fill>
      <alignment horizontal="right" vertical="bottom" textRotation="0" wrapText="0" indent="4" justifyLastLine="0" shrinkToFit="0" readingOrder="0"/>
    </dxf>
    <dxf>
      <numFmt numFmtId="166" formatCode="#,##0.00\ &quot;lei&quot;"/>
      <fill>
        <patternFill patternType="none">
          <fgColor indexed="64"/>
          <bgColor auto="1"/>
        </patternFill>
      </fill>
      <alignment horizontal="right" vertical="bottom" textRotation="0" wrapText="0" indent="2" justifyLastLine="0" shrinkToFit="0" readingOrder="0"/>
    </dxf>
    <dxf>
      <font>
        <color theme="3"/>
      </font>
      <numFmt numFmtId="166" formatCode="#,##0.00\ &quot;lei&quot;"/>
      <fill>
        <patternFill patternType="none">
          <fgColor indexed="64"/>
          <bgColor indexed="65"/>
        </patternFill>
      </fill>
      <alignment horizontal="right" vertical="bottom" textRotation="0" wrapText="0" indent="3" justifyLastLine="0" shrinkToFit="0" readingOrder="0"/>
    </dxf>
    <dxf>
      <fill>
        <patternFill patternType="none">
          <fgColor indexed="64"/>
          <bgColor auto="1"/>
        </patternFill>
      </fill>
      <border diagonalUp="0" diagonalDown="0">
        <left/>
        <right style="thick">
          <color theme="0"/>
        </right>
        <top/>
        <bottom/>
        <vertical/>
        <horizontal/>
      </border>
    </dxf>
    <dxf>
      <fill>
        <patternFill patternType="none">
          <fgColor indexed="64"/>
          <bgColor auto="1"/>
        </patternFill>
      </fill>
    </dxf>
    <dxf>
      <numFmt numFmtId="19" formatCode="dd/mm/yyyy"/>
      <alignment horizontal="center" vertical="bottom" textRotation="0" wrapText="0" indent="0" justifyLastLine="0" shrinkToFit="0" readingOrder="0"/>
    </dxf>
    <dxf>
      <font>
        <b val="0"/>
        <i val="0"/>
        <strike val="0"/>
        <outline val="0"/>
        <shadow val="0"/>
        <u val="none"/>
        <vertAlign val="baseline"/>
        <sz val="11"/>
        <color theme="3"/>
        <name val="Calibri"/>
        <family val="2"/>
        <scheme val="minor"/>
      </font>
      <fill>
        <patternFill patternType="none">
          <fgColor indexed="64"/>
          <bgColor auto="1"/>
        </patternFill>
      </fill>
    </dxf>
    <dxf>
      <font>
        <b val="0"/>
        <i val="0"/>
        <strike val="0"/>
        <outline val="0"/>
        <shadow val="0"/>
        <u val="none"/>
        <vertAlign val="baseline"/>
        <sz val="11"/>
        <color theme="3"/>
        <name val="Calibri"/>
        <family val="2"/>
        <scheme val="minor"/>
      </font>
      <numFmt numFmtId="166" formatCode="#,##0.00\ &quot;lei&quot;"/>
      <fill>
        <patternFill patternType="none">
          <fgColor indexed="64"/>
          <bgColor auto="1"/>
        </patternFill>
      </fill>
      <alignment horizontal="right" vertical="bottom" textRotation="0" wrapText="0" indent="2"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Calculator de credite universitare" pivot="0" count="3" xr9:uid="{00000000-0011-0000-FFFF-FFFF00000000}">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Săgeată" descr="Săgeată care indică spre dreapt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Săgeată" descr="Săgeată care indică spre dreapta">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Săgeată" descr="Săgeată care indică spre dreapta">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Săgeată" descr="Săgeată care indică spre dreapta">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Săgeată" descr="Săgeată care indică spre dreapta">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Săgeată" descr="Săgeată care indică spre dreapta">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rediteUniversitare" displayName="CrediteUniversitare" ref="B9:L16" totalsRowCount="1" headerRowDxfId="24" dataDxfId="23" totalsRowDxfId="22">
  <tableColumns count="11">
    <tableColumn id="1" xr3:uid="{00000000-0010-0000-0000-000001000000}" name="Creditul nr." totalsRowLabel="Totaluri" dataDxfId="21" totalsRowDxfId="10"/>
    <tableColumn id="3" xr3:uid="{00000000-0010-0000-0000-000003000000}" name="Creditor" dataDxfId="20" totalsRowDxfId="9"/>
    <tableColumn id="6" xr3:uid="{00000000-0010-0000-0000-000006000000}" name="Valoare credit" totalsRowFunction="sum" dataDxfId="19" totalsRowDxfId="8"/>
    <tableColumn id="7" xr3:uid="{00000000-0010-0000-0000-000007000000}" name="Rata_x000a_anuală a dobânzii" dataDxfId="18" totalsRowDxfId="7"/>
    <tableColumn id="4" xr3:uid="{00000000-0010-0000-0000-000004000000}" name="Data de început" dataDxfId="17" totalsRowDxfId="6" dataCellStyle="Normal"/>
    <tableColumn id="9" xr3:uid="{00000000-0010-0000-0000-000009000000}" name="Durată (ani)" dataDxfId="16" totalsRowDxfId="5"/>
    <tableColumn id="5" xr3:uid="{00000000-0010-0000-0000-000005000000}" name="Data de sfârșit" dataDxfId="15" totalsRowDxfId="4">
      <calculatedColumnFormula>IF(AND(CrediteUniversitare[[#This Row],[Data de început]]&gt;0,CrediteUniversitare[[#This Row],[Durată (ani)]]&gt;0),EDATE(CrediteUniversitare[[#This Row],[Data de început]],CrediteUniversitare[[#This Row],[Durată (ani)]]*12),"")</calculatedColumnFormula>
    </tableColumn>
    <tableColumn id="8" xr3:uid="{00000000-0010-0000-0000-000008000000}" name="Plata lunară curentă" totalsRowFunction="sum" dataDxfId="14" totalsRowDxfId="3">
      <calculatedColumnFormula>IFERROR(IF(AND(CreditÎnceputAstăzi,COUNT(CrediteUniversitare[[#This Row],[Valoare credit]:[Durată (ani)]])=4,CrediteUniversitare[[#This Row],[Data de început]]&lt;=TODAY()),PMT(CrediteUniversitare[[#This Row],[Rata
anuală a dobânzii]]/12,CrediteUniversitare[[#This Row],[Durată (ani)]]*12,-CrediteUniversitare[[#This Row],[Valoare credit]],0,0),""),0)</calculatedColumnFormula>
    </tableColumn>
    <tableColumn id="13" xr3:uid="{00000000-0010-0000-0000-00000D000000}" name="Total dobândă" totalsRowFunction="sum" dataDxfId="13" totalsRowDxfId="2">
      <calculatedColumnFormula>IFERROR((CrediteUniversitare[[#This Row],[Plată programată]]*(CrediteUniversitare[[#This Row],[Durată (ani)]]*12))-CrediteUniversitare[[#This Row],[Valoare credit]],"")</calculatedColumnFormula>
    </tableColumn>
    <tableColumn id="11" xr3:uid="{00000000-0010-0000-0000-00000B000000}" name="Plată programată" totalsRowFunction="sum" dataDxfId="12" totalsRowDxfId="1">
      <calculatedColumnFormula>IF(COUNTA(CrediteUniversitare[[#This Row],[Valoare credit]:[Durată (ani)]])&lt;&gt;4,"",PMT(CrediteUniversitare[[#This Row],[Rata
anuală a dobânzii]]/12,CrediteUniversitare[[#This Row],[Durată (ani)]]*12,-CrediteUniversitare[[#This Row],[Valoare credit]],0,0))</calculatedColumnFormula>
    </tableColumn>
    <tableColumn id="2" xr3:uid="{00000000-0010-0000-0000-000002000000}" name="Plata anuală" totalsRowFunction="sum" dataDxfId="11" totalsRowDxfId="0">
      <calculatedColumnFormula>IFERROR(CrediteUniversitare[[#This Row],[Plată programată]]*12,"")</calculatedColumnFormula>
    </tableColumn>
  </tableColumns>
  <tableStyleInfo name="Calculator de credite universitare" showFirstColumn="0" showLastColumn="0" showRowStripes="1" showColumnStripes="0"/>
  <extLst>
    <ext xmlns:x14="http://schemas.microsoft.com/office/spreadsheetml/2009/9/main" uri="{504A1905-F514-4f6f-8877-14C23A59335A}">
      <x14:table altTextSummary="Introduceți numărul de credit, creditorul, valoarea creditului, rata dobânzii anuale, data de început și durata creditului în ani în acest tabel. Data de sfârșit, actuală, programată, plățile anuale, valoarea totală a dobânzii sunt calculate automat"/>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2"/>
  <sheetViews>
    <sheetView showGridLines="0" tabSelected="1" zoomScaleNormal="100" workbookViewId="0"/>
  </sheetViews>
  <sheetFormatPr defaultColWidth="9.140625" defaultRowHeight="20.25" customHeight="1" x14ac:dyDescent="0.25"/>
  <cols>
    <col min="1" max="1" width="2.7109375" style="6" customWidth="1"/>
    <col min="2" max="2" width="24.140625" style="6" customWidth="1"/>
    <col min="3" max="3" width="36.140625" style="6" customWidth="1"/>
    <col min="4" max="4" width="14.42578125" style="6" customWidth="1"/>
    <col min="5" max="5" width="17.85546875" style="6" customWidth="1"/>
    <col min="6" max="6" width="15.85546875" style="6" customWidth="1"/>
    <col min="7" max="7" width="12.28515625" style="6" customWidth="1"/>
    <col min="8" max="8" width="12.85546875" style="6" customWidth="1"/>
    <col min="9" max="9" width="17" style="6" customWidth="1"/>
    <col min="10" max="10" width="30.5703125" style="6" customWidth="1"/>
    <col min="11" max="11" width="21.140625" style="6" customWidth="1"/>
    <col min="12" max="12" width="20.5703125" style="6" customWidth="1"/>
    <col min="13" max="13" width="2.7109375" style="6" customWidth="1"/>
    <col min="14" max="16384" width="9.140625" style="6"/>
  </cols>
  <sheetData>
    <row r="1" spans="1:13" ht="20.25" customHeight="1" x14ac:dyDescent="0.25">
      <c r="A1" s="10"/>
    </row>
    <row r="2" spans="1:13" ht="72" customHeight="1" x14ac:dyDescent="0.55000000000000004">
      <c r="B2" s="59" t="s">
        <v>0</v>
      </c>
      <c r="C2" s="59"/>
      <c r="D2" s="62" t="s">
        <v>15</v>
      </c>
      <c r="E2" s="62"/>
      <c r="F2" s="60">
        <v>50000</v>
      </c>
      <c r="G2" s="60"/>
      <c r="H2" s="60"/>
      <c r="I2" s="63" t="s">
        <v>24</v>
      </c>
      <c r="J2" s="63"/>
      <c r="K2" s="61">
        <f ca="1">TODAY()-701</f>
        <v>42907</v>
      </c>
      <c r="L2" s="61"/>
    </row>
    <row r="3" spans="1:13" ht="27.75" customHeight="1" x14ac:dyDescent="0.25">
      <c r="B3" s="58"/>
      <c r="C3" s="58"/>
      <c r="D3" s="58"/>
      <c r="E3" s="58"/>
      <c r="F3" s="64" t="s">
        <v>18</v>
      </c>
      <c r="G3" s="64"/>
      <c r="H3" s="64"/>
      <c r="I3" s="58"/>
      <c r="J3" s="58"/>
      <c r="K3" s="64" t="s">
        <v>27</v>
      </c>
      <c r="L3" s="64"/>
    </row>
    <row r="4" spans="1:13" ht="25.5" customHeight="1" x14ac:dyDescent="0.25">
      <c r="B4" s="57" t="s">
        <v>1</v>
      </c>
      <c r="C4" s="57"/>
      <c r="D4" s="57"/>
      <c r="E4" s="57"/>
      <c r="F4" s="57"/>
      <c r="G4" s="57"/>
      <c r="H4" s="57"/>
      <c r="I4" s="57"/>
      <c r="J4" s="57"/>
      <c r="K4" s="57"/>
      <c r="L4" s="57"/>
      <c r="M4" s="23"/>
    </row>
    <row r="5" spans="1:13" ht="32.25" customHeight="1" x14ac:dyDescent="0.3">
      <c r="B5" s="53" t="s">
        <v>2</v>
      </c>
      <c r="C5" s="53"/>
      <c r="D5" s="53"/>
      <c r="E5" s="47">
        <f ca="1">IFERROR(CrediteUniversitare[[#Totals],[Plata lunară curentă]],"")</f>
        <v>190.91792743033542</v>
      </c>
      <c r="F5" s="47"/>
      <c r="G5" s="47"/>
      <c r="H5" s="55" t="s">
        <v>22</v>
      </c>
      <c r="I5" s="55"/>
      <c r="J5" s="55"/>
      <c r="K5" s="55"/>
      <c r="L5" s="25">
        <f ca="1">IFERROR(CrediteUniversitare[[#Totals],[Plată programată]],0)</f>
        <v>190.91792743033542</v>
      </c>
      <c r="M5" s="21"/>
    </row>
    <row r="6" spans="1:13" ht="32.25" customHeight="1" x14ac:dyDescent="0.25">
      <c r="B6" s="54" t="s">
        <v>3</v>
      </c>
      <c r="C6" s="54"/>
      <c r="D6" s="54"/>
      <c r="E6" s="48">
        <f ca="1">IFERROR(CrediteUniversitare[[#Totals],[Plata lunară curentă]]/SalariuLunarEstimat,"")</f>
        <v>4.5820302583280501E-2</v>
      </c>
      <c r="F6" s="48"/>
      <c r="G6" s="48"/>
      <c r="H6" s="56" t="s">
        <v>29</v>
      </c>
      <c r="I6" s="56"/>
      <c r="J6" s="56"/>
      <c r="K6" s="56"/>
      <c r="L6" s="15">
        <f ca="1">IFERROR(CrediteUniversitare[[#Totals],[Plată programată]]/SalariuLunarEstimat,"")</f>
        <v>4.5820302583280501E-2</v>
      </c>
      <c r="M6" s="22"/>
    </row>
    <row r="7" spans="1:13" ht="20.25" customHeight="1" x14ac:dyDescent="0.35">
      <c r="B7" s="16"/>
      <c r="C7" s="16"/>
      <c r="D7" s="17"/>
      <c r="E7" s="18"/>
      <c r="F7" s="16"/>
      <c r="G7" s="16"/>
      <c r="H7" s="16"/>
      <c r="I7" s="16"/>
      <c r="J7" s="16"/>
      <c r="K7" s="16"/>
      <c r="L7" s="16"/>
    </row>
    <row r="8" spans="1:13" ht="23.25" customHeight="1" x14ac:dyDescent="0.25">
      <c r="B8" s="49" t="s">
        <v>4</v>
      </c>
      <c r="C8" s="49"/>
      <c r="D8" s="49"/>
      <c r="E8" s="50"/>
      <c r="F8" s="52" t="s">
        <v>19</v>
      </c>
      <c r="G8" s="49"/>
      <c r="H8" s="50"/>
      <c r="I8" s="49" t="s">
        <v>25</v>
      </c>
      <c r="J8" s="51"/>
      <c r="K8" s="51"/>
      <c r="L8" s="51"/>
    </row>
    <row r="9" spans="1:13" ht="35.1" customHeight="1" x14ac:dyDescent="0.25">
      <c r="B9" s="5" t="s">
        <v>5</v>
      </c>
      <c r="C9" s="2" t="s">
        <v>12</v>
      </c>
      <c r="D9" s="3" t="s">
        <v>16</v>
      </c>
      <c r="E9" s="7" t="s">
        <v>17</v>
      </c>
      <c r="F9" s="8" t="s">
        <v>20</v>
      </c>
      <c r="G9" s="3" t="s">
        <v>21</v>
      </c>
      <c r="H9" s="7" t="s">
        <v>23</v>
      </c>
      <c r="I9" s="3" t="s">
        <v>26</v>
      </c>
      <c r="J9" s="1" t="s">
        <v>30</v>
      </c>
      <c r="K9" s="3" t="s">
        <v>28</v>
      </c>
      <c r="L9" s="3" t="s">
        <v>31</v>
      </c>
    </row>
    <row r="10" spans="1:13" ht="15" x14ac:dyDescent="0.25">
      <c r="B10" s="5" t="s">
        <v>6</v>
      </c>
      <c r="C10" s="4" t="s">
        <v>13</v>
      </c>
      <c r="D10" s="35">
        <v>10000</v>
      </c>
      <c r="E10" s="24">
        <v>0.05</v>
      </c>
      <c r="F10" s="42">
        <f ca="1">DATE(YEAR(TODAY())-2,4,1)</f>
        <v>42826</v>
      </c>
      <c r="G10" s="1">
        <v>10</v>
      </c>
      <c r="H10" s="9">
        <f ca="1">IF(AND(CrediteUniversitare[[#This Row],[Data de început]]&gt;0,CrediteUniversitare[[#This Row],[Durată (ani)]]&gt;0),EDATE(CrediteUniversitare[[#This Row],[Data de început]],CrediteUniversitare[[#This Row],[Durată (ani)]]*12),"")</f>
        <v>46478</v>
      </c>
      <c r="I10" s="26">
        <f ca="1">IFERROR(IF(AND(CreditÎnceputAstăzi,COUNT(CrediteUniversitare[[#This Row],[Valoare credit]:[Durată (ani)]])=4,CrediteUniversitare[[#This Row],[Data de început]]&lt;=TODAY()),PMT(CrediteUniversitare[[#This Row],[Rata
anuală a dobânzii]]/12,CrediteUniversitare[[#This Row],[Durată (ani)]]*12,-CrediteUniversitare[[#This Row],[Valoare credit]],0,0),""),0)</f>
        <v>106.06551523907524</v>
      </c>
      <c r="J10" s="27">
        <f ca="1">IFERROR((CrediteUniversitare[[#This Row],[Plată programată]]*(CrediteUniversitare[[#This Row],[Durată (ani)]]*12))-CrediteUniversitare[[#This Row],[Valoare credit]],"")</f>
        <v>2727.8618286890287</v>
      </c>
      <c r="K10" s="28">
        <f ca="1">IF(COUNTA(CrediteUniversitare[[#This Row],[Valoare credit]:[Durată (ani)]])&lt;&gt;4,"",PMT(CrediteUniversitare[[#This Row],[Rata
anuală a dobânzii]]/12,CrediteUniversitare[[#This Row],[Durată (ani)]]*12,-CrediteUniversitare[[#This Row],[Valoare credit]],0,0))</f>
        <v>106.06551523907524</v>
      </c>
      <c r="L10" s="27">
        <f ca="1">IFERROR(CrediteUniversitare[[#This Row],[Plată programată]]*12,"")</f>
        <v>1272.7861828689029</v>
      </c>
    </row>
    <row r="11" spans="1:13" ht="15" x14ac:dyDescent="0.25">
      <c r="B11" s="5" t="s">
        <v>7</v>
      </c>
      <c r="C11" s="4" t="s">
        <v>14</v>
      </c>
      <c r="D11" s="35">
        <v>8000</v>
      </c>
      <c r="E11" s="24">
        <v>0.05</v>
      </c>
      <c r="F11" s="42">
        <f ca="1">DATE(YEAR(TODAY()),5,1)</f>
        <v>43586</v>
      </c>
      <c r="G11" s="1">
        <v>10</v>
      </c>
      <c r="H11" s="9">
        <f ca="1">IF(AND(CrediteUniversitare[[#This Row],[Data de început]]&gt;0,CrediteUniversitare[[#This Row],[Durată (ani)]]&gt;0),EDATE(CrediteUniversitare[[#This Row],[Data de început]],CrediteUniversitare[[#This Row],[Durată (ani)]]*12),"")</f>
        <v>47239</v>
      </c>
      <c r="I11" s="26">
        <f ca="1">IFERROR(IF(AND(CreditÎnceputAstăzi,COUNT(CrediteUniversitare[[#This Row],[Valoare credit]:[Durată (ani)]])=4,CrediteUniversitare[[#This Row],[Data de început]]&lt;=TODAY()),PMT(CrediteUniversitare[[#This Row],[Rata
anuală a dobânzii]]/12,CrediteUniversitare[[#This Row],[Durată (ani)]]*12,-CrediteUniversitare[[#This Row],[Valoare credit]],0,0),""),0)</f>
        <v>84.852412191260186</v>
      </c>
      <c r="J11" s="27">
        <f ca="1">IFERROR((CrediteUniversitare[[#This Row],[Plată programată]]*(CrediteUniversitare[[#This Row],[Durată (ani)]]*12))-CrediteUniversitare[[#This Row],[Valoare credit]],"")</f>
        <v>2182.289462951223</v>
      </c>
      <c r="K11" s="28">
        <f ca="1">IF(COUNTA(CrediteUniversitare[[#This Row],[Valoare credit]:[Durată (ani)]])&lt;&gt;4,"",PMT(CrediteUniversitare[[#This Row],[Rata
anuală a dobânzii]]/12,CrediteUniversitare[[#This Row],[Durată (ani)]]*12,-CrediteUniversitare[[#This Row],[Valoare credit]],0,0))</f>
        <v>84.852412191260186</v>
      </c>
      <c r="L11" s="27">
        <f ca="1">IFERROR(CrediteUniversitare[[#This Row],[Plată programată]]*12,"")</f>
        <v>1018.2289462951222</v>
      </c>
    </row>
    <row r="12" spans="1:13" ht="15" x14ac:dyDescent="0.25">
      <c r="B12" s="5"/>
      <c r="C12" s="4"/>
      <c r="D12" s="35"/>
      <c r="E12" s="24"/>
      <c r="F12" s="42"/>
      <c r="G12" s="1"/>
      <c r="H12" s="9" t="str">
        <f>IF(AND(CrediteUniversitare[[#This Row],[Data de început]]&gt;0,CrediteUniversitare[[#This Row],[Durată (ani)]]&gt;0),EDATE(CrediteUniversitare[[#This Row],[Data de început]],CrediteUniversitare[[#This Row],[Durată (ani)]]*12),"")</f>
        <v/>
      </c>
      <c r="I12" s="26" t="str">
        <f ca="1">IFERROR(IF(AND(CreditÎnceputAstăzi,COUNT(CrediteUniversitare[[#This Row],[Valoare credit]:[Durată (ani)]])=4,CrediteUniversitare[[#This Row],[Data de început]]&lt;=TODAY()),PMT(CrediteUniversitare[[#This Row],[Rata
anuală a dobânzii]]/12,CrediteUniversitare[[#This Row],[Durată (ani)]]*12,-CrediteUniversitare[[#This Row],[Valoare credit]],0,0),""),0)</f>
        <v/>
      </c>
      <c r="J12" s="27" t="str">
        <f>IFERROR((CrediteUniversitare[[#This Row],[Plată programată]]*(CrediteUniversitare[[#This Row],[Durată (ani)]]*12))-CrediteUniversitare[[#This Row],[Valoare credit]],"")</f>
        <v/>
      </c>
      <c r="K12" s="28" t="str">
        <f>IF(COUNTA(CrediteUniversitare[[#This Row],[Valoare credit]:[Durată (ani)]])&lt;&gt;4,"",PMT(CrediteUniversitare[[#This Row],[Rata
anuală a dobânzii]]/12,CrediteUniversitare[[#This Row],[Durată (ani)]]*12,-CrediteUniversitare[[#This Row],[Valoare credit]],0,0))</f>
        <v/>
      </c>
      <c r="L12" s="27" t="str">
        <f>IFERROR(CrediteUniversitare[[#This Row],[Plată programată]]*12,"")</f>
        <v/>
      </c>
    </row>
    <row r="13" spans="1:13" ht="15" x14ac:dyDescent="0.25">
      <c r="B13" s="5"/>
      <c r="C13" s="4"/>
      <c r="D13" s="27"/>
      <c r="E13" s="41"/>
      <c r="F13" s="43"/>
      <c r="G13" s="1"/>
      <c r="H13" s="9" t="str">
        <f>IF(AND(CrediteUniversitare[[#This Row],[Data de început]]&gt;0,CrediteUniversitare[[#This Row],[Durată (ani)]]&gt;0),EDATE(CrediteUniversitare[[#This Row],[Data de început]],CrediteUniversitare[[#This Row],[Durată (ani)]]*12),"")</f>
        <v/>
      </c>
      <c r="I13" s="26" t="str">
        <f ca="1">IFERROR(IF(AND(CreditÎnceputAstăzi,COUNT(CrediteUniversitare[[#This Row],[Valoare credit]:[Durată (ani)]])=4,CrediteUniversitare[[#This Row],[Data de început]]&lt;=TODAY()),PMT(CrediteUniversitare[[#This Row],[Rata
anuală a dobânzii]]/12,CrediteUniversitare[[#This Row],[Durată (ani)]]*12,-CrediteUniversitare[[#This Row],[Valoare credit]],0,0),""),0)</f>
        <v/>
      </c>
      <c r="J13" s="27" t="str">
        <f>IFERROR((CrediteUniversitare[[#This Row],[Plată programată]]*(CrediteUniversitare[[#This Row],[Durată (ani)]]*12))-CrediteUniversitare[[#This Row],[Valoare credit]],"")</f>
        <v/>
      </c>
      <c r="K13" s="28" t="str">
        <f>IF(COUNTA(CrediteUniversitare[[#This Row],[Valoare credit]:[Durată (ani)]])&lt;&gt;4,"",PMT(CrediteUniversitare[[#This Row],[Rata
anuală a dobânzii]]/12,CrediteUniversitare[[#This Row],[Durată (ani)]]*12,-CrediteUniversitare[[#This Row],[Valoare credit]],0,0))</f>
        <v/>
      </c>
      <c r="L13" s="27" t="str">
        <f>IFERROR(CrediteUniversitare[[#This Row],[Plată programată]]*12,"")</f>
        <v/>
      </c>
    </row>
    <row r="14" spans="1:13" ht="15" x14ac:dyDescent="0.25">
      <c r="B14" s="5"/>
      <c r="C14" s="4"/>
      <c r="D14" s="35"/>
      <c r="E14" s="24"/>
      <c r="F14" s="42"/>
      <c r="G14" s="1"/>
      <c r="H14" s="9" t="str">
        <f>IF(AND(CrediteUniversitare[[#This Row],[Data de început]]&gt;0,CrediteUniversitare[[#This Row],[Durată (ani)]]&gt;0),EDATE(CrediteUniversitare[[#This Row],[Data de început]],CrediteUniversitare[[#This Row],[Durată (ani)]]*12),"")</f>
        <v/>
      </c>
      <c r="I14" s="26" t="str">
        <f ca="1">IFERROR(IF(AND(CreditÎnceputAstăzi,COUNT(CrediteUniversitare[[#This Row],[Valoare credit]:[Durată (ani)]])=4,CrediteUniversitare[[#This Row],[Data de început]]&lt;=TODAY()),PMT(CrediteUniversitare[[#This Row],[Rata
anuală a dobânzii]]/12,CrediteUniversitare[[#This Row],[Durată (ani)]]*12,-CrediteUniversitare[[#This Row],[Valoare credit]],0,0),""),0)</f>
        <v/>
      </c>
      <c r="J14" s="27" t="str">
        <f>IFERROR((CrediteUniversitare[[#This Row],[Plată programată]]*(CrediteUniversitare[[#This Row],[Durată (ani)]]*12))-CrediteUniversitare[[#This Row],[Valoare credit]],"")</f>
        <v/>
      </c>
      <c r="K14" s="28" t="str">
        <f>IF(COUNTA(CrediteUniversitare[[#This Row],[Valoare credit]:[Durată (ani)]])&lt;&gt;4,"",PMT(CrediteUniversitare[[#This Row],[Rata
anuală a dobânzii]]/12,CrediteUniversitare[[#This Row],[Durată (ani)]]*12,-CrediteUniversitare[[#This Row],[Valoare credit]],0,0))</f>
        <v/>
      </c>
      <c r="L14" s="27" t="str">
        <f>IFERROR(CrediteUniversitare[[#This Row],[Plată programată]]*12,"")</f>
        <v/>
      </c>
    </row>
    <row r="15" spans="1:13" ht="15" x14ac:dyDescent="0.25">
      <c r="B15" s="5"/>
      <c r="C15" s="4"/>
      <c r="D15" s="27"/>
      <c r="E15" s="41"/>
      <c r="F15" s="43"/>
      <c r="G15" s="1"/>
      <c r="H15" s="9" t="str">
        <f>IF(AND(CrediteUniversitare[[#This Row],[Data de început]]&gt;0,CrediteUniversitare[[#This Row],[Durată (ani)]]&gt;0),EDATE(CrediteUniversitare[[#This Row],[Data de început]],CrediteUniversitare[[#This Row],[Durată (ani)]]*12),"")</f>
        <v/>
      </c>
      <c r="I15" s="26" t="str">
        <f ca="1">IFERROR(IF(AND(CreditÎnceputAstăzi,COUNT(CrediteUniversitare[[#This Row],[Valoare credit]:[Durată (ani)]])=4,CrediteUniversitare[[#This Row],[Data de început]]&lt;=TODAY()),PMT(CrediteUniversitare[[#This Row],[Rata
anuală a dobânzii]]/12,CrediteUniversitare[[#This Row],[Durată (ani)]]*12,-CrediteUniversitare[[#This Row],[Valoare credit]],0,0),""),0)</f>
        <v/>
      </c>
      <c r="J15" s="27" t="str">
        <f>IFERROR((CrediteUniversitare[[#This Row],[Plată programată]]*(CrediteUniversitare[[#This Row],[Durată (ani)]]*12))-CrediteUniversitare[[#This Row],[Valoare credit]],"")</f>
        <v/>
      </c>
      <c r="K15" s="28" t="str">
        <f>IF(COUNTA(CrediteUniversitare[[#This Row],[Valoare credit]:[Durată (ani)]])&lt;&gt;4,"",PMT(CrediteUniversitare[[#This Row],[Rata
anuală a dobânzii]]/12,CrediteUniversitare[[#This Row],[Durată (ani)]]*12,-CrediteUniversitare[[#This Row],[Valoare credit]],0,0))</f>
        <v/>
      </c>
      <c r="L15" s="27" t="str">
        <f>IFERROR(CrediteUniversitare[[#This Row],[Plată programată]]*12,"")</f>
        <v/>
      </c>
    </row>
    <row r="16" spans="1:13" ht="20.25" customHeight="1" x14ac:dyDescent="0.25">
      <c r="B16" s="36" t="s">
        <v>8</v>
      </c>
      <c r="C16" s="37"/>
      <c r="D16" s="29">
        <f>SUBTOTAL(109,CrediteUniversitare[Valoare credit])</f>
        <v>18000</v>
      </c>
      <c r="E16" s="19"/>
      <c r="F16" s="38"/>
      <c r="G16" s="39"/>
      <c r="H16" s="40"/>
      <c r="I16" s="30">
        <f ca="1">SUBTOTAL(109,CrediteUniversitare[Plata lunară curentă])</f>
        <v>190.91792743033542</v>
      </c>
      <c r="J16" s="29">
        <f ca="1">SUBTOTAL(109,CrediteUniversitare[Total dobândă])</f>
        <v>4910.1512916402517</v>
      </c>
      <c r="K16" s="31">
        <f ca="1">SUBTOTAL(109,CrediteUniversitare[Plată programată])</f>
        <v>190.91792743033542</v>
      </c>
      <c r="L16" s="29">
        <f ca="1">SUBTOTAL(109,CrediteUniversitare[Plata anuală])</f>
        <v>2291.015129164025</v>
      </c>
    </row>
    <row r="17" spans="2:12" ht="20.25" customHeight="1" x14ac:dyDescent="0.25">
      <c r="B17" s="11" t="s">
        <v>9</v>
      </c>
      <c r="C17" s="12"/>
      <c r="D17" s="32">
        <f>AVERAGE(CrediteUniversitare[Valoare credit])</f>
        <v>9000</v>
      </c>
      <c r="E17" s="13">
        <f>AVERAGE(CrediteUniversitare[Rata
anuală a dobânzii])</f>
        <v>0.05</v>
      </c>
      <c r="F17" s="14"/>
      <c r="G17" s="14"/>
      <c r="H17" s="13"/>
      <c r="I17" s="33"/>
      <c r="J17" s="32">
        <f ca="1">AVERAGE(CrediteUniversitare[Total dobândă])</f>
        <v>2455.0756458201258</v>
      </c>
      <c r="K17" s="34"/>
      <c r="L17" s="32">
        <f ca="1">AVERAGE(CrediteUniversitare[Plata anuală])</f>
        <v>1145.5075645820125</v>
      </c>
    </row>
    <row r="18" spans="2:12" ht="20.25" customHeight="1" x14ac:dyDescent="0.25">
      <c r="B18" s="44" t="s">
        <v>10</v>
      </c>
      <c r="C18" s="44"/>
      <c r="D18" s="44"/>
      <c r="E18" s="44"/>
      <c r="F18" s="44"/>
      <c r="G18" s="44"/>
      <c r="H18" s="44"/>
      <c r="I18" s="44"/>
      <c r="J18" s="44"/>
      <c r="K18" s="44"/>
      <c r="L18" s="45">
        <f ca="1">CrediteUniversitare[[#Totals],[Valoare credit]]+CrediteUniversitare[[#Totals],[Total dobândă]]</f>
        <v>22910.15129164025</v>
      </c>
    </row>
    <row r="19" spans="2:12" ht="20.25" customHeight="1" x14ac:dyDescent="0.25">
      <c r="B19" s="44"/>
      <c r="C19" s="44"/>
      <c r="D19" s="44"/>
      <c r="E19" s="44"/>
      <c r="F19" s="44"/>
      <c r="G19" s="44"/>
      <c r="H19" s="44"/>
      <c r="I19" s="44"/>
      <c r="J19" s="44"/>
      <c r="K19" s="44"/>
      <c r="L19" s="45"/>
    </row>
    <row r="20" spans="2:12" ht="20.25" customHeight="1" x14ac:dyDescent="0.25">
      <c r="B20" s="46" t="s">
        <v>11</v>
      </c>
      <c r="C20" s="46"/>
      <c r="D20" s="46"/>
      <c r="E20" s="46"/>
      <c r="F20" s="46"/>
      <c r="G20" s="46"/>
      <c r="H20" s="46"/>
      <c r="I20" s="46"/>
      <c r="J20" s="46"/>
      <c r="K20" s="46"/>
      <c r="L20" s="45">
        <f>(SalariuAnualEstimat/12)</f>
        <v>4166.666666666667</v>
      </c>
    </row>
    <row r="21" spans="2:12" ht="20.25" customHeight="1" x14ac:dyDescent="0.25">
      <c r="B21" s="46"/>
      <c r="C21" s="46"/>
      <c r="D21" s="46"/>
      <c r="E21" s="46"/>
      <c r="F21" s="46"/>
      <c r="G21" s="46"/>
      <c r="H21" s="46"/>
      <c r="I21" s="46"/>
      <c r="J21" s="46"/>
      <c r="K21" s="46"/>
      <c r="L21" s="45"/>
    </row>
    <row r="22" spans="2:12" s="20" customFormat="1" ht="23.25" customHeight="1" x14ac:dyDescent="0.25">
      <c r="B22" s="6"/>
      <c r="C22" s="6"/>
      <c r="D22" s="6"/>
      <c r="E22" s="6"/>
      <c r="F22" s="6"/>
      <c r="G22" s="6"/>
      <c r="H22" s="6"/>
      <c r="I22" s="6"/>
      <c r="J22" s="6"/>
      <c r="K22" s="6"/>
      <c r="L22" s="6"/>
    </row>
  </sheetData>
  <mergeCells count="23">
    <mergeCell ref="B4:L4"/>
    <mergeCell ref="B3:E3"/>
    <mergeCell ref="I3:J3"/>
    <mergeCell ref="B2:C2"/>
    <mergeCell ref="F2:H2"/>
    <mergeCell ref="K2:L2"/>
    <mergeCell ref="D2:E2"/>
    <mergeCell ref="I2:J2"/>
    <mergeCell ref="F3:H3"/>
    <mergeCell ref="K3:L3"/>
    <mergeCell ref="B18:K19"/>
    <mergeCell ref="L18:L19"/>
    <mergeCell ref="B20:K21"/>
    <mergeCell ref="L20:L21"/>
    <mergeCell ref="E5:G5"/>
    <mergeCell ref="E6:G6"/>
    <mergeCell ref="B8:E8"/>
    <mergeCell ref="I8:L8"/>
    <mergeCell ref="F8:H8"/>
    <mergeCell ref="B5:D5"/>
    <mergeCell ref="B6:D6"/>
    <mergeCell ref="H5:K5"/>
    <mergeCell ref="H6:K6"/>
  </mergeCells>
  <dataValidations xWindow="503" yWindow="415" count="41">
    <dataValidation allowBlank="1" showInputMessage="1" showErrorMessage="1" prompt="Creați un Calculator de împrumuturi pentru facultate în această foaie de lucru. Introduceți detaliile în tabelul care începe cu celula B9, salariul anual estimat în celula F2, și data de început a restituirii împrumutului în celula K2" sqref="A1" xr:uid="{00000000-0002-0000-0000-000002000000}"/>
    <dataValidation allowBlank="1" showInputMessage="1" showErrorMessage="1" prompt="Introduceți estimarea salariului anual după absolvire în această celulă" sqref="F2:H2" xr:uid="{00000000-0002-0000-0000-000003000000}"/>
    <dataValidation allowBlank="1" showInputMessage="1" showErrorMessage="1" prompt="Introduceți estimarea salariului anual după absolvire în celula de mai sus" sqref="F3:H3" xr:uid="{00000000-0002-0000-0000-000004000000}"/>
    <dataValidation allowBlank="1" showInputMessage="1" showErrorMessage="1" prompt="Introduceți data de începere a restituirii împrumutului în această celulă" sqref="K2:L2" xr:uid="{00000000-0002-0000-0000-000005000000}"/>
    <dataValidation allowBlank="1" showInputMessage="1" showErrorMessage="1" prompt="Introduceți data de începere a restituirii împrumutului în celula de mai sus" sqref="K3:L3" xr:uid="{00000000-0002-0000-0000-000006000000}"/>
    <dataValidation allowBlank="1" showInputMessage="1" showErrorMessage="1" prompt="Plata lunară curentă combinată se calculează automat în celula din dreapta" sqref="B5:D5" xr:uid="{00000000-0002-0000-0000-000007000000}"/>
    <dataValidation allowBlank="1" showInputMessage="1" showErrorMessage="1" prompt="Plata lunară curentă combinată se calculează automat în această celulă" sqref="E5:G5" xr:uid="{00000000-0002-0000-0000-000008000000}"/>
    <dataValidation allowBlank="1" showInputMessage="1" showErrorMessage="1" prompt="Procentajul venitului lunar actual se calculează automat în celula din dreapta" sqref="B6:D6" xr:uid="{00000000-0002-0000-0000-000009000000}"/>
    <dataValidation allowBlank="1" showInputMessage="1" showErrorMessage="1" prompt="Procentajul venitului lunar actual se calculează automat în această celulă" sqref="E6:G6" xr:uid="{00000000-0002-0000-0000-00000A000000}"/>
    <dataValidation allowBlank="1" showInputMessage="1" showErrorMessage="1" prompt="Plata lunară programată combinată se calculează automat în celula din dreapta" sqref="H5:K5" xr:uid="{00000000-0002-0000-0000-00000B000000}"/>
    <dataValidation allowBlank="1" showInputMessage="1" showErrorMessage="1" prompt="Plata lunară programată combinată se calculează automat în această celulă" sqref="L5" xr:uid="{00000000-0002-0000-0000-00000C000000}"/>
    <dataValidation allowBlank="1" showInputMessage="1" showErrorMessage="1" prompt="Procentajul venitului lunar programat se calculează automat în celula din dreapta" sqref="H6:K6" xr:uid="{00000000-0002-0000-0000-00000D000000}"/>
    <dataValidation allowBlank="1" showInputMessage="1" showErrorMessage="1" prompt="Procentajul venitului lunar programat se calculează automat în această celulă" sqref="L6" xr:uid="{00000000-0002-0000-0000-00000E000000}"/>
    <dataValidation allowBlank="1" showInputMessage="1" showErrorMessage="1" prompt="Introduceți detaliile generale ale creditului în coloanele tabelului mai jos" sqref="B8:E8" xr:uid="{00000000-0002-0000-0000-00000F000000}"/>
    <dataValidation allowBlank="1" showInputMessage="1" showErrorMessage="1" prompt="Introduceți numărul creditului în această coloană, sub acest titlu" sqref="B9" xr:uid="{00000000-0002-0000-0000-000010000000}"/>
    <dataValidation allowBlank="1" showInputMessage="1" showErrorMessage="1" prompt="Introduceți creditorul în această coloană, sub acest titlu" sqref="C9" xr:uid="{00000000-0002-0000-0000-000011000000}"/>
    <dataValidation allowBlank="1" showInputMessage="1" showErrorMessage="1" prompt="Introduceți Suma creditată în această coloană, sub acest titlu" sqref="D9" xr:uid="{00000000-0002-0000-0000-000012000000}"/>
    <dataValidation allowBlank="1" showInputMessage="1" showErrorMessage="1" prompt="Introduceți rata anuală a dobânzii în această coloană, sub acest titlu" sqref="E9" xr:uid="{00000000-0002-0000-0000-000013000000}"/>
    <dataValidation allowBlank="1" showInputMessage="1" showErrorMessage="1" prompt="Introduceți data de restituire a creditului în coloanele tabelului de mai jos" sqref="F8:H8" xr:uid="{00000000-0002-0000-0000-000014000000}"/>
    <dataValidation allowBlank="1" showInputMessage="1" showErrorMessage="1" prompt="Introduceți data de început în această coloană, sub acest titlu" sqref="F9" xr:uid="{00000000-0002-0000-0000-000015000000}"/>
    <dataValidation allowBlank="1" showInputMessage="1" showErrorMessage="1" prompt="Introduceți durata în ani în această coloană, sub acest titlu" sqref="G9" xr:uid="{00000000-0002-0000-0000-000016000000}"/>
    <dataValidation allowBlank="1" showInputMessage="1" showErrorMessage="1" prompt="Data de sfârșit este actualizată automat în această coloană, sub acest titlu" sqref="H9" xr:uid="{00000000-0002-0000-0000-000017000000}"/>
    <dataValidation allowBlank="1" showInputMessage="1" showErrorMessage="1" prompt="Detaliile de plată sunt calculate automat în coloanele tabelului de mai jos" sqref="I8:L8" xr:uid="{00000000-0002-0000-0000-000018000000}"/>
    <dataValidation allowBlank="1" showInputMessage="1" showErrorMessage="1" prompt="Plata lunară curentă este calculată automat în această coloană, sub acest titlu" sqref="I9" xr:uid="{00000000-0002-0000-0000-000019000000}"/>
    <dataValidation allowBlank="1" showInputMessage="1" showErrorMessage="1" prompt="Valoarea totală a dobânzii este calculată automat în această coloană, sub acest titlu." sqref="J9" xr:uid="{00000000-0002-0000-0000-00001A000000}"/>
    <dataValidation allowBlank="1" showInputMessage="1" showErrorMessage="1" prompt="Plata programată este calculată automat în această coloană, sub acest titlu" sqref="K9" xr:uid="{00000000-0002-0000-0000-00001B000000}"/>
    <dataValidation allowBlank="1" showInputMessage="1" showErrorMessage="1" prompt="Plata anuală este calculată automat în această coloană, sub acest titlu. Mediile sunt calculate automat în tabelul de mai jos, în această coloană" sqref="L9" xr:uid="{00000000-0002-0000-0000-00001C000000}"/>
    <dataValidation allowBlank="1" showInputMessage="1" showErrorMessage="1" prompt="Medii ale valorii creditului, rata anuală a dobânzii, valoarea totală a dobânzii și plata anuală sunt calculate automat, și diagrama plăților programate este actualizată în celulele din dreapta" sqref="B17" xr:uid="{00000000-0002-0000-0000-00001D000000}"/>
    <dataValidation allowBlank="1" showInputMessage="1" showErrorMessage="1" prompt="Media valorii creditului este calculată automat în această celulă" sqref="D17" xr:uid="{00000000-0002-0000-0000-00001E000000}"/>
    <dataValidation allowBlank="1" showInputMessage="1" showErrorMessage="1" prompt="Media ratei anuale a dobânzii medie este calculată automat în această celulă" sqref="E17" xr:uid="{00000000-0002-0000-0000-00001F000000}"/>
    <dataValidation allowBlank="1" showInputMessage="1" showErrorMessage="1" prompt="Media totală a valorii dobânzii este calculată automat în această celulă" sqref="J17" xr:uid="{00000000-0002-0000-0000-000020000000}"/>
    <dataValidation allowBlank="1" showInputMessage="1" showErrorMessage="1" prompt="Diagrama mediei plăților planificate plată este actualizată automat în această celulă" sqref="K17" xr:uid="{00000000-0002-0000-0000-000021000000}"/>
    <dataValidation allowBlank="1" showInputMessage="1" showErrorMessage="1" prompt="Media valorii anuale a plății este calculată automat în această celulă, iar totalul unificat al rambursării creditului și venitul lunar estimat după absolvire în celulele de mai jos " sqref="L17" xr:uid="{00000000-0002-0000-0000-000022000000}"/>
    <dataValidation allowBlank="1" showInputMessage="1" showErrorMessage="1" prompt="Totalul unificat al rambursării creditului este calculat automat în celula din dreapta" sqref="B18:K19" xr:uid="{00000000-0002-0000-0000-000023000000}"/>
    <dataValidation allowBlank="1" showInputMessage="1" showErrorMessage="1" prompt="Totalul unificat al rambursării creditului este calculat automat în această celulă" sqref="L18:L19" xr:uid="{00000000-0002-0000-0000-000024000000}"/>
    <dataValidation allowBlank="1" showInputMessage="1" showErrorMessage="1" prompt="Venitul lunar estimat după absolvire este calculat automat în celula din dreapta" sqref="B20:K21" xr:uid="{00000000-0002-0000-0000-000025000000}"/>
    <dataValidation allowBlank="1" showInputMessage="1" showErrorMessage="1" prompt="Venitul lunar estimat după absolvire este calculat automat în această celulă" sqref="L20:L21" xr:uid="{00000000-0002-0000-0000-000026000000}"/>
    <dataValidation allowBlank="1" showInputMessage="1" showErrorMessage="1" prompt="Titlul acestei foi de lucru este în această celulă și sfatul se află în celula B4. Medii, totalul unificat al rambursării creditului, și venitul lunar estimat sunt calculate automat sub tabel " sqref="B2:C2" xr:uid="{00000000-0002-0000-0000-000027000000}"/>
    <dataValidation allowBlank="1" showInputMessage="1" showErrorMessage="1" prompt="Plățile combinate lunare și programate, precum și procentajul din venitul lunar curent și programat sunt calculate automat în celulele E5, E6, L5 și L6" sqref="B4:L4" xr:uid="{00000000-0002-0000-0000-000028000000}"/>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4:K14 H12:K12"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'Calculator de credite'!K10:K15</xm:f>
              <xm:sqref>K17</xm:sqref>
            </x14:sparkline>
            <x14:sparkline>
              <xm:f>'Calculator de credite'!I10:I15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1</vt:i4>
      </vt:variant>
      <vt:variant>
        <vt:lpstr>Zone denumite</vt:lpstr>
      </vt:variant>
      <vt:variant>
        <vt:i4>6</vt:i4>
      </vt:variant>
    </vt:vector>
  </HeadingPairs>
  <TitlesOfParts>
    <vt:vector size="7" baseType="lpstr">
      <vt:lpstr>Calculator de credite</vt:lpstr>
      <vt:lpstr>'Calculator de credite'!Imprimare_titluri</vt:lpstr>
      <vt:lpstr>ÎnceputRestituireCredit</vt:lpstr>
      <vt:lpstr>PlatăLunarăCumulată</vt:lpstr>
      <vt:lpstr>RestituireCreditCumulat</vt:lpstr>
      <vt:lpstr>SalariuAnualEstimat</vt:lpstr>
      <vt:lpstr>SalariuLunarEstimat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2019-05-23T08:24:26Z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