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630" yWindow="615" windowWidth="17895" windowHeight="11130"/>
  </bookViews>
  <sheets>
    <sheet name="Výkaz o peňažnom toku" sheetId="1" r:id="rId1"/>
  </sheets>
  <definedNames>
    <definedName name="Dátumzačiatkufiškálnehoroku">'Výkaz o peňažnom toku'!$B$4</definedName>
  </definedNames>
  <calcPr calcId="152511"/>
</workbook>
</file>

<file path=xl/calcChain.xml><?xml version="1.0" encoding="utf-8"?>
<calcChain xmlns="http://schemas.openxmlformats.org/spreadsheetml/2006/main">
  <c r="R46" i="1" l="1"/>
  <c r="R45" i="1"/>
  <c r="R41" i="1"/>
  <c r="R42" i="1"/>
  <c r="R43" i="1"/>
  <c r="R44" i="1"/>
  <c r="R40" i="1"/>
  <c r="R37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16" i="1"/>
  <c r="R13" i="1"/>
  <c r="R12" i="1"/>
  <c r="R10" i="1"/>
  <c r="R11" i="1"/>
  <c r="R9" i="1"/>
  <c r="E13" i="1"/>
  <c r="D13" i="1"/>
  <c r="E46" i="1"/>
  <c r="F46" i="1"/>
  <c r="G46" i="1"/>
  <c r="H46" i="1"/>
  <c r="I46" i="1"/>
  <c r="J46" i="1"/>
  <c r="K46" i="1"/>
  <c r="L46" i="1"/>
  <c r="M46" i="1"/>
  <c r="N46" i="1"/>
  <c r="O46" i="1"/>
  <c r="P46" i="1"/>
  <c r="D46" i="1"/>
  <c r="E45" i="1"/>
  <c r="F45" i="1"/>
  <c r="G45" i="1"/>
  <c r="H45" i="1"/>
  <c r="I45" i="1"/>
  <c r="J45" i="1"/>
  <c r="K45" i="1"/>
  <c r="L45" i="1"/>
  <c r="M45" i="1"/>
  <c r="N45" i="1"/>
  <c r="O45" i="1"/>
  <c r="P45" i="1"/>
  <c r="D45" i="1"/>
  <c r="E37" i="1"/>
  <c r="F37" i="1"/>
  <c r="G37" i="1"/>
  <c r="H37" i="1"/>
  <c r="I37" i="1"/>
  <c r="J37" i="1"/>
  <c r="K37" i="1"/>
  <c r="L37" i="1"/>
  <c r="M37" i="1"/>
  <c r="N37" i="1"/>
  <c r="O37" i="1"/>
  <c r="P37" i="1"/>
  <c r="D37" i="1"/>
  <c r="E12" i="1"/>
  <c r="F12" i="1"/>
  <c r="G12" i="1"/>
  <c r="H12" i="1"/>
  <c r="I12" i="1"/>
  <c r="J12" i="1"/>
  <c r="K12" i="1"/>
  <c r="L12" i="1"/>
  <c r="M12" i="1"/>
  <c r="N12" i="1"/>
  <c r="O12" i="1"/>
  <c r="P12" i="1"/>
  <c r="D12" i="1"/>
  <c r="E3" i="1"/>
  <c r="P3" i="1" l="1"/>
  <c r="O3" i="1"/>
  <c r="N3" i="1"/>
  <c r="M3" i="1"/>
  <c r="L3" i="1"/>
  <c r="K3" i="1"/>
  <c r="J3" i="1"/>
  <c r="I3" i="1"/>
  <c r="H3" i="1"/>
  <c r="G3" i="1"/>
  <c r="F3" i="1"/>
  <c r="E4" i="1" l="1"/>
  <c r="F4" i="1" s="1"/>
  <c r="G4" i="1" l="1"/>
  <c r="H4" i="1" s="1"/>
  <c r="I4" i="1" s="1"/>
  <c r="J4" i="1" s="1"/>
  <c r="K4" i="1" s="1"/>
  <c r="L4" i="1" s="1"/>
  <c r="M4" i="1" s="1"/>
  <c r="N4" i="1" s="1"/>
  <c r="O4" i="1" s="1"/>
  <c r="P4" i="1" s="1"/>
  <c r="D48" i="1" l="1"/>
  <c r="E6" i="1" s="1"/>
  <c r="E48" i="1" s="1"/>
  <c r="F6" i="1" s="1"/>
  <c r="F13" i="1" l="1"/>
  <c r="F48" i="1" s="1"/>
  <c r="G6" i="1" s="1"/>
  <c r="G48" i="1" l="1"/>
  <c r="H6" i="1" s="1"/>
  <c r="G13" i="1"/>
  <c r="H48" i="1" l="1"/>
  <c r="I6" i="1" s="1"/>
  <c r="H13" i="1"/>
  <c r="I48" i="1" l="1"/>
  <c r="J6" i="1" s="1"/>
  <c r="I13" i="1"/>
  <c r="J48" i="1" l="1"/>
  <c r="K6" i="1" s="1"/>
  <c r="J13" i="1"/>
  <c r="K48" i="1" l="1"/>
  <c r="L6" i="1" s="1"/>
  <c r="K13" i="1"/>
  <c r="L48" i="1" l="1"/>
  <c r="M6" i="1" s="1"/>
  <c r="L13" i="1"/>
  <c r="M48" i="1" l="1"/>
  <c r="N6" i="1" s="1"/>
  <c r="M13" i="1"/>
  <c r="N48" i="1" l="1"/>
  <c r="O6" i="1" s="1"/>
  <c r="N13" i="1"/>
  <c r="O48" i="1" l="1"/>
  <c r="P6" i="1" s="1"/>
  <c r="O13" i="1"/>
  <c r="P13" i="1" l="1"/>
  <c r="P48" i="1" s="1"/>
  <c r="R6" i="1"/>
  <c r="R48" i="1" s="1"/>
</calcChain>
</file>

<file path=xl/sharedStrings.xml><?xml version="1.0" encoding="utf-8"?>
<sst xmlns="http://schemas.openxmlformats.org/spreadsheetml/2006/main" count="45" uniqueCount="40">
  <si>
    <t>Hotovosť (začiatok mesiaca)</t>
  </si>
  <si>
    <t>Tržba za hotovosť</t>
  </si>
  <si>
    <t>Výbery z úverových účtov</t>
  </si>
  <si>
    <t>Pôžička/iná hotovostná injekcia</t>
  </si>
  <si>
    <t>Celková dostupná hotovosť (pred výberom)</t>
  </si>
  <si>
    <t>Nákupy (tovar)</t>
  </si>
  <si>
    <t>Nákupy (uveďte)</t>
  </si>
  <si>
    <t>Hrubé mzdy (presný výber)</t>
  </si>
  <si>
    <t>Mzdové výdavky (dane atď.)</t>
  </si>
  <si>
    <t>Dodávané služby</t>
  </si>
  <si>
    <t>Dodávky (kanc. a prevádzka)</t>
  </si>
  <si>
    <t>Opravy a údržba</t>
  </si>
  <si>
    <t>Reklama</t>
  </si>
  <si>
    <t>Auto, doručovanie a cestovanie</t>
  </si>
  <si>
    <t>Účtovníctvo a právne služby</t>
  </si>
  <si>
    <t>Nájomné</t>
  </si>
  <si>
    <t>Telefón</t>
  </si>
  <si>
    <t>Energie</t>
  </si>
  <si>
    <t>Poistenie</t>
  </si>
  <si>
    <t>Dane (nehnuteľnosti atď.)</t>
  </si>
  <si>
    <t>Úrok</t>
  </si>
  <si>
    <t>Iné náklady (uveďte)</t>
  </si>
  <si>
    <t>Iné (uveďte)</t>
  </si>
  <si>
    <t>Rôzne</t>
  </si>
  <si>
    <t>Platba pôžičkovej istiny</t>
  </si>
  <si>
    <t>Nákup za hotovosť (uveďte)</t>
  </si>
  <si>
    <t>Iné počiatočné náklady</t>
  </si>
  <si>
    <t>Likvidita (koniec mesiaca)</t>
  </si>
  <si>
    <t>Celkom</t>
  </si>
  <si>
    <t>Pokladničný príjem</t>
  </si>
  <si>
    <t>Vyplatená hotovosť</t>
  </si>
  <si>
    <t>Vyplatená hotovosť (okrem ziskov a strát)</t>
  </si>
  <si>
    <t>Celková vyplatená hotovosť</t>
  </si>
  <si>
    <t>Začiatok fiškálneho roka:</t>
  </si>
  <si>
    <t>SEČ</t>
  </si>
  <si>
    <t>Položka SEČ</t>
  </si>
  <si>
    <r>
      <t xml:space="preserve">Peňažný tok </t>
    </r>
    <r>
      <rPr>
        <b/>
        <sz val="28"/>
        <color theme="1" tint="0.14999847407452621"/>
        <rFont val="Franklin Gothic Medium"/>
        <family val="2"/>
        <scheme val="major"/>
      </rPr>
      <t>Vyhlásenie</t>
    </r>
  </si>
  <si>
    <t>(Predbežný) Začiatok</t>
  </si>
  <si>
    <t>Rezerva alebo úschova</t>
  </si>
  <si>
    <t>Výber vlastníka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</si>
</sst>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"/>
    <numFmt numFmtId="165" formatCode="dd"/>
    <numFmt numFmtId="166" formatCode="0_);\-0_)"/>
  </numFmts>
  <fonts count="16" x14ac:knownFonts="1">
    <font>
      <sz val="10"/>
      <color theme="1" tint="0.14996795556505021"/>
      <name val="Franklin Gothic Medium"/>
      <family val="2"/>
      <scheme val="minor"/>
    </font>
    <font>
      <b/>
      <sz val="11"/>
      <color theme="4" tint="-0.249977111117893"/>
      <name val="Franklin Gothic Medium"/>
      <family val="2"/>
      <scheme val="minor"/>
    </font>
    <font>
      <sz val="10"/>
      <color theme="1" tint="0.14999847407452621"/>
      <name val="Franklin Gothic Medium"/>
      <family val="2"/>
      <scheme val="minor"/>
    </font>
    <font>
      <sz val="9"/>
      <color theme="1" tint="0.14999847407452621"/>
      <name val="Franklin Gothic Medium"/>
      <family val="2"/>
      <scheme val="minor"/>
    </font>
    <font>
      <b/>
      <sz val="12"/>
      <color theme="1" tint="0.14999847407452621"/>
      <name val="Franklin Gothic Medium"/>
      <family val="2"/>
      <scheme val="minor"/>
    </font>
    <font>
      <b/>
      <sz val="28"/>
      <color theme="4"/>
      <name val="Franklin Gothic Medium"/>
      <family val="2"/>
      <scheme val="major"/>
    </font>
    <font>
      <b/>
      <sz val="28"/>
      <color theme="1" tint="0.14999847407452621"/>
      <name val="Franklin Gothic Medium"/>
      <family val="2"/>
      <scheme val="major"/>
    </font>
    <font>
      <b/>
      <sz val="12"/>
      <color theme="1" tint="0.14999847407452621"/>
      <name val="Franklin Gothic Medium"/>
      <family val="2"/>
      <scheme val="major"/>
    </font>
    <font>
      <sz val="18"/>
      <color theme="1" tint="0.14996795556505021"/>
      <name val="Franklin Gothic Medium"/>
      <family val="2"/>
      <scheme val="major"/>
    </font>
    <font>
      <sz val="11"/>
      <color theme="1" tint="0.14975432599871821"/>
      <name val="Franklin Gothic Medium"/>
      <family val="2"/>
      <scheme val="major"/>
    </font>
    <font>
      <sz val="12"/>
      <color theme="3"/>
      <name val="Franklin Gothic Medium"/>
      <family val="2"/>
      <scheme val="major"/>
    </font>
    <font>
      <sz val="11"/>
      <color theme="1" tint="0.14993743705557422"/>
      <name val="Franklin Gothic Medium"/>
      <family val="2"/>
      <scheme val="major"/>
    </font>
    <font>
      <sz val="14"/>
      <color theme="1" tint="0.14975432599871821"/>
      <name val="Franklin Gothic Medium"/>
      <family val="2"/>
      <scheme val="major"/>
    </font>
    <font>
      <sz val="10"/>
      <color theme="1" tint="0.499984740745262"/>
      <name val="Franklin Gothic Medium"/>
      <family val="2"/>
      <scheme val="minor"/>
    </font>
    <font>
      <sz val="10"/>
      <color theme="1"/>
      <name val="Franklin Gothic Medium"/>
      <family val="2"/>
      <charset val="238"/>
      <scheme val="minor"/>
    </font>
    <font>
      <sz val="10"/>
      <color theme="1" tint="0.14996795556505021"/>
      <name val="Franklin Gothic Medium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theme="1" tint="0.14996795556505021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thick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4" tint="0.39994506668294322"/>
      </bottom>
      <diagonal/>
    </border>
    <border>
      <left/>
      <right style="dotted">
        <color theme="0" tint="-0.34998626667073579"/>
      </right>
      <top/>
      <bottom style="medium">
        <color theme="4" tint="0.39994506668294322"/>
      </bottom>
      <diagonal/>
    </border>
  </borders>
  <cellStyleXfs count="7">
    <xf numFmtId="0" fontId="0" fillId="0" borderId="0">
      <alignment vertical="center"/>
    </xf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6" fontId="2" fillId="3" borderId="10" applyFont="0" applyAlignment="0">
      <alignment vertical="center"/>
    </xf>
    <xf numFmtId="164" fontId="8" fillId="0" borderId="2">
      <alignment horizontal="right" vertical="center" wrapText="1" indent="1"/>
    </xf>
  </cellStyleXfs>
  <cellXfs count="56">
    <xf numFmtId="0" fontId="0" fillId="0" borderId="0" xfId="0">
      <alignment vertical="center"/>
    </xf>
    <xf numFmtId="3" fontId="0" fillId="0" borderId="0" xfId="0" applyNumberFormat="1" applyFont="1" applyFill="1" applyBorder="1">
      <alignment vertical="center"/>
    </xf>
    <xf numFmtId="0" fontId="0" fillId="0" borderId="0" xfId="0" applyFill="1" applyBorder="1">
      <alignment vertical="center"/>
    </xf>
    <xf numFmtId="14" fontId="2" fillId="0" borderId="0" xfId="0" applyNumberFormat="1" applyFont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horizontal="right" wrapText="1" indent="1"/>
    </xf>
    <xf numFmtId="165" fontId="3" fillId="0" borderId="0" xfId="0" applyNumberFormat="1" applyFont="1" applyFill="1" applyBorder="1" applyAlignment="1">
      <alignment horizontal="right" wrapText="1" indent="1"/>
    </xf>
    <xf numFmtId="3" fontId="3" fillId="0" borderId="0" xfId="0" applyNumberFormat="1" applyFont="1" applyFill="1" applyBorder="1" applyAlignment="1">
      <alignment horizontal="right" wrapText="1" indent="1"/>
    </xf>
    <xf numFmtId="0" fontId="5" fillId="0" borderId="1" xfId="1" applyBorder="1"/>
    <xf numFmtId="0" fontId="0" fillId="0" borderId="1" xfId="0" applyBorder="1">
      <alignment vertical="center"/>
    </xf>
    <xf numFmtId="0" fontId="1" fillId="0" borderId="1" xfId="0" applyFont="1" applyBorder="1" applyAlignment="1">
      <alignment horizontal="right"/>
    </xf>
    <xf numFmtId="166" fontId="0" fillId="0" borderId="0" xfId="0" applyNumberFormat="1">
      <alignment vertical="center"/>
    </xf>
    <xf numFmtId="0" fontId="9" fillId="0" borderId="0" xfId="2" applyAlignment="1">
      <alignment horizontal="left"/>
    </xf>
    <xf numFmtId="166" fontId="0" fillId="0" borderId="0" xfId="0" applyNumberFormat="1" applyFont="1" applyFill="1" applyBorder="1">
      <alignment vertical="center"/>
    </xf>
    <xf numFmtId="0" fontId="0" fillId="0" borderId="0" xfId="0" applyAlignment="1"/>
    <xf numFmtId="3" fontId="3" fillId="0" borderId="2" xfId="0" applyNumberFormat="1" applyFont="1" applyFill="1" applyBorder="1" applyAlignment="1">
      <alignment horizontal="right" wrapText="1" indent="1"/>
    </xf>
    <xf numFmtId="3" fontId="4" fillId="0" borderId="2" xfId="0" applyNumberFormat="1" applyFont="1" applyFill="1" applyBorder="1" applyAlignment="1">
      <alignment horizontal="right" vertical="center" wrapText="1" indent="1"/>
    </xf>
    <xf numFmtId="3" fontId="2" fillId="0" borderId="3" xfId="0" applyNumberFormat="1" applyFont="1" applyFill="1" applyBorder="1" applyAlignment="1">
      <alignment horizontal="right" wrapText="1" indent="1"/>
    </xf>
    <xf numFmtId="0" fontId="0" fillId="2" borderId="0" xfId="0" applyFill="1">
      <alignment vertical="center"/>
    </xf>
    <xf numFmtId="0" fontId="0" fillId="2" borderId="4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5" xfId="0" applyFill="1" applyBorder="1">
      <alignment vertical="center"/>
    </xf>
    <xf numFmtId="164" fontId="7" fillId="2" borderId="7" xfId="0" applyNumberFormat="1" applyFont="1" applyFill="1" applyBorder="1" applyAlignment="1">
      <alignment horizontal="right" vertical="center" wrapText="1" indent="1"/>
    </xf>
    <xf numFmtId="165" fontId="3" fillId="2" borderId="7" xfId="0" applyNumberFormat="1" applyFont="1" applyFill="1" applyBorder="1" applyAlignment="1">
      <alignment horizontal="right" wrapText="1" indent="1"/>
    </xf>
    <xf numFmtId="165" fontId="3" fillId="2" borderId="6" xfId="0" applyNumberFormat="1" applyFont="1" applyFill="1" applyBorder="1" applyAlignment="1">
      <alignment horizontal="right" wrapText="1" indent="1"/>
    </xf>
    <xf numFmtId="166" fontId="2" fillId="2" borderId="7" xfId="0" applyNumberFormat="1" applyFont="1" applyFill="1" applyBorder="1" applyAlignment="1">
      <alignment horizontal="right"/>
    </xf>
    <xf numFmtId="166" fontId="0" fillId="2" borderId="6" xfId="0" applyNumberFormat="1" applyFill="1" applyBorder="1">
      <alignment vertical="center"/>
    </xf>
    <xf numFmtId="166" fontId="2" fillId="2" borderId="8" xfId="0" applyNumberFormat="1" applyFont="1" applyFill="1" applyBorder="1" applyAlignment="1">
      <alignment vertical="center"/>
    </xf>
    <xf numFmtId="3" fontId="0" fillId="2" borderId="6" xfId="0" applyNumberFormat="1" applyFont="1" applyFill="1" applyBorder="1">
      <alignment vertical="center"/>
    </xf>
    <xf numFmtId="166" fontId="0" fillId="2" borderId="6" xfId="0" applyNumberFormat="1" applyFont="1" applyFill="1" applyBorder="1">
      <alignment vertical="center"/>
    </xf>
    <xf numFmtId="0" fontId="0" fillId="2" borderId="9" xfId="0" applyFill="1" applyBorder="1">
      <alignment vertical="center"/>
    </xf>
    <xf numFmtId="0" fontId="9" fillId="0" borderId="0" xfId="2" applyAlignment="1">
      <alignment vertical="center"/>
    </xf>
    <xf numFmtId="0" fontId="1" fillId="0" borderId="11" xfId="0" applyFont="1" applyFill="1" applyBorder="1" applyAlignment="1"/>
    <xf numFmtId="166" fontId="2" fillId="3" borderId="10" xfId="5" applyFont="1" applyAlignment="1">
      <alignment vertical="center"/>
    </xf>
    <xf numFmtId="0" fontId="0" fillId="0" borderId="10" xfId="0" applyBorder="1">
      <alignment vertical="center"/>
    </xf>
    <xf numFmtId="0" fontId="1" fillId="0" borderId="10" xfId="0" applyFont="1" applyFill="1" applyBorder="1">
      <alignment vertical="center"/>
    </xf>
    <xf numFmtId="165" fontId="2" fillId="0" borderId="3" xfId="0" applyNumberFormat="1" applyFont="1" applyFill="1" applyBorder="1" applyAlignment="1">
      <alignment horizontal="right" wrapText="1" indent="1"/>
    </xf>
    <xf numFmtId="166" fontId="2" fillId="3" borderId="10" xfId="5" applyFont="1" applyBorder="1" applyAlignment="1">
      <alignment vertical="center"/>
    </xf>
    <xf numFmtId="166" fontId="9" fillId="0" borderId="11" xfId="2" applyNumberFormat="1" applyFill="1" applyBorder="1" applyAlignment="1">
      <alignment horizontal="left" vertical="center"/>
    </xf>
    <xf numFmtId="166" fontId="2" fillId="0" borderId="10" xfId="0" applyNumberFormat="1" applyFont="1" applyFill="1" applyBorder="1" applyAlignment="1">
      <alignment horizontal="right" vertical="center"/>
    </xf>
    <xf numFmtId="164" fontId="8" fillId="0" borderId="2" xfId="6">
      <alignment horizontal="right" vertical="center" wrapText="1" indent="1"/>
    </xf>
    <xf numFmtId="166" fontId="9" fillId="3" borderId="11" xfId="2" applyNumberFormat="1" applyFill="1" applyBorder="1" applyAlignment="1">
      <alignment horizontal="left" vertical="center"/>
    </xf>
    <xf numFmtId="0" fontId="12" fillId="0" borderId="0" xfId="2" applyFont="1"/>
    <xf numFmtId="166" fontId="0" fillId="0" borderId="0" xfId="0" applyNumberFormat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166" fontId="13" fillId="0" borderId="0" xfId="0" applyNumberFormat="1" applyFont="1" applyAlignment="1">
      <alignment horizontal="left" vertical="center" indent="1"/>
    </xf>
    <xf numFmtId="0" fontId="13" fillId="0" borderId="0" xfId="0" applyFont="1" applyFill="1" applyBorder="1" applyAlignment="1">
      <alignment horizontal="left" vertical="center" indent="1"/>
    </xf>
    <xf numFmtId="0" fontId="14" fillId="0" borderId="0" xfId="0" applyNumberFormat="1" applyFont="1" applyAlignment="1">
      <alignment horizontal="left" vertical="center" indent="1"/>
    </xf>
    <xf numFmtId="0" fontId="0" fillId="2" borderId="6" xfId="0" applyNumberFormat="1" applyFill="1" applyBorder="1">
      <alignment vertical="center"/>
    </xf>
    <xf numFmtId="0" fontId="15" fillId="0" borderId="0" xfId="0" applyFont="1" applyFill="1" applyBorder="1" applyAlignment="1">
      <alignment horizontal="left" vertical="center" indent="1"/>
    </xf>
    <xf numFmtId="166" fontId="15" fillId="0" borderId="0" xfId="0" applyNumberFormat="1" applyFont="1" applyFill="1" applyBorder="1" applyAlignment="1">
      <alignment vertical="center"/>
    </xf>
    <xf numFmtId="0" fontId="0" fillId="2" borderId="6" xfId="0" applyNumberForma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2" borderId="6" xfId="0" applyNumberFormat="1" applyFont="1" applyFill="1" applyBorder="1" applyAlignment="1">
      <alignment vertical="center"/>
    </xf>
    <xf numFmtId="0" fontId="15" fillId="0" borderId="0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center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Month" xfId="6"/>
    <cellStyle name="Normal" xfId="0" builtinId="0" customBuiltin="1"/>
    <cellStyle name="Title" xfId="1" builtinId="15" customBuiltin="1"/>
    <cellStyle name="Totals" xfId="5"/>
  </cellStyles>
  <dxfs count="10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3" formatCode="#,##0"/>
      <fill>
        <patternFill patternType="none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499984740745262"/>
        <name val="Franklin Gothic Medium"/>
        <scheme val="minor"/>
      </font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numFmt numFmtId="166" formatCode="0_);\-0_)"/>
    </dxf>
    <dxf>
      <numFmt numFmtId="166" formatCode="0_);\-0_)"/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numFmt numFmtId="166" formatCode="0_);\-0_)"/>
      <fill>
        <patternFill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numFmt numFmtId="166" formatCode="0_);\-0_)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</dxf>
    <dxf>
      <numFmt numFmtId="166" formatCode="0_);\-0_)"/>
      <alignment horizontal="right" vertical="center" textRotation="0" wrapText="0" indent="0" justifyLastLine="0" shrinkToFit="0" readingOrder="0"/>
    </dxf>
    <dxf>
      <numFmt numFmtId="166" formatCode="0_);\-0_)"/>
    </dxf>
    <dxf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Medium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Franklin Gothic Medium"/>
        <scheme val="minor"/>
      </font>
      <numFmt numFmtId="166" formatCode="0_);\-0_)"/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none">
          <bgColor auto="1"/>
        </patternFill>
      </fill>
      <border>
        <vertical/>
        <horizontal/>
      </border>
    </dxf>
    <dxf>
      <font>
        <color theme="1" tint="0.14996795556505021"/>
      </font>
    </dxf>
    <dxf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 tint="-0.34998626667073579"/>
        </top>
        <bottom style="dotted">
          <color theme="0" tint="-0.34998626667073579"/>
        </bottom>
        <vertical/>
        <horizontal/>
      </border>
    </dxf>
    <dxf>
      <font>
        <b val="0"/>
        <i val="0"/>
        <color theme="1" tint="0.34998626667073579"/>
      </font>
    </dxf>
    <dxf>
      <font>
        <b val="0"/>
        <i val="0"/>
        <color theme="1" tint="0.14996795556505021"/>
      </font>
      <fill>
        <patternFill patternType="solid">
          <bgColor theme="4" tint="0.79998168889431442"/>
        </patternFill>
      </fill>
      <border>
        <top/>
        <bottom style="medium">
          <color theme="4" tint="0.39994506668294322"/>
        </bottom>
      </border>
    </dxf>
    <dxf>
      <font>
        <b val="0"/>
        <i val="0"/>
        <color theme="1" tint="0.14996795556505021"/>
      </font>
    </dxf>
    <dxf>
      <font>
        <color theme="1" tint="0.499984740745262"/>
      </font>
      <border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TableStyle="Cash Receipts" defaultPivotStyle="PivotStyleLight16">
    <tableStyle name="Cash Receipts" pivot="0" count="7">
      <tableStyleElement type="wholeTable" dxfId="102"/>
      <tableStyleElement type="headerRow" dxfId="101"/>
      <tableStyleElement type="totalRow" dxfId="100"/>
      <tableStyleElement type="firstColumn" dxfId="99"/>
      <tableStyleElement type="lastColumn" dxfId="98"/>
      <tableStyleElement type="firstTotalCell" dxfId="97"/>
      <tableStyleElement type="lastTotalCell" dxfId="9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ríjmovéPokladničnéDoklady" displayName="PríjmovéPokladničnéDoklady" ref="B9:S12" headerRowCount="0" totalsRowCount="1">
  <tableColumns count="18">
    <tableColumn id="1" name="Položky" totalsRowLabel="Celkom" headerRowDxfId="92" dataDxfId="91" totalsRowDxfId="90"/>
    <tableColumn id="17" name="Stĺpec2" headerRowDxfId="89" dataDxfId="88" totalsRowDxfId="87"/>
    <tableColumn id="2" name="Obdobie 0" totalsRowFunction="sum" dataDxfId="86" totalsRowDxfId="85"/>
    <tableColumn id="3" name="Obdobie 1" totalsRowFunction="sum" dataDxfId="84" totalsRowDxfId="83"/>
    <tableColumn id="4" name="Obdobie 2" totalsRowFunction="sum" dataDxfId="82" totalsRowDxfId="81"/>
    <tableColumn id="5" name="Obdobie 3" totalsRowFunction="sum" dataDxfId="80" totalsRowDxfId="79"/>
    <tableColumn id="6" name="Obdobie 4" totalsRowFunction="sum" dataDxfId="78" totalsRowDxfId="77"/>
    <tableColumn id="7" name="Obdobie 5" totalsRowFunction="sum" dataDxfId="76" totalsRowDxfId="75"/>
    <tableColumn id="8" name="Obdobie 6" totalsRowFunction="sum" dataDxfId="74" totalsRowDxfId="73"/>
    <tableColumn id="9" name="Obdobie 7" totalsRowFunction="sum" dataDxfId="72" totalsRowDxfId="71"/>
    <tableColumn id="10" name="Obdobie 8" totalsRowFunction="sum" dataDxfId="70" totalsRowDxfId="69"/>
    <tableColumn id="11" name="Obdobie 9" totalsRowFunction="sum" dataDxfId="68" totalsRowDxfId="67"/>
    <tableColumn id="12" name="Obdobie 10" totalsRowFunction="sum" dataDxfId="66" totalsRowDxfId="65"/>
    <tableColumn id="13" name="Obdobie 11" totalsRowFunction="sum" dataDxfId="64" totalsRowDxfId="63"/>
    <tableColumn id="14" name="Obdobie 12" totalsRowFunction="sum" dataDxfId="62" totalsRowDxfId="61"/>
    <tableColumn id="18" name="Stĺpec3" dataDxfId="60" totalsRowDxfId="59"/>
    <tableColumn id="15" name="Celkom" totalsRowFunction="sum" dataDxfId="58" totalsRowDxfId="57">
      <calculatedColumnFormula>SUM(PríjmovéPokladničnéDoklady[[#This Row],[Obdobie 0]:[Obdobie 12]])</calculatedColumnFormula>
    </tableColumn>
    <tableColumn id="16" name="Stĺpec1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Pokladničný príjem" altTextSummary="Pokladničný príjem za 12 mesiacov od prvého mesiaca fiškálneho roka, v súlade s vypočítaným celkovým súčtom."/>
    </ext>
  </extLst>
</table>
</file>

<file path=xl/tables/table2.xml><?xml version="1.0" encoding="utf-8"?>
<table xmlns="http://schemas.openxmlformats.org/spreadsheetml/2006/main" id="2" name="VyplatenáHotovosť" displayName="VyplatenáHotovosť" ref="B16:S37" headerRowCount="0" totalsRowCount="1">
  <tableColumns count="18">
    <tableColumn id="1" name="Položky" totalsRowLabel="Celkom" headerRowDxfId="56" dataDxfId="55" totalsRowDxfId="54"/>
    <tableColumn id="17" name="Stĺpec2" headerRowDxfId="53" dataDxfId="52" totalsRowDxfId="51"/>
    <tableColumn id="2" name="Obdobie 0" totalsRowFunction="sum" dataDxfId="50" totalsRowDxfId="49"/>
    <tableColumn id="3" name="Obdobie 1" totalsRowFunction="sum" dataDxfId="48" totalsRowDxfId="47"/>
    <tableColumn id="4" name="Obdobie 2" totalsRowFunction="sum" dataDxfId="46" totalsRowDxfId="45"/>
    <tableColumn id="5" name="Obdobie 3" totalsRowFunction="sum" dataDxfId="44" totalsRowDxfId="43"/>
    <tableColumn id="6" name="Obdobie 4" totalsRowFunction="sum" dataDxfId="42" totalsRowDxfId="41"/>
    <tableColumn id="7" name="Obdobie 5" totalsRowFunction="sum" dataDxfId="40" totalsRowDxfId="39"/>
    <tableColumn id="8" name="Obdobie 6" totalsRowFunction="sum" dataDxfId="38" totalsRowDxfId="37"/>
    <tableColumn id="9" name="Obdobie 7" totalsRowFunction="sum" dataDxfId="36" totalsRowDxfId="35"/>
    <tableColumn id="10" name="Obdobie 8" totalsRowFunction="sum" dataDxfId="34" totalsRowDxfId="33"/>
    <tableColumn id="11" name="Obdobie 9" totalsRowFunction="sum" dataDxfId="32" totalsRowDxfId="31"/>
    <tableColumn id="12" name="Obdobie 10" totalsRowFunction="sum" dataDxfId="30" totalsRowDxfId="29"/>
    <tableColumn id="13" name="Obdobie 11" totalsRowFunction="sum" dataDxfId="28" totalsRowDxfId="27"/>
    <tableColumn id="14" name="Obdobie 12" totalsRowFunction="sum" dataDxfId="26" totalsRowDxfId="25"/>
    <tableColumn id="18" name="Stĺpec3" dataDxfId="24" totalsRowDxfId="23"/>
    <tableColumn id="15" name="Celkom" totalsRowFunction="sum" dataDxfId="22" totalsRowDxfId="21">
      <calculatedColumnFormula>SUM(VyplatenáHotovosť[[#This Row],[Obdobie 0]:[Obdobie 12]])</calculatedColumnFormula>
    </tableColumn>
    <tableColumn id="16" name="Stĺpec1" totalsRowDxfId="20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Vyplatená hotovosť" altTextSummary="Vyplatená hotovosť za 12 mesiacov od prvého mesiaca fiškálneho roka, v súlade s vypočítaným celkovým súčtom."/>
    </ext>
  </extLst>
</table>
</file>

<file path=xl/tables/table3.xml><?xml version="1.0" encoding="utf-8"?>
<table xmlns="http://schemas.openxmlformats.org/spreadsheetml/2006/main" id="3" name="VyplatenáHotovosť2" displayName="VyplatenáHotovosť2" ref="B40:S45" headerRowCount="0" totalsRowCount="1">
  <tableColumns count="18">
    <tableColumn id="1" name="Položky" totalsRowLabel="Celkom" headerRowDxfId="19" totalsRowDxfId="18"/>
    <tableColumn id="17" name="Stĺpec2" headerRowDxfId="17" totalsRowDxfId="16"/>
    <tableColumn id="2" name="Obdobie 0" totalsRowFunction="sum" totalsRowDxfId="15"/>
    <tableColumn id="3" name="Obdobie 1" totalsRowFunction="sum" totalsRowDxfId="14"/>
    <tableColumn id="4" name="Obdobie 2" totalsRowFunction="sum" totalsRowDxfId="13"/>
    <tableColumn id="5" name="Obdobie 3" totalsRowFunction="sum" totalsRowDxfId="12"/>
    <tableColumn id="6" name="Obdobie 4" totalsRowFunction="sum" totalsRowDxfId="11"/>
    <tableColumn id="7" name="Obdobie 5" totalsRowFunction="sum" totalsRowDxfId="10"/>
    <tableColumn id="8" name="Obdobie 6" totalsRowFunction="sum" totalsRowDxfId="9"/>
    <tableColumn id="9" name="Obdobie 7" totalsRowFunction="sum" totalsRowDxfId="8"/>
    <tableColumn id="10" name="Obdobie 8" totalsRowFunction="sum" totalsRowDxfId="7"/>
    <tableColumn id="11" name="Obdobie 9" totalsRowFunction="sum" totalsRowDxfId="6"/>
    <tableColumn id="12" name="Obdobie 10" totalsRowFunction="sum" totalsRowDxfId="5"/>
    <tableColumn id="13" name="Obdobie 11" totalsRowFunction="sum" totalsRowDxfId="4"/>
    <tableColumn id="14" name="Obdobie 12" totalsRowFunction="sum" totalsRowDxfId="3"/>
    <tableColumn id="18" name="Stĺpec3" totalsRowDxfId="2"/>
    <tableColumn id="15" name="Celkom" totalsRowFunction="sum" totalsRowDxfId="1">
      <calculatedColumnFormula>SUM(VyplatenáHotovosť2[[#This Row],[Obdobie 0]:[Obdobie 12]])</calculatedColumnFormula>
    </tableColumn>
    <tableColumn id="16" name="Stĺpec1" totalsRowDxfId="0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Vyplatená hotovosť (okrem ziskov a strát)" altTextSummary="Vyplatená hotovosť (okrem ziskov a strát) za 12 mesiacov od prvého mesiaca fiškálneho roka, v súlade s vypočítaným celkovým súčtom."/>
    </ext>
  </extLst>
</table>
</file>

<file path=xl/theme/theme1.xml><?xml version="1.0" encoding="utf-8"?>
<a:theme xmlns:a="http://schemas.openxmlformats.org/drawingml/2006/main" name="Office Theme">
  <a:themeElements>
    <a:clrScheme name="Cash Flow Statemen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009D00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Cash Flow Statemen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S48"/>
  <sheetViews>
    <sheetView showGridLines="0" tabSelected="1" zoomScaleNormal="100" workbookViewId="0">
      <pane ySplit="4" topLeftCell="A5" activePane="bottomLeft" state="frozen"/>
      <selection pane="bottomLeft"/>
    </sheetView>
  </sheetViews>
  <sheetFormatPr defaultRowHeight="17.25" customHeight="1" x14ac:dyDescent="0.25"/>
  <cols>
    <col min="1" max="1" width="2.25" customWidth="1"/>
    <col min="2" max="2" width="37.125" customWidth="1"/>
    <col min="3" max="3" width="2.875" customWidth="1"/>
    <col min="4" max="4" width="9.375" customWidth="1"/>
    <col min="5" max="16" width="9.625" customWidth="1"/>
    <col min="17" max="17" width="2.875" customWidth="1"/>
    <col min="18" max="18" width="9.875" customWidth="1"/>
  </cols>
  <sheetData>
    <row r="1" spans="2:19" ht="42" customHeight="1" thickBot="1" x14ac:dyDescent="0.5">
      <c r="B1" s="7" t="s">
        <v>36</v>
      </c>
      <c r="C1" s="8"/>
      <c r="D1" s="8"/>
      <c r="E1" s="9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2:19" ht="22.5" customHeight="1" thickTop="1" x14ac:dyDescent="0.25">
      <c r="Q2" s="29"/>
    </row>
    <row r="3" spans="2:19" ht="25.5" customHeight="1" x14ac:dyDescent="0.35">
      <c r="B3" s="41" t="s">
        <v>33</v>
      </c>
      <c r="D3" s="14" t="s">
        <v>37</v>
      </c>
      <c r="E3" s="39" t="str">
        <f>UPPER(TEXT(Dátumzačiatkufiškálnehoroku,"mmm"))</f>
        <v>1</v>
      </c>
      <c r="F3" s="39" t="str">
        <f>UPPER(TEXT(EOMONTH(Dátumzačiatkufiškálnehoroku,1),"mmm"))</f>
        <v>2</v>
      </c>
      <c r="G3" s="39" t="str">
        <f>UPPER(TEXT(EOMONTH(Dátumzačiatkufiškálnehoroku,2),"mmm"))</f>
        <v>3</v>
      </c>
      <c r="H3" s="39" t="str">
        <f>UPPER(TEXT(EOMONTH(Dátumzačiatkufiškálnehoroku,3),"mmm"))</f>
        <v>4</v>
      </c>
      <c r="I3" s="39" t="str">
        <f>UPPER(TEXT(EOMONTH(Dátumzačiatkufiškálnehoroku,4),"mmm"))</f>
        <v>5</v>
      </c>
      <c r="J3" s="39" t="str">
        <f>UPPER(TEXT(EOMONTH(Dátumzačiatkufiškálnehoroku,5),"mmm"))</f>
        <v>6</v>
      </c>
      <c r="K3" s="39" t="str">
        <f>UPPER(TEXT(EOMONTH(Dátumzačiatkufiškálnehoroku,6),"mmm"))</f>
        <v>7</v>
      </c>
      <c r="L3" s="39" t="str">
        <f>UPPER(TEXT(EOMONTH(Dátumzačiatkufiškálnehoroku,7),"mmm"))</f>
        <v>8</v>
      </c>
      <c r="M3" s="39" t="str">
        <f>UPPER(TEXT(EOMONTH(Dátumzačiatkufiškálnehoroku,8),"mmm"))</f>
        <v>9</v>
      </c>
      <c r="N3" s="39" t="str">
        <f>UPPER(TEXT(EOMONTH(Dátumzačiatkufiškálnehoroku,9),"mmm"))</f>
        <v>10</v>
      </c>
      <c r="O3" s="39" t="str">
        <f>UPPER(TEXT(EOMONTH(Dátumzačiatkufiškálnehoroku,10),"mmm"))</f>
        <v>11</v>
      </c>
      <c r="P3" s="39" t="str">
        <f>UPPER(TEXT(EOMONTH(Dátumzačiatkufiškálnehoroku,11),"mmm"))</f>
        <v>12</v>
      </c>
      <c r="Q3" s="21"/>
      <c r="R3" s="15" t="s">
        <v>28</v>
      </c>
      <c r="S3" s="2"/>
    </row>
    <row r="4" spans="2:19" ht="12.75" customHeight="1" thickBot="1" x14ac:dyDescent="0.3">
      <c r="B4" s="3">
        <v>40913</v>
      </c>
      <c r="D4" s="16" t="s">
        <v>34</v>
      </c>
      <c r="E4" s="35">
        <f>Dátumzačiatkufiškálnehoroku</f>
        <v>40913</v>
      </c>
      <c r="F4" s="35">
        <f t="shared" ref="F4" si="0">EOMONTH(E4,0)+DAY(Dátumzačiatkufiškálnehoroku)</f>
        <v>40944</v>
      </c>
      <c r="G4" s="35">
        <f t="shared" ref="G4" si="1">EOMONTH(F4,0)+DAY(Dátumzačiatkufiškálnehoroku)</f>
        <v>40973</v>
      </c>
      <c r="H4" s="35">
        <f t="shared" ref="H4" si="2">EOMONTH(G4,0)+DAY(Dátumzačiatkufiškálnehoroku)</f>
        <v>41004</v>
      </c>
      <c r="I4" s="35">
        <f t="shared" ref="I4" si="3">EOMONTH(H4,0)+DAY(Dátumzačiatkufiškálnehoroku)</f>
        <v>41034</v>
      </c>
      <c r="J4" s="35">
        <f t="shared" ref="J4" si="4">EOMONTH(I4,0)+DAY(Dátumzačiatkufiškálnehoroku)</f>
        <v>41065</v>
      </c>
      <c r="K4" s="35">
        <f t="shared" ref="K4" si="5">EOMONTH(J4,0)+DAY(Dátumzačiatkufiškálnehoroku)</f>
        <v>41095</v>
      </c>
      <c r="L4" s="35">
        <f t="shared" ref="L4" si="6">EOMONTH(K4,0)+DAY(Dátumzačiatkufiškálnehoroku)</f>
        <v>41126</v>
      </c>
      <c r="M4" s="35">
        <f t="shared" ref="M4" si="7">EOMONTH(L4,0)+DAY(Dátumzačiatkufiškálnehoroku)</f>
        <v>41157</v>
      </c>
      <c r="N4" s="35">
        <f t="shared" ref="N4" si="8">EOMONTH(M4,0)+DAY(Dátumzačiatkufiškálnehoroku)</f>
        <v>41187</v>
      </c>
      <c r="O4" s="35">
        <f t="shared" ref="O4" si="9">EOMONTH(N4,0)+DAY(Dátumzačiatkufiškálnehoroku)</f>
        <v>41218</v>
      </c>
      <c r="P4" s="35">
        <f t="shared" ref="P4" si="10">EOMONTH(O4,0)+DAY(Dátumzačiatkufiškálnehoroku)</f>
        <v>41248</v>
      </c>
      <c r="Q4" s="22"/>
      <c r="R4" s="14" t="s">
        <v>35</v>
      </c>
      <c r="S4" s="2"/>
    </row>
    <row r="5" spans="2:19" ht="17.25" customHeight="1" thickTop="1" x14ac:dyDescent="0.25">
      <c r="B5" s="3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3"/>
      <c r="R5" s="6"/>
      <c r="S5" s="2"/>
    </row>
    <row r="6" spans="2:19" ht="17.25" customHeight="1" thickBot="1" x14ac:dyDescent="0.3">
      <c r="B6" s="37" t="s">
        <v>0</v>
      </c>
      <c r="D6" s="38">
        <v>100</v>
      </c>
      <c r="E6" s="38">
        <f>D48</f>
        <v>100</v>
      </c>
      <c r="F6" s="38">
        <f t="shared" ref="F6:P6" si="11">E48</f>
        <v>-125</v>
      </c>
      <c r="G6" s="38">
        <f t="shared" si="11"/>
        <v>45</v>
      </c>
      <c r="H6" s="38">
        <f t="shared" si="11"/>
        <v>-1</v>
      </c>
      <c r="I6" s="38">
        <f t="shared" si="11"/>
        <v>224</v>
      </c>
      <c r="J6" s="38">
        <f t="shared" si="11"/>
        <v>269</v>
      </c>
      <c r="K6" s="38">
        <f t="shared" si="11"/>
        <v>269</v>
      </c>
      <c r="L6" s="38">
        <f t="shared" si="11"/>
        <v>269</v>
      </c>
      <c r="M6" s="38">
        <f t="shared" si="11"/>
        <v>269</v>
      </c>
      <c r="N6" s="38">
        <f t="shared" si="11"/>
        <v>269</v>
      </c>
      <c r="O6" s="38">
        <f t="shared" si="11"/>
        <v>269</v>
      </c>
      <c r="P6" s="38">
        <f t="shared" si="11"/>
        <v>269</v>
      </c>
      <c r="Q6" s="24"/>
      <c r="R6" s="38">
        <f>P6</f>
        <v>269</v>
      </c>
      <c r="S6" s="34"/>
    </row>
    <row r="7" spans="2:19" ht="17.25" customHeight="1" x14ac:dyDescent="0.25">
      <c r="Q7" s="19"/>
    </row>
    <row r="8" spans="2:19" ht="17.25" customHeight="1" x14ac:dyDescent="0.25">
      <c r="B8" s="30" t="s">
        <v>29</v>
      </c>
      <c r="Q8" s="19"/>
    </row>
    <row r="9" spans="2:19" ht="17.25" customHeight="1" x14ac:dyDescent="0.25">
      <c r="B9" s="44" t="s">
        <v>1</v>
      </c>
      <c r="C9" s="19"/>
      <c r="D9" s="42"/>
      <c r="E9" s="42">
        <v>125</v>
      </c>
      <c r="F9" s="42">
        <v>120</v>
      </c>
      <c r="G9" s="42">
        <v>130</v>
      </c>
      <c r="H9" s="42">
        <v>100</v>
      </c>
      <c r="I9" s="42"/>
      <c r="J9" s="42"/>
      <c r="K9" s="42"/>
      <c r="L9" s="42"/>
      <c r="M9" s="42"/>
      <c r="N9" s="42"/>
      <c r="O9" s="42"/>
      <c r="P9" s="42"/>
      <c r="Q9" s="25"/>
      <c r="R9" s="10">
        <f>SUM(PríjmovéPokladničnéDoklady[[#This Row],[Obdobie 0]:[Obdobie 12]])</f>
        <v>475</v>
      </c>
    </row>
    <row r="10" spans="2:19" ht="17.25" customHeight="1" x14ac:dyDescent="0.25">
      <c r="B10" s="44" t="s">
        <v>2</v>
      </c>
      <c r="C10" s="19"/>
      <c r="D10" s="42"/>
      <c r="E10" s="42"/>
      <c r="F10" s="42"/>
      <c r="G10" s="42"/>
      <c r="H10" s="42">
        <v>75</v>
      </c>
      <c r="I10" s="42">
        <v>45</v>
      </c>
      <c r="J10" s="42"/>
      <c r="K10" s="42"/>
      <c r="L10" s="42"/>
      <c r="M10" s="42"/>
      <c r="N10" s="42"/>
      <c r="O10" s="42"/>
      <c r="P10" s="42"/>
      <c r="Q10" s="25"/>
      <c r="R10" s="10">
        <f>SUM(PríjmovéPokladničnéDoklady[[#This Row],[Obdobie 0]:[Obdobie 12]])</f>
        <v>120</v>
      </c>
    </row>
    <row r="11" spans="2:19" ht="17.25" customHeight="1" x14ac:dyDescent="0.25">
      <c r="B11" s="44" t="s">
        <v>3</v>
      </c>
      <c r="C11" s="20"/>
      <c r="D11" s="42"/>
      <c r="E11" s="42">
        <v>50</v>
      </c>
      <c r="F11" s="42">
        <v>50</v>
      </c>
      <c r="G11" s="42">
        <v>50</v>
      </c>
      <c r="H11" s="42">
        <v>50</v>
      </c>
      <c r="I11" s="42"/>
      <c r="J11" s="42"/>
      <c r="K11" s="42"/>
      <c r="L11" s="42"/>
      <c r="M11" s="42"/>
      <c r="N11" s="42"/>
      <c r="O11" s="42"/>
      <c r="P11" s="42"/>
      <c r="Q11" s="25"/>
      <c r="R11" s="10">
        <f>SUM(PríjmovéPokladničnéDoklady[[#This Row],[Obdobie 0]:[Obdobie 12]])</f>
        <v>200</v>
      </c>
    </row>
    <row r="12" spans="2:19" ht="17.25" customHeight="1" thickBot="1" x14ac:dyDescent="0.3">
      <c r="B12" s="46" t="s">
        <v>28</v>
      </c>
      <c r="C12" s="18"/>
      <c r="D12" s="10">
        <f>SUBTOTAL(109,PríjmovéPokladničnéDoklady[Obdobie 0])</f>
        <v>0</v>
      </c>
      <c r="E12" s="10">
        <f>SUBTOTAL(109,PríjmovéPokladničnéDoklady[Obdobie 1])</f>
        <v>175</v>
      </c>
      <c r="F12" s="10">
        <f>SUBTOTAL(109,PríjmovéPokladničnéDoklady[Obdobie 2])</f>
        <v>170</v>
      </c>
      <c r="G12" s="10">
        <f>SUBTOTAL(109,PríjmovéPokladničnéDoklady[Obdobie 3])</f>
        <v>180</v>
      </c>
      <c r="H12" s="10">
        <f>SUBTOTAL(109,PríjmovéPokladničnéDoklady[Obdobie 4])</f>
        <v>225</v>
      </c>
      <c r="I12" s="10">
        <f>SUBTOTAL(109,PríjmovéPokladničnéDoklady[Obdobie 5])</f>
        <v>45</v>
      </c>
      <c r="J12" s="10">
        <f>SUBTOTAL(109,PríjmovéPokladničnéDoklady[Obdobie 6])</f>
        <v>0</v>
      </c>
      <c r="K12" s="10">
        <f>SUBTOTAL(109,PríjmovéPokladničnéDoklady[Obdobie 7])</f>
        <v>0</v>
      </c>
      <c r="L12" s="10">
        <f>SUBTOTAL(109,PríjmovéPokladničnéDoklady[Obdobie 8])</f>
        <v>0</v>
      </c>
      <c r="M12" s="10">
        <f>SUBTOTAL(109,PríjmovéPokladničnéDoklady[Obdobie 9])</f>
        <v>0</v>
      </c>
      <c r="N12" s="10">
        <f>SUBTOTAL(109,PríjmovéPokladničnéDoklady[Obdobie 10])</f>
        <v>0</v>
      </c>
      <c r="O12" s="10">
        <f>SUBTOTAL(109,PríjmovéPokladničnéDoklady[Obdobie 11])</f>
        <v>0</v>
      </c>
      <c r="P12" s="10">
        <f>SUBTOTAL(109,PríjmovéPokladničnéDoklady[Obdobie 12])</f>
        <v>0</v>
      </c>
      <c r="Q12" s="47"/>
      <c r="R12" s="10">
        <f>SUBTOTAL(109,PríjmovéPokladničnéDoklady[Celkom])</f>
        <v>795</v>
      </c>
    </row>
    <row r="13" spans="2:19" ht="17.25" customHeight="1" thickTop="1" thickBot="1" x14ac:dyDescent="0.3">
      <c r="B13" s="40" t="s">
        <v>4</v>
      </c>
      <c r="C13" s="17"/>
      <c r="D13" s="32">
        <f>D6+SUM(PríjmovéPokladničnéDoklady[Obdobie 0])</f>
        <v>100</v>
      </c>
      <c r="E13" s="32">
        <f>E6+SUM(PríjmovéPokladničnéDoklady[Obdobie 1])</f>
        <v>275</v>
      </c>
      <c r="F13" s="32">
        <f>F6+SUM(PríjmovéPokladničnéDoklady[Obdobie 2])</f>
        <v>45</v>
      </c>
      <c r="G13" s="32">
        <f>G6+SUM(PríjmovéPokladničnéDoklady[Obdobie 3])</f>
        <v>225</v>
      </c>
      <c r="H13" s="32">
        <f>H6+SUM(PríjmovéPokladničnéDoklady[Obdobie 4])</f>
        <v>224</v>
      </c>
      <c r="I13" s="32">
        <f>I6+SUM(PríjmovéPokladničnéDoklady[Obdobie 5])</f>
        <v>269</v>
      </c>
      <c r="J13" s="32">
        <f>J6+SUM(PríjmovéPokladničnéDoklady[Obdobie 6])</f>
        <v>269</v>
      </c>
      <c r="K13" s="32">
        <f>K6+SUM(PríjmovéPokladničnéDoklady[Obdobie 7])</f>
        <v>269</v>
      </c>
      <c r="L13" s="32">
        <f>L6+SUM(PríjmovéPokladničnéDoklady[Obdobie 8])</f>
        <v>269</v>
      </c>
      <c r="M13" s="32">
        <f>M6+SUM(PríjmovéPokladničnéDoklady[Obdobie 9])</f>
        <v>269</v>
      </c>
      <c r="N13" s="32">
        <f>N6+SUM(PríjmovéPokladničnéDoklady[Obdobie 10])</f>
        <v>269</v>
      </c>
      <c r="O13" s="32">
        <f>O6+SUM(PríjmovéPokladničnéDoklady[Obdobie 11])</f>
        <v>269</v>
      </c>
      <c r="P13" s="32">
        <f>P6+SUM(PríjmovéPokladničnéDoklady[Obdobie 12])</f>
        <v>269</v>
      </c>
      <c r="Q13" s="26"/>
      <c r="R13" s="32">
        <f>R6+SUM(PríjmovéPokladničnéDoklady[Celkom])</f>
        <v>1064</v>
      </c>
      <c r="S13" s="33"/>
    </row>
    <row r="14" spans="2:19" ht="17.25" customHeight="1" x14ac:dyDescent="0.25"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2:19" ht="17.25" customHeight="1" x14ac:dyDescent="0.3">
      <c r="B15" s="11" t="s">
        <v>30</v>
      </c>
      <c r="C15" s="19"/>
      <c r="Q15" s="19"/>
    </row>
    <row r="16" spans="2:19" ht="17.25" customHeight="1" x14ac:dyDescent="0.25">
      <c r="B16" s="45" t="s">
        <v>5</v>
      </c>
      <c r="C16" s="19"/>
      <c r="D16" s="43"/>
      <c r="E16" s="43">
        <v>400</v>
      </c>
      <c r="F16" s="43"/>
      <c r="G16" s="43">
        <v>226</v>
      </c>
      <c r="H16" s="43"/>
      <c r="I16" s="43"/>
      <c r="J16" s="43"/>
      <c r="K16" s="43"/>
      <c r="L16" s="43"/>
      <c r="M16" s="43"/>
      <c r="N16" s="43"/>
      <c r="O16" s="43"/>
      <c r="P16" s="43"/>
      <c r="Q16" s="27"/>
      <c r="R16" s="12">
        <f>SUM(VyplatenáHotovosť[[#This Row],[Obdobie 0]:[Obdobie 12]])</f>
        <v>626</v>
      </c>
      <c r="S16" s="1"/>
    </row>
    <row r="17" spans="2:19" ht="17.25" customHeight="1" x14ac:dyDescent="0.25">
      <c r="B17" s="45" t="s">
        <v>6</v>
      </c>
      <c r="C17" s="19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27"/>
      <c r="R17" s="12">
        <f>SUM(VyplatenáHotovosť[[#This Row],[Obdobie 0]:[Obdobie 12]])</f>
        <v>0</v>
      </c>
      <c r="S17" s="1"/>
    </row>
    <row r="18" spans="2:19" ht="17.25" customHeight="1" x14ac:dyDescent="0.25">
      <c r="B18" s="45" t="s">
        <v>6</v>
      </c>
      <c r="C18" s="19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27"/>
      <c r="R18" s="12">
        <f>SUM(VyplatenáHotovosť[[#This Row],[Obdobie 0]:[Obdobie 12]])</f>
        <v>0</v>
      </c>
      <c r="S18" s="1"/>
    </row>
    <row r="19" spans="2:19" ht="17.25" customHeight="1" x14ac:dyDescent="0.25">
      <c r="B19" s="45" t="s">
        <v>7</v>
      </c>
      <c r="C19" s="19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27"/>
      <c r="R19" s="12">
        <f>SUM(VyplatenáHotovosť[[#This Row],[Obdobie 0]:[Obdobie 12]])</f>
        <v>0</v>
      </c>
      <c r="S19" s="1"/>
    </row>
    <row r="20" spans="2:19" ht="17.25" customHeight="1" x14ac:dyDescent="0.25">
      <c r="B20" s="45" t="s">
        <v>8</v>
      </c>
      <c r="C20" s="19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27"/>
      <c r="R20" s="12">
        <f>SUM(VyplatenáHotovosť[[#This Row],[Obdobie 0]:[Obdobie 12]])</f>
        <v>0</v>
      </c>
      <c r="S20" s="1"/>
    </row>
    <row r="21" spans="2:19" ht="17.25" customHeight="1" x14ac:dyDescent="0.25">
      <c r="B21" s="45" t="s">
        <v>9</v>
      </c>
      <c r="C21" s="19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27"/>
      <c r="R21" s="12">
        <f>SUM(VyplatenáHotovosť[[#This Row],[Obdobie 0]:[Obdobie 12]])</f>
        <v>0</v>
      </c>
      <c r="S21" s="1"/>
    </row>
    <row r="22" spans="2:19" ht="17.25" customHeight="1" x14ac:dyDescent="0.25">
      <c r="B22" s="45" t="s">
        <v>10</v>
      </c>
      <c r="C22" s="19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27"/>
      <c r="R22" s="12">
        <f>SUM(VyplatenáHotovosť[[#This Row],[Obdobie 0]:[Obdobie 12]])</f>
        <v>0</v>
      </c>
      <c r="S22" s="1"/>
    </row>
    <row r="23" spans="2:19" ht="17.25" customHeight="1" x14ac:dyDescent="0.25">
      <c r="B23" s="45" t="s">
        <v>11</v>
      </c>
      <c r="C23" s="19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27"/>
      <c r="R23" s="12">
        <f>SUM(VyplatenáHotovosť[[#This Row],[Obdobie 0]:[Obdobie 12]])</f>
        <v>0</v>
      </c>
      <c r="S23" s="1"/>
    </row>
    <row r="24" spans="2:19" ht="17.25" customHeight="1" x14ac:dyDescent="0.25">
      <c r="B24" s="45" t="s">
        <v>12</v>
      </c>
      <c r="C24" s="19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27"/>
      <c r="R24" s="12">
        <f>SUM(VyplatenáHotovosť[[#This Row],[Obdobie 0]:[Obdobie 12]])</f>
        <v>0</v>
      </c>
      <c r="S24" s="1"/>
    </row>
    <row r="25" spans="2:19" ht="17.25" customHeight="1" x14ac:dyDescent="0.25">
      <c r="B25" s="45" t="s">
        <v>13</v>
      </c>
      <c r="C25" s="19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27"/>
      <c r="R25" s="12">
        <f>SUM(VyplatenáHotovosť[[#This Row],[Obdobie 0]:[Obdobie 12]])</f>
        <v>0</v>
      </c>
      <c r="S25" s="1"/>
    </row>
    <row r="26" spans="2:19" ht="17.25" customHeight="1" x14ac:dyDescent="0.25">
      <c r="B26" s="45" t="s">
        <v>14</v>
      </c>
      <c r="C26" s="19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7"/>
      <c r="R26" s="12">
        <f>SUM(VyplatenáHotovosť[[#This Row],[Obdobie 0]:[Obdobie 12]])</f>
        <v>0</v>
      </c>
      <c r="S26" s="1"/>
    </row>
    <row r="27" spans="2:19" ht="17.25" customHeight="1" x14ac:dyDescent="0.25">
      <c r="B27" s="45" t="s">
        <v>15</v>
      </c>
      <c r="C27" s="19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27"/>
      <c r="R27" s="12">
        <f>SUM(VyplatenáHotovosť[[#This Row],[Obdobie 0]:[Obdobie 12]])</f>
        <v>0</v>
      </c>
      <c r="S27" s="1"/>
    </row>
    <row r="28" spans="2:19" ht="17.25" customHeight="1" x14ac:dyDescent="0.25">
      <c r="B28" s="45" t="s">
        <v>16</v>
      </c>
      <c r="C28" s="19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27"/>
      <c r="R28" s="12">
        <f>SUM(VyplatenáHotovosť[[#This Row],[Obdobie 0]:[Obdobie 12]])</f>
        <v>0</v>
      </c>
      <c r="S28" s="1"/>
    </row>
    <row r="29" spans="2:19" ht="17.25" customHeight="1" x14ac:dyDescent="0.25">
      <c r="B29" s="45" t="s">
        <v>17</v>
      </c>
      <c r="C29" s="19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27"/>
      <c r="R29" s="12">
        <f>SUM(VyplatenáHotovosť[[#This Row],[Obdobie 0]:[Obdobie 12]])</f>
        <v>0</v>
      </c>
      <c r="S29" s="1"/>
    </row>
    <row r="30" spans="2:19" ht="17.25" customHeight="1" x14ac:dyDescent="0.25">
      <c r="B30" s="45" t="s">
        <v>18</v>
      </c>
      <c r="C30" s="19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27"/>
      <c r="R30" s="12">
        <f>SUM(VyplatenáHotovosť[[#This Row],[Obdobie 0]:[Obdobie 12]])</f>
        <v>0</v>
      </c>
      <c r="S30" s="1"/>
    </row>
    <row r="31" spans="2:19" ht="17.25" customHeight="1" x14ac:dyDescent="0.25">
      <c r="B31" s="45" t="s">
        <v>19</v>
      </c>
      <c r="C31" s="19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7"/>
      <c r="R31" s="12">
        <f>SUM(VyplatenáHotovosť[[#This Row],[Obdobie 0]:[Obdobie 12]])</f>
        <v>0</v>
      </c>
      <c r="S31" s="1"/>
    </row>
    <row r="32" spans="2:19" ht="17.25" customHeight="1" x14ac:dyDescent="0.25">
      <c r="B32" s="45" t="s">
        <v>20</v>
      </c>
      <c r="C32" s="19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27"/>
      <c r="R32" s="12">
        <f>SUM(VyplatenáHotovosť[[#This Row],[Obdobie 0]:[Obdobie 12]])</f>
        <v>0</v>
      </c>
      <c r="S32" s="1"/>
    </row>
    <row r="33" spans="2:19" ht="17.25" customHeight="1" x14ac:dyDescent="0.25">
      <c r="B33" s="45" t="s">
        <v>21</v>
      </c>
      <c r="C33" s="19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27"/>
      <c r="R33" s="12">
        <f>SUM(VyplatenáHotovosť[[#This Row],[Obdobie 0]:[Obdobie 12]])</f>
        <v>0</v>
      </c>
      <c r="S33" s="1"/>
    </row>
    <row r="34" spans="2:19" ht="17.25" customHeight="1" x14ac:dyDescent="0.25">
      <c r="B34" s="45" t="s">
        <v>22</v>
      </c>
      <c r="C34" s="19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27"/>
      <c r="R34" s="12">
        <f>SUM(VyplatenáHotovosť[[#This Row],[Obdobie 0]:[Obdobie 12]])</f>
        <v>0</v>
      </c>
      <c r="S34" s="1"/>
    </row>
    <row r="35" spans="2:19" ht="17.25" customHeight="1" x14ac:dyDescent="0.25">
      <c r="B35" s="45" t="s">
        <v>22</v>
      </c>
      <c r="C35" s="19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27"/>
      <c r="R35" s="12">
        <f>SUM(VyplatenáHotovosť[[#This Row],[Obdobie 0]:[Obdobie 12]])</f>
        <v>0</v>
      </c>
      <c r="S35" s="1"/>
    </row>
    <row r="36" spans="2:19" ht="17.25" customHeight="1" x14ac:dyDescent="0.25">
      <c r="B36" s="45" t="s">
        <v>23</v>
      </c>
      <c r="C36" s="19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27"/>
      <c r="R36" s="12">
        <f>SUM(VyplatenáHotovosť[[#This Row],[Obdobie 0]:[Obdobie 12]])</f>
        <v>0</v>
      </c>
      <c r="S36" s="1"/>
    </row>
    <row r="37" spans="2:19" ht="17.25" customHeight="1" x14ac:dyDescent="0.25">
      <c r="B37" s="48" t="s">
        <v>28</v>
      </c>
      <c r="C37" s="19"/>
      <c r="D37" s="49">
        <f>SUBTOTAL(109,VyplatenáHotovosť[Obdobie 0])</f>
        <v>0</v>
      </c>
      <c r="E37" s="49">
        <f>SUBTOTAL(109,VyplatenáHotovosť[Obdobie 1])</f>
        <v>400</v>
      </c>
      <c r="F37" s="49">
        <f>SUBTOTAL(109,VyplatenáHotovosť[Obdobie 2])</f>
        <v>0</v>
      </c>
      <c r="G37" s="49">
        <f>SUBTOTAL(109,VyplatenáHotovosť[Obdobie 3])</f>
        <v>226</v>
      </c>
      <c r="H37" s="49">
        <f>SUBTOTAL(109,VyplatenáHotovosť[Obdobie 4])</f>
        <v>0</v>
      </c>
      <c r="I37" s="49">
        <f>SUBTOTAL(109,VyplatenáHotovosť[Obdobie 5])</f>
        <v>0</v>
      </c>
      <c r="J37" s="49">
        <f>SUBTOTAL(109,VyplatenáHotovosť[Obdobie 6])</f>
        <v>0</v>
      </c>
      <c r="K37" s="49">
        <f>SUBTOTAL(109,VyplatenáHotovosť[Obdobie 7])</f>
        <v>0</v>
      </c>
      <c r="L37" s="49">
        <f>SUBTOTAL(109,VyplatenáHotovosť[Obdobie 8])</f>
        <v>0</v>
      </c>
      <c r="M37" s="49">
        <f>SUBTOTAL(109,VyplatenáHotovosť[Obdobie 9])</f>
        <v>0</v>
      </c>
      <c r="N37" s="49">
        <f>SUBTOTAL(109,VyplatenáHotovosť[Obdobie 10])</f>
        <v>0</v>
      </c>
      <c r="O37" s="49">
        <f>SUBTOTAL(109,VyplatenáHotovosť[Obdobie 11])</f>
        <v>0</v>
      </c>
      <c r="P37" s="49">
        <f>SUBTOTAL(109,VyplatenáHotovosť[Obdobie 12])</f>
        <v>0</v>
      </c>
      <c r="Q37" s="50"/>
      <c r="R37" s="49">
        <f>SUBTOTAL(109,VyplatenáHotovosť[Celkom])</f>
        <v>626</v>
      </c>
      <c r="S37" s="51"/>
    </row>
    <row r="38" spans="2:19" ht="17.25" customHeight="1" x14ac:dyDescent="0.25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</row>
    <row r="39" spans="2:19" ht="17.25" customHeight="1" x14ac:dyDescent="0.3">
      <c r="B39" s="11" t="s">
        <v>31</v>
      </c>
      <c r="C39" s="17"/>
      <c r="Q39" s="19"/>
    </row>
    <row r="40" spans="2:19" ht="17.25" customHeight="1" x14ac:dyDescent="0.25">
      <c r="B40" s="45" t="s">
        <v>24</v>
      </c>
      <c r="C40" s="19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28"/>
      <c r="R40" s="12">
        <f>SUM(VyplatenáHotovosť2[[#This Row],[Obdobie 0]:[Obdobie 12]])</f>
        <v>0</v>
      </c>
      <c r="S40" s="1"/>
    </row>
    <row r="41" spans="2:19" ht="17.25" customHeight="1" x14ac:dyDescent="0.25">
      <c r="B41" s="45" t="s">
        <v>25</v>
      </c>
      <c r="C41" s="19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28"/>
      <c r="R41" s="12">
        <f>SUM(VyplatenáHotovosť2[[#This Row],[Obdobie 0]:[Obdobie 12]])</f>
        <v>0</v>
      </c>
      <c r="S41" s="1"/>
    </row>
    <row r="42" spans="2:19" ht="17.25" customHeight="1" x14ac:dyDescent="0.25">
      <c r="B42" s="45" t="s">
        <v>26</v>
      </c>
      <c r="C42" s="19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28"/>
      <c r="R42" s="12">
        <f>SUM(VyplatenáHotovosť2[[#This Row],[Obdobie 0]:[Obdobie 12]])</f>
        <v>0</v>
      </c>
      <c r="S42" s="1"/>
    </row>
    <row r="43" spans="2:19" ht="17.25" customHeight="1" x14ac:dyDescent="0.25">
      <c r="B43" s="45" t="s">
        <v>38</v>
      </c>
      <c r="C43" s="19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28"/>
      <c r="R43" s="12">
        <f>SUM(VyplatenáHotovosť2[[#This Row],[Obdobie 0]:[Obdobie 12]])</f>
        <v>0</v>
      </c>
      <c r="S43" s="1"/>
    </row>
    <row r="44" spans="2:19" ht="17.25" customHeight="1" x14ac:dyDescent="0.25">
      <c r="B44" s="45" t="s">
        <v>39</v>
      </c>
      <c r="C44" s="19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28"/>
      <c r="R44" s="12">
        <f>SUM(VyplatenáHotovosť2[[#This Row],[Obdobie 0]:[Obdobie 12]])</f>
        <v>0</v>
      </c>
      <c r="S44" s="1"/>
    </row>
    <row r="45" spans="2:19" s="13" customFormat="1" ht="17.25" customHeight="1" x14ac:dyDescent="0.25">
      <c r="B45" s="48" t="s">
        <v>28</v>
      </c>
      <c r="C45" s="19"/>
      <c r="D45" s="49">
        <f>SUBTOTAL(109,VyplatenáHotovosť2[Obdobie 0])</f>
        <v>0</v>
      </c>
      <c r="E45" s="49">
        <f>SUBTOTAL(109,VyplatenáHotovosť2[Obdobie 1])</f>
        <v>0</v>
      </c>
      <c r="F45" s="49">
        <f>SUBTOTAL(109,VyplatenáHotovosť2[Obdobie 2])</f>
        <v>0</v>
      </c>
      <c r="G45" s="49">
        <f>SUBTOTAL(109,VyplatenáHotovosť2[Obdobie 3])</f>
        <v>0</v>
      </c>
      <c r="H45" s="49">
        <f>SUBTOTAL(109,VyplatenáHotovosť2[Obdobie 4])</f>
        <v>0</v>
      </c>
      <c r="I45" s="49">
        <f>SUBTOTAL(109,VyplatenáHotovosť2[Obdobie 5])</f>
        <v>0</v>
      </c>
      <c r="J45" s="49">
        <f>SUBTOTAL(109,VyplatenáHotovosť2[Obdobie 6])</f>
        <v>0</v>
      </c>
      <c r="K45" s="49">
        <f>SUBTOTAL(109,VyplatenáHotovosť2[Obdobie 7])</f>
        <v>0</v>
      </c>
      <c r="L45" s="49">
        <f>SUBTOTAL(109,VyplatenáHotovosť2[Obdobie 8])</f>
        <v>0</v>
      </c>
      <c r="M45" s="49">
        <f>SUBTOTAL(109,VyplatenáHotovosť2[Obdobie 9])</f>
        <v>0</v>
      </c>
      <c r="N45" s="49">
        <f>SUBTOTAL(109,VyplatenáHotovosť2[Obdobie 10])</f>
        <v>0</v>
      </c>
      <c r="O45" s="49">
        <f>SUBTOTAL(109,VyplatenáHotovosť2[Obdobie 11])</f>
        <v>0</v>
      </c>
      <c r="P45" s="49">
        <f>SUBTOTAL(109,VyplatenáHotovosť2[Obdobie 12])</f>
        <v>0</v>
      </c>
      <c r="Q45" s="52"/>
      <c r="R45" s="49">
        <f>SUBTOTAL(109,VyplatenáHotovosť2[Celkom])</f>
        <v>0</v>
      </c>
      <c r="S45" s="53"/>
    </row>
    <row r="46" spans="2:19" ht="17.25" customHeight="1" thickBot="1" x14ac:dyDescent="0.35">
      <c r="B46" s="40" t="s">
        <v>32</v>
      </c>
      <c r="C46" s="17"/>
      <c r="D46" s="32">
        <f>SUM(VyplatenáHotovosť[Obdobie 0],VyplatenáHotovosť2[Obdobie 0])</f>
        <v>0</v>
      </c>
      <c r="E46" s="32">
        <f>SUM(VyplatenáHotovosť[Obdobie 1],VyplatenáHotovosť2[Obdobie 1])</f>
        <v>400</v>
      </c>
      <c r="F46" s="32">
        <f>SUM(VyplatenáHotovosť[Obdobie 2],VyplatenáHotovosť2[Obdobie 2])</f>
        <v>0</v>
      </c>
      <c r="G46" s="32">
        <f>SUM(VyplatenáHotovosť[Obdobie 3],VyplatenáHotovosť2[Obdobie 3])</f>
        <v>226</v>
      </c>
      <c r="H46" s="32">
        <f>SUM(VyplatenáHotovosť[Obdobie 4],VyplatenáHotovosť2[Obdobie 4])</f>
        <v>0</v>
      </c>
      <c r="I46" s="32">
        <f>SUM(VyplatenáHotovosť[Obdobie 5],VyplatenáHotovosť2[Obdobie 5])</f>
        <v>0</v>
      </c>
      <c r="J46" s="32">
        <f>SUM(VyplatenáHotovosť[Obdobie 6],VyplatenáHotovosť2[Obdobie 6])</f>
        <v>0</v>
      </c>
      <c r="K46" s="32">
        <f>SUM(VyplatenáHotovosť[Obdobie 7],VyplatenáHotovosť2[Obdobie 7])</f>
        <v>0</v>
      </c>
      <c r="L46" s="32">
        <f>SUM(VyplatenáHotovosť[Obdobie 8],VyplatenáHotovosť2[Obdobie 8])</f>
        <v>0</v>
      </c>
      <c r="M46" s="32">
        <f>SUM(VyplatenáHotovosť[Obdobie 9],VyplatenáHotovosť2[Obdobie 9])</f>
        <v>0</v>
      </c>
      <c r="N46" s="32">
        <f>SUM(VyplatenáHotovosť[Obdobie 10],VyplatenáHotovosť2[Obdobie 10])</f>
        <v>0</v>
      </c>
      <c r="O46" s="32">
        <f>SUM(VyplatenáHotovosť[Obdobie 11],VyplatenáHotovosť2[Obdobie 11])</f>
        <v>0</v>
      </c>
      <c r="P46" s="32">
        <f>SUM(VyplatenáHotovosť[Obdobie 12],VyplatenáHotovosť2[Obdobie 12])</f>
        <v>0</v>
      </c>
      <c r="Q46" s="17"/>
      <c r="R46" s="32">
        <f>SUM(VyplatenáHotovosť[Celkom],VyplatenáHotovosť2[Celkom])</f>
        <v>626</v>
      </c>
      <c r="S46" s="31"/>
    </row>
    <row r="47" spans="2:19" ht="17.25" customHeight="1" x14ac:dyDescent="0.25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</row>
    <row r="48" spans="2:19" ht="17.25" customHeight="1" thickBot="1" x14ac:dyDescent="0.35">
      <c r="B48" s="40" t="s">
        <v>27</v>
      </c>
      <c r="C48" s="17"/>
      <c r="D48" s="32">
        <f t="shared" ref="D48:P48" si="12">D13-D46</f>
        <v>100</v>
      </c>
      <c r="E48" s="32">
        <f t="shared" si="12"/>
        <v>-125</v>
      </c>
      <c r="F48" s="32">
        <f t="shared" si="12"/>
        <v>45</v>
      </c>
      <c r="G48" s="32">
        <f t="shared" si="12"/>
        <v>-1</v>
      </c>
      <c r="H48" s="32">
        <f t="shared" si="12"/>
        <v>224</v>
      </c>
      <c r="I48" s="32">
        <f t="shared" si="12"/>
        <v>269</v>
      </c>
      <c r="J48" s="32">
        <f t="shared" si="12"/>
        <v>269</v>
      </c>
      <c r="K48" s="32">
        <f t="shared" si="12"/>
        <v>269</v>
      </c>
      <c r="L48" s="32">
        <f t="shared" si="12"/>
        <v>269</v>
      </c>
      <c r="M48" s="32">
        <f t="shared" si="12"/>
        <v>269</v>
      </c>
      <c r="N48" s="32">
        <f t="shared" si="12"/>
        <v>269</v>
      </c>
      <c r="O48" s="32">
        <f t="shared" si="12"/>
        <v>269</v>
      </c>
      <c r="P48" s="36">
        <f t="shared" si="12"/>
        <v>269</v>
      </c>
      <c r="Q48" s="17"/>
      <c r="R48" s="32">
        <f>R13-R46</f>
        <v>438</v>
      </c>
      <c r="S48" s="31"/>
    </row>
  </sheetData>
  <mergeCells count="3">
    <mergeCell ref="B14:S14"/>
    <mergeCell ref="B38:S38"/>
    <mergeCell ref="B47:S47"/>
  </mergeCells>
  <conditionalFormatting sqref="E6:P6">
    <cfRule type="expression" dxfId="95" priority="3">
      <formula>E6&lt;0</formula>
    </cfRule>
  </conditionalFormatting>
  <conditionalFormatting sqref="E48:P48">
    <cfRule type="expression" dxfId="94" priority="2">
      <formula>E48&lt;0</formula>
    </cfRule>
  </conditionalFormatting>
  <conditionalFormatting sqref="E13:P13">
    <cfRule type="expression" dxfId="93" priority="1">
      <formula>E13&lt;0</formula>
    </cfRule>
  </conditionalFormatting>
  <printOptions horizontalCentered="1" verticalCentered="1"/>
  <pageMargins left="0.5" right="0.5" top="0.5" bottom="0.5" header="0.3" footer="0.3"/>
  <pageSetup scale="62" orientation="landscape" r:id="rId1"/>
  <tableParts count="3">
    <tablePart r:id="rId2"/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2A825BFE-E693-4238-8389-5BCCFE76FDDD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E6:R6</xm:sqref>
        </x14:conditionalFormatting>
        <x14:conditionalFormatting xmlns:xm="http://schemas.microsoft.com/office/excel/2006/main">
          <x14:cfRule type="iconSet" priority="10" id="{3C1E0335-68B6-4E32-9520-0CC0127E0E62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D13:R13</xm:sqref>
        </x14:conditionalFormatting>
        <x14:conditionalFormatting xmlns:xm="http://schemas.microsoft.com/office/excel/2006/main">
          <x14:cfRule type="iconSet" priority="11" id="{46DB4F99-6858-4D3F-B689-77C99193522A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D48:P48 R48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'Výkaz o peňažnom toku'!D48:P48</xm:f>
              <xm:sqref>S48</xm:sqref>
            </x14:sparkline>
            <x14:sparkline>
              <xm:f>'Výkaz o peňažnom toku'!D46:P46</xm:f>
              <xm:sqref>S46</xm:sqref>
            </x14:sparkline>
            <x14:sparkline>
              <xm:f>'Výkaz o peňažnom toku'!D45:P45</xm:f>
              <xm:sqref>S45</xm:sqref>
            </x14:sparkline>
            <x14:sparkline>
              <xm:f>'Výkaz o peňažnom toku'!D37:P37</xm:f>
              <xm:sqref>S37</xm:sqref>
            </x14:sparkline>
            <x14:sparkline>
              <xm:f>'Výkaz o peňažnom toku'!D13:P13</xm:f>
              <xm:sqref>S13</xm:sqref>
            </x14:sparkline>
            <x14:sparkline>
              <xm:f>'Výkaz o peňažnom toku'!D12:P12</xm:f>
              <xm:sqref>S12</xm:sqref>
            </x14:sparkline>
            <x14:sparkline>
              <xm:f>'Výkaz o peňažnom toku'!D6:P6</xm:f>
              <xm:sqref>S6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592A26CC253A04896FB5117130F8A6604005A7378CDD03C594BAF4542E14611C016" ma:contentTypeVersion="54" ma:contentTypeDescription="Create a new document." ma:contentTypeScope="" ma:versionID="f29c659c509c70bfb09162a2003ec36d">
  <xsd:schema xmlns:xsd="http://www.w3.org/2001/XMLSchema" xmlns:xs="http://www.w3.org/2001/XMLSchema" xmlns:p="http://schemas.microsoft.com/office/2006/metadata/properties" xmlns:ns2="d13e46e7-f94b-46b2-94f9-4ba6b7e1b128" targetNamespace="http://schemas.microsoft.com/office/2006/metadata/properties" ma:root="true" ma:fieldsID="71601e1ef3fc365c3bc813d627e83c64" ns2:_="">
    <xsd:import namespace="d13e46e7-f94b-46b2-94f9-4ba6b7e1b128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3e46e7-f94b-46b2-94f9-4ba6b7e1b128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59f934c8-400c-46a8-a479-210485f56d8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C5EBFD8-CFC9-4DBC-8631-510EE5FBA5A0}" ma:internalName="CSXSubmissionMarket" ma:readOnly="false" ma:showField="MarketName" ma:web="d13e46e7-f94b-46b2-94f9-4ba6b7e1b128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b32848e-0d60-4e65-a7dd-d44f1718529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F2AE907-B9A1-4BF3-8C43-AF084B84BAEA}" ma:internalName="InProjectListLookup" ma:readOnly="true" ma:showField="InProjectLis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1860a86-89b4-4729-9089-4736342393f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F2AE907-B9A1-4BF3-8C43-AF084B84BAEA}" ma:internalName="LastCompleteVersionLookup" ma:readOnly="true" ma:showField="LastComplete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F2AE907-B9A1-4BF3-8C43-AF084B84BAEA}" ma:internalName="LastPreviewErrorLookup" ma:readOnly="true" ma:showField="LastPreviewError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F2AE907-B9A1-4BF3-8C43-AF084B84BAEA}" ma:internalName="LastPreviewResultLookup" ma:readOnly="true" ma:showField="LastPreviewResul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F2AE907-B9A1-4BF3-8C43-AF084B84BAEA}" ma:internalName="LastPreviewAttemptDateLookup" ma:readOnly="true" ma:showField="LastPreviewAttemptDat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F2AE907-B9A1-4BF3-8C43-AF084B84BAEA}" ma:internalName="LastPreviewedByLookup" ma:readOnly="true" ma:showField="LastPreviewedBy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F2AE907-B9A1-4BF3-8C43-AF084B84BAEA}" ma:internalName="LastPreviewTimeLookup" ma:readOnly="true" ma:showField="LastPreviewTi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F2AE907-B9A1-4BF3-8C43-AF084B84BAEA}" ma:internalName="LastPreviewVersionLookup" ma:readOnly="true" ma:showField="LastPreview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F2AE907-B9A1-4BF3-8C43-AF084B84BAEA}" ma:internalName="LastPublishErrorLookup" ma:readOnly="true" ma:showField="LastPublishError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F2AE907-B9A1-4BF3-8C43-AF084B84BAEA}" ma:internalName="LastPublishResultLookup" ma:readOnly="true" ma:showField="LastPublishResul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F2AE907-B9A1-4BF3-8C43-AF084B84BAEA}" ma:internalName="LastPublishAttemptDateLookup" ma:readOnly="true" ma:showField="LastPublishAttemptDat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F2AE907-B9A1-4BF3-8C43-AF084B84BAEA}" ma:internalName="LastPublishedByLookup" ma:readOnly="true" ma:showField="LastPublishedBy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F2AE907-B9A1-4BF3-8C43-AF084B84BAEA}" ma:internalName="LastPublishTimeLookup" ma:readOnly="true" ma:showField="LastPublishTi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F2AE907-B9A1-4BF3-8C43-AF084B84BAEA}" ma:internalName="LastPublishVersionLookup" ma:readOnly="true" ma:showField="LastPublish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41D62DC-9631-4F47-8033-819BA2BB4850}" ma:internalName="LocLastLocAttemptVersionLookup" ma:readOnly="false" ma:showField="LastLocAttemptVersion" ma:web="d13e46e7-f94b-46b2-94f9-4ba6b7e1b128">
      <xsd:simpleType>
        <xsd:restriction base="dms:Lookup"/>
      </xsd:simpleType>
    </xsd:element>
    <xsd:element name="LocLastLocAttemptVersionTypeLookup" ma:index="71" nillable="true" ma:displayName="Loc Last Loc Attempt Version Type" ma:default="" ma:list="{741D62DC-9631-4F47-8033-819BA2BB4850}" ma:internalName="LocLastLocAttemptVersionTypeLookup" ma:readOnly="true" ma:showField="LastLocAttemptVersionType" ma:web="d13e46e7-f94b-46b2-94f9-4ba6b7e1b128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41D62DC-9631-4F47-8033-819BA2BB4850}" ma:internalName="LocNewPublishedVersionLookup" ma:readOnly="true" ma:showField="NewPublishedVersion" ma:web="d13e46e7-f94b-46b2-94f9-4ba6b7e1b128">
      <xsd:simpleType>
        <xsd:restriction base="dms:Lookup"/>
      </xsd:simpleType>
    </xsd:element>
    <xsd:element name="LocOverallHandbackStatusLookup" ma:index="75" nillable="true" ma:displayName="Loc Overall Handback Status" ma:default="" ma:list="{741D62DC-9631-4F47-8033-819BA2BB4850}" ma:internalName="LocOverallHandbackStatusLookup" ma:readOnly="true" ma:showField="OverallHandbackStatus" ma:web="d13e46e7-f94b-46b2-94f9-4ba6b7e1b128">
      <xsd:simpleType>
        <xsd:restriction base="dms:Lookup"/>
      </xsd:simpleType>
    </xsd:element>
    <xsd:element name="LocOverallLocStatusLookup" ma:index="76" nillable="true" ma:displayName="Loc Overall Localize Status" ma:default="" ma:list="{741D62DC-9631-4F47-8033-819BA2BB4850}" ma:internalName="LocOverallLocStatusLookup" ma:readOnly="true" ma:showField="OverallLocStatus" ma:web="d13e46e7-f94b-46b2-94f9-4ba6b7e1b128">
      <xsd:simpleType>
        <xsd:restriction base="dms:Lookup"/>
      </xsd:simpleType>
    </xsd:element>
    <xsd:element name="LocOverallPreviewStatusLookup" ma:index="77" nillable="true" ma:displayName="Loc Overall Preview Status" ma:default="" ma:list="{741D62DC-9631-4F47-8033-819BA2BB4850}" ma:internalName="LocOverallPreviewStatusLookup" ma:readOnly="true" ma:showField="OverallPreviewStatus" ma:web="d13e46e7-f94b-46b2-94f9-4ba6b7e1b128">
      <xsd:simpleType>
        <xsd:restriction base="dms:Lookup"/>
      </xsd:simpleType>
    </xsd:element>
    <xsd:element name="LocOverallPublishStatusLookup" ma:index="78" nillable="true" ma:displayName="Loc Overall Publish Status" ma:default="" ma:list="{741D62DC-9631-4F47-8033-819BA2BB4850}" ma:internalName="LocOverallPublishStatusLookup" ma:readOnly="true" ma:showField="OverallPublishStatus" ma:web="d13e46e7-f94b-46b2-94f9-4ba6b7e1b128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41D62DC-9631-4F47-8033-819BA2BB4850}" ma:internalName="LocProcessedForHandoffsLookup" ma:readOnly="true" ma:showField="ProcessedForHandoffs" ma:web="d13e46e7-f94b-46b2-94f9-4ba6b7e1b128">
      <xsd:simpleType>
        <xsd:restriction base="dms:Lookup"/>
      </xsd:simpleType>
    </xsd:element>
    <xsd:element name="LocProcessedForMarketsLookup" ma:index="81" nillable="true" ma:displayName="Loc Processed For Markets" ma:default="" ma:list="{741D62DC-9631-4F47-8033-819BA2BB4850}" ma:internalName="LocProcessedForMarketsLookup" ma:readOnly="true" ma:showField="ProcessedForMarkets" ma:web="d13e46e7-f94b-46b2-94f9-4ba6b7e1b128">
      <xsd:simpleType>
        <xsd:restriction base="dms:Lookup"/>
      </xsd:simpleType>
    </xsd:element>
    <xsd:element name="LocPublishedDependentAssetsLookup" ma:index="82" nillable="true" ma:displayName="Loc Published Dependent Assets" ma:default="" ma:list="{741D62DC-9631-4F47-8033-819BA2BB4850}" ma:internalName="LocPublishedDependentAssetsLookup" ma:readOnly="true" ma:showField="PublishedDependentAssets" ma:web="d13e46e7-f94b-46b2-94f9-4ba6b7e1b128">
      <xsd:simpleType>
        <xsd:restriction base="dms:Lookup"/>
      </xsd:simpleType>
    </xsd:element>
    <xsd:element name="LocPublishedLinkedAssetsLookup" ma:index="83" nillable="true" ma:displayName="Loc Published Linked Assets" ma:default="" ma:list="{741D62DC-9631-4F47-8033-819BA2BB4850}" ma:internalName="LocPublishedLinkedAssetsLookup" ma:readOnly="true" ma:showField="PublishedLinkedAssets" ma:web="d13e46e7-f94b-46b2-94f9-4ba6b7e1b128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1b9ab47f-7cc6-43d0-bbe8-0dd31a329f1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C5EBFD8-CFC9-4DBC-8631-510EE5FBA5A0}" ma:internalName="Markets" ma:readOnly="false" ma:showField="MarketNa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F2AE907-B9A1-4BF3-8C43-AF084B84BAEA}" ma:internalName="NumOfRatingsLookup" ma:readOnly="true" ma:showField="NumOfRatings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F2AE907-B9A1-4BF3-8C43-AF084B84BAEA}" ma:internalName="PublishStatusLookup" ma:readOnly="false" ma:showField="PublishStatus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a0a15a8-45ee-49d1-b935-05d4fd24efc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81b514f4-0f77-422d-969e-945bae49e2af}" ma:internalName="TaxCatchAll" ma:showField="CatchAllData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81b514f4-0f77-422d-969e-945bae49e2af}" ma:internalName="TaxCatchAllLabel" ma:readOnly="true" ma:showField="CatchAllDataLabel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d13e46e7-f94b-46b2-94f9-4ba6b7e1b128" xsi:nil="true"/>
    <AssetExpire xmlns="d13e46e7-f94b-46b2-94f9-4ba6b7e1b128">2029-01-01T08:00:00+00:00</AssetExpire>
    <CampaignTagsTaxHTField0 xmlns="d13e46e7-f94b-46b2-94f9-4ba6b7e1b128">
      <Terms xmlns="http://schemas.microsoft.com/office/infopath/2007/PartnerControls"/>
    </CampaignTagsTaxHTField0>
    <IntlLangReviewDate xmlns="d13e46e7-f94b-46b2-94f9-4ba6b7e1b128" xsi:nil="true"/>
    <TPFriendlyName xmlns="d13e46e7-f94b-46b2-94f9-4ba6b7e1b128" xsi:nil="true"/>
    <IntlLangReview xmlns="d13e46e7-f94b-46b2-94f9-4ba6b7e1b128">false</IntlLangReview>
    <LocLastLocAttemptVersionLookup xmlns="d13e46e7-f94b-46b2-94f9-4ba6b7e1b128">848662</LocLastLocAttemptVersionLookup>
    <PolicheckWords xmlns="d13e46e7-f94b-46b2-94f9-4ba6b7e1b128" xsi:nil="true"/>
    <SubmitterId xmlns="d13e46e7-f94b-46b2-94f9-4ba6b7e1b128" xsi:nil="true"/>
    <AcquiredFrom xmlns="d13e46e7-f94b-46b2-94f9-4ba6b7e1b128">Internal MS</AcquiredFrom>
    <EditorialStatus xmlns="d13e46e7-f94b-46b2-94f9-4ba6b7e1b128">Dokončené</EditorialStatus>
    <Markets xmlns="d13e46e7-f94b-46b2-94f9-4ba6b7e1b128"/>
    <OriginAsset xmlns="d13e46e7-f94b-46b2-94f9-4ba6b7e1b128" xsi:nil="true"/>
    <AssetStart xmlns="d13e46e7-f94b-46b2-94f9-4ba6b7e1b128">2012-07-27T02:37:00+00:00</AssetStart>
    <FriendlyTitle xmlns="d13e46e7-f94b-46b2-94f9-4ba6b7e1b128" xsi:nil="true"/>
    <MarketSpecific xmlns="d13e46e7-f94b-46b2-94f9-4ba6b7e1b128">false</MarketSpecific>
    <TPNamespace xmlns="d13e46e7-f94b-46b2-94f9-4ba6b7e1b128" xsi:nil="true"/>
    <PublishStatusLookup xmlns="d13e46e7-f94b-46b2-94f9-4ba6b7e1b128">
      <Value>237803</Value>
    </PublishStatusLookup>
    <APAuthor xmlns="d13e46e7-f94b-46b2-94f9-4ba6b7e1b128">
      <UserInfo>
        <DisplayName>REDMOND\v-sa</DisplayName>
        <AccountId>2467</AccountId>
        <AccountType/>
      </UserInfo>
    </APAuthor>
    <TPCommandLine xmlns="d13e46e7-f94b-46b2-94f9-4ba6b7e1b128" xsi:nil="true"/>
    <IntlLangReviewer xmlns="d13e46e7-f94b-46b2-94f9-4ba6b7e1b128" xsi:nil="true"/>
    <OpenTemplate xmlns="d13e46e7-f94b-46b2-94f9-4ba6b7e1b128">true</OpenTemplate>
    <CSXSubmissionDate xmlns="d13e46e7-f94b-46b2-94f9-4ba6b7e1b128" xsi:nil="true"/>
    <TaxCatchAll xmlns="d13e46e7-f94b-46b2-94f9-4ba6b7e1b128"/>
    <Manager xmlns="d13e46e7-f94b-46b2-94f9-4ba6b7e1b128" xsi:nil="true"/>
    <NumericId xmlns="d13e46e7-f94b-46b2-94f9-4ba6b7e1b128" xsi:nil="true"/>
    <ParentAssetId xmlns="d13e46e7-f94b-46b2-94f9-4ba6b7e1b128" xsi:nil="true"/>
    <OriginalSourceMarket xmlns="d13e46e7-f94b-46b2-94f9-4ba6b7e1b128">english</OriginalSourceMarket>
    <ApprovalStatus xmlns="d13e46e7-f94b-46b2-94f9-4ba6b7e1b128">Rozpracované</ApprovalStatus>
    <TPComponent xmlns="d13e46e7-f94b-46b2-94f9-4ba6b7e1b128" xsi:nil="true"/>
    <EditorialTags xmlns="d13e46e7-f94b-46b2-94f9-4ba6b7e1b128" xsi:nil="true"/>
    <TPExecutable xmlns="d13e46e7-f94b-46b2-94f9-4ba6b7e1b128" xsi:nil="true"/>
    <TPLaunchHelpLink xmlns="d13e46e7-f94b-46b2-94f9-4ba6b7e1b128" xsi:nil="true"/>
    <LocComments xmlns="d13e46e7-f94b-46b2-94f9-4ba6b7e1b128" xsi:nil="true"/>
    <LocRecommendedHandoff xmlns="d13e46e7-f94b-46b2-94f9-4ba6b7e1b128" xsi:nil="true"/>
    <SourceTitle xmlns="d13e46e7-f94b-46b2-94f9-4ba6b7e1b128" xsi:nil="true"/>
    <CSXUpdate xmlns="d13e46e7-f94b-46b2-94f9-4ba6b7e1b128">false</CSXUpdate>
    <IntlLocPriority xmlns="d13e46e7-f94b-46b2-94f9-4ba6b7e1b128" xsi:nil="true"/>
    <UAProjectedTotalWords xmlns="d13e46e7-f94b-46b2-94f9-4ba6b7e1b128" xsi:nil="true"/>
    <AssetType xmlns="d13e46e7-f94b-46b2-94f9-4ba6b7e1b128">TP</AssetType>
    <MachineTranslated xmlns="d13e46e7-f94b-46b2-94f9-4ba6b7e1b128">false</MachineTranslated>
    <OutputCachingOn xmlns="d13e46e7-f94b-46b2-94f9-4ba6b7e1b128">false</OutputCachingOn>
    <TemplateStatus xmlns="d13e46e7-f94b-46b2-94f9-4ba6b7e1b128">Dokončené</TemplateStatus>
    <IsSearchable xmlns="d13e46e7-f94b-46b2-94f9-4ba6b7e1b128">true</IsSearchable>
    <ContentItem xmlns="d13e46e7-f94b-46b2-94f9-4ba6b7e1b128" xsi:nil="true"/>
    <HandoffToMSDN xmlns="d13e46e7-f94b-46b2-94f9-4ba6b7e1b128" xsi:nil="true"/>
    <ShowIn xmlns="d13e46e7-f94b-46b2-94f9-4ba6b7e1b128">Zobraziť všade</ShowIn>
    <ThumbnailAssetId xmlns="d13e46e7-f94b-46b2-94f9-4ba6b7e1b128" xsi:nil="true"/>
    <UALocComments xmlns="d13e46e7-f94b-46b2-94f9-4ba6b7e1b128" xsi:nil="true"/>
    <UALocRecommendation xmlns="d13e46e7-f94b-46b2-94f9-4ba6b7e1b128">Lokalizovať</UALocRecommendation>
    <LastModifiedDateTime xmlns="d13e46e7-f94b-46b2-94f9-4ba6b7e1b128" xsi:nil="true"/>
    <LegacyData xmlns="d13e46e7-f94b-46b2-94f9-4ba6b7e1b128" xsi:nil="true"/>
    <LocManualTestRequired xmlns="d13e46e7-f94b-46b2-94f9-4ba6b7e1b128">false</LocManualTestRequired>
    <LocMarketGroupTiers2 xmlns="d13e46e7-f94b-46b2-94f9-4ba6b7e1b128" xsi:nil="true"/>
    <ClipArtFilename xmlns="d13e46e7-f94b-46b2-94f9-4ba6b7e1b128" xsi:nil="true"/>
    <TPApplication xmlns="d13e46e7-f94b-46b2-94f9-4ba6b7e1b128" xsi:nil="true"/>
    <CSXHash xmlns="d13e46e7-f94b-46b2-94f9-4ba6b7e1b128" xsi:nil="true"/>
    <DirectSourceMarket xmlns="d13e46e7-f94b-46b2-94f9-4ba6b7e1b128">english</DirectSourceMarket>
    <PrimaryImageGen xmlns="d13e46e7-f94b-46b2-94f9-4ba6b7e1b128">true</PrimaryImageGen>
    <PlannedPubDate xmlns="d13e46e7-f94b-46b2-94f9-4ba6b7e1b128" xsi:nil="true"/>
    <CSXSubmissionMarket xmlns="d13e46e7-f94b-46b2-94f9-4ba6b7e1b128" xsi:nil="true"/>
    <Downloads xmlns="d13e46e7-f94b-46b2-94f9-4ba6b7e1b128">0</Downloads>
    <ArtSampleDocs xmlns="d13e46e7-f94b-46b2-94f9-4ba6b7e1b128" xsi:nil="true"/>
    <TrustLevel xmlns="d13e46e7-f94b-46b2-94f9-4ba6b7e1b128">1 Obsah spravovaný spoločnosťou Microsoft</TrustLevel>
    <BlockPublish xmlns="d13e46e7-f94b-46b2-94f9-4ba6b7e1b128">false</BlockPublish>
    <TPLaunchHelpLinkType xmlns="d13e46e7-f94b-46b2-94f9-4ba6b7e1b128">Šablóna</TPLaunchHelpLinkType>
    <LocalizationTagsTaxHTField0 xmlns="d13e46e7-f94b-46b2-94f9-4ba6b7e1b128">
      <Terms xmlns="http://schemas.microsoft.com/office/infopath/2007/PartnerControls"/>
    </LocalizationTagsTaxHTField0>
    <BusinessGroup xmlns="d13e46e7-f94b-46b2-94f9-4ba6b7e1b128" xsi:nil="true"/>
    <Providers xmlns="d13e46e7-f94b-46b2-94f9-4ba6b7e1b128" xsi:nil="true"/>
    <TemplateTemplateType xmlns="d13e46e7-f94b-46b2-94f9-4ba6b7e1b128">Excel 2007 Default</TemplateTemplateType>
    <TimesCloned xmlns="d13e46e7-f94b-46b2-94f9-4ba6b7e1b128" xsi:nil="true"/>
    <TPAppVersion xmlns="d13e46e7-f94b-46b2-94f9-4ba6b7e1b128" xsi:nil="true"/>
    <VoteCount xmlns="d13e46e7-f94b-46b2-94f9-4ba6b7e1b128" xsi:nil="true"/>
    <FeatureTagsTaxHTField0 xmlns="d13e46e7-f94b-46b2-94f9-4ba6b7e1b128">
      <Terms xmlns="http://schemas.microsoft.com/office/infopath/2007/PartnerControls"/>
    </FeatureTagsTaxHTField0>
    <Provider xmlns="d13e46e7-f94b-46b2-94f9-4ba6b7e1b128" xsi:nil="true"/>
    <UACurrentWords xmlns="d13e46e7-f94b-46b2-94f9-4ba6b7e1b128" xsi:nil="true"/>
    <AssetId xmlns="d13e46e7-f94b-46b2-94f9-4ba6b7e1b128">TP103107636</AssetId>
    <TPClientViewer xmlns="d13e46e7-f94b-46b2-94f9-4ba6b7e1b128" xsi:nil="true"/>
    <DSATActionTaken xmlns="d13e46e7-f94b-46b2-94f9-4ba6b7e1b128" xsi:nil="true"/>
    <APEditor xmlns="d13e46e7-f94b-46b2-94f9-4ba6b7e1b128">
      <UserInfo>
        <DisplayName/>
        <AccountId xsi:nil="true"/>
        <AccountType/>
      </UserInfo>
    </APEditor>
    <TPInstallLocation xmlns="d13e46e7-f94b-46b2-94f9-4ba6b7e1b128" xsi:nil="true"/>
    <OOCacheId xmlns="d13e46e7-f94b-46b2-94f9-4ba6b7e1b128" xsi:nil="true"/>
    <IsDeleted xmlns="d13e46e7-f94b-46b2-94f9-4ba6b7e1b128">false</IsDeleted>
    <PublishTargets xmlns="d13e46e7-f94b-46b2-94f9-4ba6b7e1b128">OfficeOnlineVNext</PublishTargets>
    <ApprovalLog xmlns="d13e46e7-f94b-46b2-94f9-4ba6b7e1b128" xsi:nil="true"/>
    <BugNumber xmlns="d13e46e7-f94b-46b2-94f9-4ba6b7e1b128" xsi:nil="true"/>
    <CrawlForDependencies xmlns="d13e46e7-f94b-46b2-94f9-4ba6b7e1b128">false</CrawlForDependencies>
    <InternalTagsTaxHTField0 xmlns="d13e46e7-f94b-46b2-94f9-4ba6b7e1b128">
      <Terms xmlns="http://schemas.microsoft.com/office/infopath/2007/PartnerControls"/>
    </InternalTagsTaxHTField0>
    <LastHandOff xmlns="d13e46e7-f94b-46b2-94f9-4ba6b7e1b128" xsi:nil="true"/>
    <Milestone xmlns="d13e46e7-f94b-46b2-94f9-4ba6b7e1b128" xsi:nil="true"/>
    <OriginalRelease xmlns="d13e46e7-f94b-46b2-94f9-4ba6b7e1b128">15</OriginalRelease>
    <RecommendationsModifier xmlns="d13e46e7-f94b-46b2-94f9-4ba6b7e1b128" xsi:nil="true"/>
    <ScenarioTagsTaxHTField0 xmlns="d13e46e7-f94b-46b2-94f9-4ba6b7e1b128">
      <Terms xmlns="http://schemas.microsoft.com/office/infopath/2007/PartnerControls"/>
    </ScenarioTagsTaxHTField0>
    <UANotes xmlns="d13e46e7-f94b-46b2-94f9-4ba6b7e1b128" xsi:nil="true"/>
  </documentManagement>
</p:properties>
</file>

<file path=customXml/itemProps1.xml><?xml version="1.0" encoding="utf-8"?>
<ds:datastoreItem xmlns:ds="http://schemas.openxmlformats.org/officeDocument/2006/customXml" ds:itemID="{18BFE539-B05D-45C3-B77A-F71DAA1AFC0F}"/>
</file>

<file path=customXml/itemProps2.xml><?xml version="1.0" encoding="utf-8"?>
<ds:datastoreItem xmlns:ds="http://schemas.openxmlformats.org/officeDocument/2006/customXml" ds:itemID="{41AACE58-8C7C-4892-8F3F-FBDF46E51B13}"/>
</file>

<file path=customXml/itemProps3.xml><?xml version="1.0" encoding="utf-8"?>
<ds:datastoreItem xmlns:ds="http://schemas.openxmlformats.org/officeDocument/2006/customXml" ds:itemID="{5B3E0B03-3C0B-4CFD-B845-625A9F95FD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Výkaz o peňažnom toku</vt:lpstr>
      <vt:lpstr>Dátumzačiatkufiškálnehoroku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2012-07-26T18:07:35Z</dcterms:created>
  <dcterms:modified xsi:type="dcterms:W3CDTF">2012-09-29T02:46:34Z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0x010100F592A26CC253A04896FB5117130F8A6604005A7378CDD03C594BAF4542E14611C016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