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027"/>
  <workbookPr filterPrivacy="1" updateLinks="never"/>
  <bookViews>
    <workbookView xWindow="0" yWindow="0" windowWidth="19200" windowHeight="11490"/>
  </bookViews>
  <sheets>
    <sheet name="Расчет кредита" sheetId="1" r:id="rId1"/>
  </sheets>
  <definedNames>
    <definedName name="ВыплатаНачинаетсяСегодня">IF(НачалоПогашенияКредита&lt;TODAY(),TRUE,FALSE)</definedName>
    <definedName name="КомбинированныйЕжемесячныйПлатеж">КредитыНаОбучение[[#Totals],[Текущий ежемесячный платеж]]</definedName>
    <definedName name="НачалоПогашенияКредита">'Расчет кредита'!$L$2</definedName>
    <definedName name="ОжидаемыйЕжегодныйДоход">'Расчет кредита'!$G$2</definedName>
    <definedName name="ОжидаемыйЕжемесячныйДоход">'Расчет кредита'!$M$22</definedName>
    <definedName name="ПолнаяСтоимостьКредита">'Расчет кредита'!$M$20</definedName>
    <definedName name="ПроцентБольшеМеньше">IF(КредитыНаОбучение[[#Totals],[Текущий ежемесячный платеж]]/ОжидаемыйЕжемесячныйДоход&gt;=0.08,"above","below")</definedName>
    <definedName name="ПроцентОтДохода">"КредитыНаОбучение[[#Итоги],[Monthly Payment]]/ОжидаемыйЕжемесячныйДоход"</definedName>
    <definedName name="ПроцентОтЕжесячногоДохода">КредитыНаОбучение[[#Totals],[Текущий ежемесячный платеж]]/ОжидаемыйЕжемесячныйДоход</definedName>
  </definedNames>
  <calcPr calcId="152511"/>
</workbook>
</file>

<file path=xl/calcChain.xml><?xml version="1.0" encoding="utf-8"?>
<calcChain xmlns="http://schemas.openxmlformats.org/spreadsheetml/2006/main">
  <c r="M8" i="1" l="1"/>
  <c r="J13" i="1"/>
  <c r="J14" i="1"/>
  <c r="J15" i="1"/>
  <c r="J16" i="1"/>
  <c r="E17" i="1"/>
  <c r="L14" i="1"/>
  <c r="M14" i="1" s="1"/>
  <c r="L15" i="1"/>
  <c r="M15" i="1" s="1"/>
  <c r="L16" i="1"/>
  <c r="M16" i="1" s="1"/>
  <c r="L13" i="1"/>
  <c r="M13" i="1" s="1"/>
  <c r="K14" i="1"/>
  <c r="K15" i="1"/>
  <c r="K16" i="1"/>
  <c r="K13" i="1"/>
  <c r="K17" i="1" s="1"/>
  <c r="I14" i="1"/>
  <c r="I15" i="1"/>
  <c r="I16" i="1"/>
  <c r="I13" i="1"/>
  <c r="M18" i="1" l="1"/>
  <c r="L17" i="1"/>
  <c r="M17" i="1"/>
  <c r="K18" i="1"/>
  <c r="F18" i="1"/>
  <c r="E18" i="1"/>
  <c r="J17" i="1"/>
  <c r="F8" i="1" s="1"/>
  <c r="M22" i="1" l="1"/>
</calcChain>
</file>

<file path=xl/sharedStrings.xml><?xml version="1.0" encoding="utf-8"?>
<sst xmlns="http://schemas.openxmlformats.org/spreadsheetml/2006/main" count="33" uniqueCount="33">
  <si>
    <t>Сумма кредита</t>
  </si>
  <si>
    <t>Кредитор</t>
  </si>
  <si>
    <t>№ кредита</t>
  </si>
  <si>
    <t>10998M88</t>
  </si>
  <si>
    <t>20987N87</t>
  </si>
  <si>
    <t>36785LM</t>
  </si>
  <si>
    <t>Среднее</t>
  </si>
  <si>
    <t>Итого</t>
  </si>
  <si>
    <t>Ежегодный платеж</t>
  </si>
  <si>
    <t>Общая сумма погашения кредита:</t>
  </si>
  <si>
    <t>Годовая процентная ставка</t>
  </si>
  <si>
    <t>Запланированные платежи</t>
  </si>
  <si>
    <t>765R43</t>
  </si>
  <si>
    <t>Кредитор 1</t>
  </si>
  <si>
    <t>Кредитор 2</t>
  </si>
  <si>
    <t>Кредитор 3</t>
  </si>
  <si>
    <t>Кредитор 4</t>
  </si>
  <si>
    <t>Начальная дата</t>
  </si>
  <si>
    <t>Конечная дата</t>
  </si>
  <si>
    <t>Продолжительность (годы)</t>
  </si>
  <si>
    <t>Общая сумма процентов</t>
  </si>
  <si>
    <t>ОБЩИЕ СВЕДЕНИЯ О КРЕДИТЕ</t>
  </si>
  <si>
    <t>ДАННЫЕ ПОГАШЕНИЯ КРЕДИТА</t>
  </si>
  <si>
    <t>ДАННЫЕ ПО ПЛАТЕЖАМ</t>
  </si>
  <si>
    <t>Ваш комбинированный текущий ежемесячный платеж составляет:</t>
  </si>
  <si>
    <t>Ваш комбинированный плановый ежемесячный платеж составляет:</t>
  </si>
  <si>
    <t>Процент от ежемесячного дохода:</t>
  </si>
  <si>
    <t>Процент от ежемесячного дохода:</t>
  </si>
  <si>
    <t xml:space="preserve">РАСЧЕТ КРЕДИТА </t>
  </si>
  <si>
    <t xml:space="preserve">НА ОБУЧЕНИЕ </t>
  </si>
  <si>
    <t>Ожидаемый ежемесячный доход после окончания обучения:</t>
  </si>
  <si>
    <r>
      <t xml:space="preserve"> Рекомендуется, чтобы ваша общая сумма ежемесячных погашений кредита на обучение </t>
    </r>
    <r>
      <rPr>
        <b/>
        <sz val="16"/>
        <color theme="6"/>
        <rFont val="Calibri"/>
        <family val="2"/>
        <scheme val="minor"/>
      </rPr>
      <t>не превышала 8%</t>
    </r>
    <r>
      <rPr>
        <sz val="16"/>
        <color theme="6"/>
        <rFont val="Calibri"/>
        <family val="2"/>
        <scheme val="minor"/>
      </rPr>
      <t xml:space="preserve"> от зарплаты за первый год.</t>
    </r>
  </si>
  <si>
    <t>Текущий ежемесячный платеж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</si>
</sst>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-* #,##0.00&quot;р.&quot;_-;\-* #,##0.00&quot;р.&quot;_-;_-* &quot;-&quot;??&quot;р.&quot;_-;_-@_-"/>
    <numFmt numFmtId="166" formatCode="&quot;$&quot;#,##0.00"/>
    <numFmt numFmtId="167" formatCode="#,##0.00&quot;р.&quot;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i/>
      <sz val="12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30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34"/>
      <color theme="0"/>
      <name val="Calibri"/>
      <family val="2"/>
      <scheme val="major"/>
    </font>
    <font>
      <b/>
      <sz val="29"/>
      <color theme="0"/>
      <name val="Calibri"/>
      <family val="2"/>
      <scheme val="major"/>
    </font>
    <font>
      <sz val="16"/>
      <color theme="6"/>
      <name val="Calibri"/>
      <family val="2"/>
      <scheme val="minor"/>
    </font>
    <font>
      <b/>
      <sz val="16"/>
      <color theme="6"/>
      <name val="Calibri"/>
      <family val="2"/>
      <scheme val="min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6"/>
      <name val="Calibri"/>
      <family val="2"/>
      <scheme val="minor"/>
    </font>
    <font>
      <b/>
      <sz val="39"/>
      <color theme="6"/>
      <name val="Calibri"/>
      <family val="2"/>
      <scheme val="major"/>
    </font>
    <font>
      <sz val="11"/>
      <color theme="3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theme="3" tint="0.3999450666829432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14" fontId="8" fillId="0" borderId="0" xfId="0" applyNumberFormat="1" applyFont="1" applyFill="1" applyBorder="1" applyAlignment="1">
      <alignment vertical="top"/>
    </xf>
    <xf numFmtId="166" fontId="9" fillId="0" borderId="0" xfId="0" applyNumberFormat="1" applyFont="1" applyFill="1" applyAlignment="1"/>
    <xf numFmtId="0" fontId="0" fillId="0" borderId="0" xfId="0" applyFill="1" applyAlignment="1">
      <alignment vertical="top"/>
    </xf>
    <xf numFmtId="10" fontId="9" fillId="0" borderId="0" xfId="2" applyNumberFormat="1" applyFont="1" applyFill="1" applyAlignment="1">
      <alignment vertical="top"/>
    </xf>
    <xf numFmtId="0" fontId="10" fillId="0" borderId="0" xfId="4" applyFont="1" applyFill="1" applyAlignment="1">
      <alignment vertical="center"/>
    </xf>
    <xf numFmtId="0" fontId="4" fillId="0" borderId="0" xfId="0" applyFont="1" applyFill="1" applyAlignment="1">
      <alignment wrapText="1"/>
    </xf>
    <xf numFmtId="166" fontId="5" fillId="0" borderId="0" xfId="4" applyNumberFormat="1" applyFont="1" applyFill="1" applyAlignment="1">
      <alignment vertical="center"/>
    </xf>
    <xf numFmtId="9" fontId="0" fillId="0" borderId="0" xfId="2" applyFont="1" applyFill="1"/>
    <xf numFmtId="0" fontId="13" fillId="0" borderId="0" xfId="0" applyFont="1" applyFill="1" applyAlignment="1">
      <alignment vertical="center"/>
    </xf>
    <xf numFmtId="0" fontId="0" fillId="0" borderId="1" xfId="0" applyFill="1" applyBorder="1"/>
    <xf numFmtId="0" fontId="3" fillId="0" borderId="1" xfId="4" applyFill="1" applyBorder="1" applyAlignment="1">
      <alignment horizontal="right"/>
    </xf>
    <xf numFmtId="0" fontId="3" fillId="0" borderId="1" xfId="4" applyFill="1" applyBorder="1" applyAlignment="1">
      <alignment horizontal="center"/>
    </xf>
    <xf numFmtId="0" fontId="9" fillId="0" borderId="0" xfId="6" applyFill="1" applyAlignment="1">
      <alignment horizontal="left" vertical="top"/>
    </xf>
    <xf numFmtId="0" fontId="9" fillId="0" borderId="0" xfId="6" applyFill="1" applyAlignment="1">
      <alignment horizontal="left"/>
    </xf>
    <xf numFmtId="0" fontId="9" fillId="0" borderId="0" xfId="6" applyFill="1" applyAlignment="1">
      <alignment horizontal="left" indent="3"/>
    </xf>
    <xf numFmtId="0" fontId="9" fillId="0" borderId="0" xfId="6" applyFill="1" applyAlignment="1">
      <alignment horizontal="left" vertical="top" indent="2"/>
    </xf>
    <xf numFmtId="0" fontId="15" fillId="0" borderId="0" xfId="4" applyFont="1" applyFill="1" applyAlignment="1">
      <alignment horizontal="right" vertical="center"/>
    </xf>
    <xf numFmtId="0" fontId="15" fillId="0" borderId="0" xfId="4" applyFont="1" applyFill="1" applyAlignment="1">
      <alignment horizontal="right"/>
    </xf>
    <xf numFmtId="0" fontId="0" fillId="0" borderId="0" xfId="0" applyFill="1" applyBorder="1"/>
    <xf numFmtId="0" fontId="3" fillId="0" borderId="0" xfId="4" applyFill="1" applyBorder="1" applyAlignment="1">
      <alignment horizontal="right"/>
    </xf>
    <xf numFmtId="0" fontId="3" fillId="0" borderId="0" xfId="4" applyFill="1" applyBorder="1" applyAlignment="1">
      <alignment horizontal="center"/>
    </xf>
    <xf numFmtId="0" fontId="6" fillId="3" borderId="0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vertical="center"/>
    </xf>
    <xf numFmtId="10" fontId="6" fillId="3" borderId="0" xfId="2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10" fontId="0" fillId="0" borderId="2" xfId="2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14" fontId="0" fillId="0" borderId="3" xfId="2" applyNumberFormat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10" fontId="6" fillId="3" borderId="2" xfId="2" applyNumberFormat="1" applyFont="1" applyFill="1" applyBorder="1" applyAlignment="1">
      <alignment horizontal="center" vertical="center"/>
    </xf>
    <xf numFmtId="10" fontId="17" fillId="0" borderId="0" xfId="2" applyNumberFormat="1" applyFont="1" applyFill="1" applyAlignment="1">
      <alignment horizontal="left" vertical="top" indent="2"/>
    </xf>
    <xf numFmtId="0" fontId="13" fillId="0" borderId="0" xfId="5" applyFont="1" applyFill="1" applyAlignment="1">
      <alignment horizontal="left" vertical="center" indent="1"/>
    </xf>
    <xf numFmtId="0" fontId="0" fillId="0" borderId="0" xfId="0" applyNumberFormat="1" applyFill="1"/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165" fontId="7" fillId="3" borderId="0" xfId="0" applyNumberFormat="1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165" fontId="5" fillId="0" borderId="0" xfId="4" applyNumberFormat="1" applyFont="1" applyFill="1" applyAlignment="1">
      <alignment vertical="center"/>
    </xf>
    <xf numFmtId="167" fontId="0" fillId="0" borderId="0" xfId="1" applyNumberFormat="1" applyFont="1" applyFill="1" applyBorder="1" applyAlignment="1">
      <alignment horizontal="right" indent="2"/>
    </xf>
    <xf numFmtId="167" fontId="19" fillId="0" borderId="0" xfId="0" applyNumberFormat="1" applyFont="1" applyFill="1" applyBorder="1" applyAlignment="1">
      <alignment horizontal="right" vertical="center" indent="2"/>
    </xf>
    <xf numFmtId="167" fontId="6" fillId="3" borderId="0" xfId="0" applyNumberFormat="1" applyFont="1" applyFill="1" applyBorder="1" applyAlignment="1">
      <alignment horizontal="right" vertical="center" indent="2"/>
    </xf>
    <xf numFmtId="167" fontId="0" fillId="0" borderId="0" xfId="1" applyNumberFormat="1" applyFont="1" applyFill="1" applyBorder="1" applyAlignment="1">
      <alignment horizontal="right" indent="3"/>
    </xf>
    <xf numFmtId="167" fontId="0" fillId="0" borderId="0" xfId="1" applyNumberFormat="1" applyFont="1" applyFill="1" applyBorder="1" applyAlignment="1">
      <alignment horizontal="right" indent="4"/>
    </xf>
    <xf numFmtId="167" fontId="19" fillId="0" borderId="0" xfId="0" applyNumberFormat="1" applyFont="1" applyFill="1" applyBorder="1" applyAlignment="1">
      <alignment horizontal="right" vertical="center" indent="3"/>
    </xf>
    <xf numFmtId="167" fontId="19" fillId="0" borderId="0" xfId="0" applyNumberFormat="1" applyFont="1" applyFill="1" applyBorder="1" applyAlignment="1">
      <alignment horizontal="right" vertical="center" indent="4"/>
    </xf>
    <xf numFmtId="167" fontId="17" fillId="0" borderId="0" xfId="0" applyNumberFormat="1" applyFont="1" applyFill="1" applyAlignment="1">
      <alignment horizontal="left" indent="2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 vertical="top"/>
    </xf>
    <xf numFmtId="14" fontId="18" fillId="0" borderId="0" xfId="0" applyNumberFormat="1" applyFont="1" applyFill="1" applyBorder="1" applyAlignment="1">
      <alignment horizontal="center" vertical="top"/>
    </xf>
    <xf numFmtId="0" fontId="12" fillId="2" borderId="0" xfId="3" applyFont="1" applyFill="1" applyAlignment="1">
      <alignment horizontal="center"/>
    </xf>
    <xf numFmtId="167" fontId="17" fillId="0" borderId="0" xfId="0" applyNumberFormat="1" applyFont="1" applyFill="1" applyAlignment="1">
      <alignment horizontal="left" indent="3"/>
    </xf>
    <xf numFmtId="10" fontId="17" fillId="0" borderId="0" xfId="2" applyNumberFormat="1" applyFont="1" applyFill="1" applyAlignment="1">
      <alignment horizontal="left" vertical="top" indent="3"/>
    </xf>
  </cellXfs>
  <cellStyles count="7">
    <cellStyle name="Денежный" xfId="1" builtinId="4"/>
    <cellStyle name="Заголовок 1" xfId="5" builtinId="16" customBuiltin="1"/>
    <cellStyle name="Заголовок 2" xfId="6" builtinId="17" customBuiltin="1"/>
    <cellStyle name="Заголовок 4" xfId="4" builtinId="19"/>
    <cellStyle name="Название" xfId="3" builtinId="15"/>
    <cellStyle name="Обычный" xfId="0" builtinId="0" customBuiltin="1"/>
    <cellStyle name="Процентный" xfId="2" builtinId="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numFmt numFmtId="167" formatCode="#,##0.00&quot;р.&quot;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  <border diagonalUp="0" diagonalDown="0" outline="0">
        <left/>
        <right/>
        <top/>
        <bottom/>
      </border>
    </dxf>
    <dxf>
      <numFmt numFmtId="167" formatCode="#,##0.00&quot;р.&quot;"/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numFmt numFmtId="167" formatCode="#,##0.00&quot;р.&quot;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/>
        <bottom/>
      </border>
    </dxf>
    <dxf>
      <numFmt numFmtId="167" formatCode="#,##0.00&quot;р.&quot;"/>
      <fill>
        <patternFill patternType="none">
          <fgColor indexed="64"/>
          <bgColor auto="1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numFmt numFmtId="168" formatCode="dd/mm/yyyy"/>
      <fill>
        <patternFill patternType="none">
          <fgColor indexed="64"/>
          <bgColor auto="1"/>
        </patternFill>
      </fill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numFmt numFmtId="167" formatCode="#,##0.00&quot;р.&quot;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24994659260841701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/>
        </bottom>
      </border>
    </dxf>
  </dxfs>
  <tableStyles count="1" defaultTableStyle="TableStyleMedium2" defaultPivotStyle="PivotStyleLight16">
    <tableStyle name="College Loan Calculator" pivot="0" count="2"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809625</xdr:colOff>
      <xdr:row>1</xdr:row>
      <xdr:rowOff>26459</xdr:rowOff>
    </xdr:from>
    <xdr:to>
      <xdr:col>4</xdr:col>
      <xdr:colOff>1336412</xdr:colOff>
      <xdr:row>2</xdr:row>
      <xdr:rowOff>340784</xdr:rowOff>
    </xdr:to>
    <xdr:sp macro="" textlink="">
      <xdr:nvSpPr>
        <xdr:cNvPr id="15" name="Автофигура 13" descr="&quot;&quot;"/>
        <xdr:cNvSpPr>
          <a:spLocks noChangeAspect="1"/>
        </xdr:cNvSpPr>
      </xdr:nvSpPr>
      <xdr:spPr bwMode="auto">
        <a:xfrm>
          <a:off x="3609975" y="407459"/>
          <a:ext cx="526787" cy="8191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1466850</xdr:colOff>
      <xdr:row>1</xdr:row>
      <xdr:rowOff>140464</xdr:rowOff>
    </xdr:from>
    <xdr:to>
      <xdr:col>4</xdr:col>
      <xdr:colOff>1925223</xdr:colOff>
      <xdr:row>2</xdr:row>
      <xdr:rowOff>360551</xdr:rowOff>
    </xdr:to>
    <xdr:sp macro="" textlink="">
      <xdr:nvSpPr>
        <xdr:cNvPr id="17" name="Полилиния 16" descr="&quot;&quot;"/>
        <xdr:cNvSpPr>
          <a:spLocks/>
        </xdr:cNvSpPr>
      </xdr:nvSpPr>
      <xdr:spPr bwMode="auto">
        <a:xfrm>
          <a:off x="4533900" y="397639"/>
          <a:ext cx="458373" cy="724912"/>
        </a:xfrm>
        <a:custGeom>
          <a:avLst/>
          <a:gdLst>
            <a:gd name="T0" fmla="*/ 0 w 2020"/>
            <a:gd name="T1" fmla="*/ 0 h 2997"/>
            <a:gd name="T2" fmla="*/ 2020 w 2020"/>
            <a:gd name="T3" fmla="*/ 1488 h 2997"/>
            <a:gd name="T4" fmla="*/ 0 w 2020"/>
            <a:gd name="T5" fmla="*/ 2997 h 2997"/>
            <a:gd name="T6" fmla="*/ 0 w 2020"/>
            <a:gd name="T7" fmla="*/ 0 h 29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020" h="2997">
              <a:moveTo>
                <a:pt x="0" y="0"/>
              </a:moveTo>
              <a:lnTo>
                <a:pt x="2020" y="1488"/>
              </a:lnTo>
              <a:lnTo>
                <a:pt x="0" y="2997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20000"/>
            <a:lumOff val="8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9</xdr:col>
      <xdr:colOff>1362075</xdr:colOff>
      <xdr:row>1</xdr:row>
      <xdr:rowOff>111889</xdr:rowOff>
    </xdr:from>
    <xdr:to>
      <xdr:col>10</xdr:col>
      <xdr:colOff>102265</xdr:colOff>
      <xdr:row>2</xdr:row>
      <xdr:rowOff>331976</xdr:rowOff>
    </xdr:to>
    <xdr:sp macro="" textlink="">
      <xdr:nvSpPr>
        <xdr:cNvPr id="43" name="Полилиния 42" descr="&quot;&quot;"/>
        <xdr:cNvSpPr>
          <a:spLocks/>
        </xdr:cNvSpPr>
      </xdr:nvSpPr>
      <xdr:spPr bwMode="auto">
        <a:xfrm>
          <a:off x="11830050" y="369064"/>
          <a:ext cx="454690" cy="724912"/>
        </a:xfrm>
        <a:custGeom>
          <a:avLst/>
          <a:gdLst>
            <a:gd name="T0" fmla="*/ 0 w 2020"/>
            <a:gd name="T1" fmla="*/ 0 h 2997"/>
            <a:gd name="T2" fmla="*/ 2020 w 2020"/>
            <a:gd name="T3" fmla="*/ 1488 h 2997"/>
            <a:gd name="T4" fmla="*/ 0 w 2020"/>
            <a:gd name="T5" fmla="*/ 2997 h 2997"/>
            <a:gd name="T6" fmla="*/ 0 w 2020"/>
            <a:gd name="T7" fmla="*/ 0 h 29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020" h="2997">
              <a:moveTo>
                <a:pt x="0" y="0"/>
              </a:moveTo>
              <a:lnTo>
                <a:pt x="2020" y="1488"/>
              </a:lnTo>
              <a:lnTo>
                <a:pt x="0" y="2997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20000"/>
            <a:lumOff val="8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5</xdr:col>
      <xdr:colOff>11651</xdr:colOff>
      <xdr:row>6</xdr:row>
      <xdr:rowOff>56093</xdr:rowOff>
    </xdr:from>
    <xdr:to>
      <xdr:col>5</xdr:col>
      <xdr:colOff>127858</xdr:colOff>
      <xdr:row>6</xdr:row>
      <xdr:rowOff>239439</xdr:rowOff>
    </xdr:to>
    <xdr:sp macro="" textlink="">
      <xdr:nvSpPr>
        <xdr:cNvPr id="58" name="Стрелка" descr="&quot;&quot;"/>
        <xdr:cNvSpPr>
          <a:spLocks noChangeAspect="1"/>
        </xdr:cNvSpPr>
      </xdr:nvSpPr>
      <xdr:spPr bwMode="auto">
        <a:xfrm>
          <a:off x="4040726" y="2056343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11</xdr:col>
      <xdr:colOff>1178239</xdr:colOff>
      <xdr:row>6</xdr:row>
      <xdr:rowOff>45509</xdr:rowOff>
    </xdr:from>
    <xdr:to>
      <xdr:col>11</xdr:col>
      <xdr:colOff>1319800</xdr:colOff>
      <xdr:row>6</xdr:row>
      <xdr:rowOff>228855</xdr:rowOff>
    </xdr:to>
    <xdr:sp macro="" textlink="">
      <xdr:nvSpPr>
        <xdr:cNvPr id="59" name="Стрелка" descr="&quot;&quot;"/>
        <xdr:cNvSpPr>
          <a:spLocks noChangeAspect="1"/>
        </xdr:cNvSpPr>
      </xdr:nvSpPr>
      <xdr:spPr bwMode="auto">
        <a:xfrm>
          <a:off x="10998514" y="2045759"/>
          <a:ext cx="141561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89457</xdr:colOff>
      <xdr:row>2</xdr:row>
      <xdr:rowOff>130672</xdr:rowOff>
    </xdr:from>
    <xdr:to>
      <xdr:col>12</xdr:col>
      <xdr:colOff>1268081</xdr:colOff>
      <xdr:row>2</xdr:row>
      <xdr:rowOff>381759</xdr:rowOff>
    </xdr:to>
    <xdr:sp macro="" textlink="">
      <xdr:nvSpPr>
        <xdr:cNvPr id="37" name="Текст" descr="&quot;&quot;"/>
        <xdr:cNvSpPr txBox="1"/>
      </xdr:nvSpPr>
      <xdr:spPr>
        <a:xfrm>
          <a:off x="13938807" y="892672"/>
          <a:ext cx="2883599" cy="251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>
              <a:solidFill>
                <a:schemeClr val="tx2"/>
              </a:solidFill>
            </a:rPr>
            <a:t>Дата,</a:t>
          </a:r>
          <a:r>
            <a:rPr lang="en-US" sz="1050" baseline="0">
              <a:solidFill>
                <a:schemeClr val="tx2"/>
              </a:solidFill>
            </a:rPr>
            <a:t> когда вы начнете погашать кредит</a:t>
          </a:r>
          <a:endParaRPr lang="en-US" sz="1050">
            <a:solidFill>
              <a:schemeClr val="tx2"/>
            </a:solidFill>
          </a:endParaRPr>
        </a:p>
      </xdr:txBody>
    </xdr:sp>
    <xdr:clientData/>
  </xdr:twoCellAnchor>
  <xdr:twoCellAnchor>
    <xdr:from>
      <xdr:col>10</xdr:col>
      <xdr:colOff>1223205</xdr:colOff>
      <xdr:row>0</xdr:row>
      <xdr:rowOff>161925</xdr:rowOff>
    </xdr:from>
    <xdr:to>
      <xdr:col>15</xdr:col>
      <xdr:colOff>282135</xdr:colOff>
      <xdr:row>2</xdr:row>
      <xdr:rowOff>472440</xdr:rowOff>
    </xdr:to>
    <xdr:sp macro="" textlink="">
      <xdr:nvSpPr>
        <xdr:cNvPr id="38" name="Рамка" descr="&quot;&quot;"/>
        <xdr:cNvSpPr/>
      </xdr:nvSpPr>
      <xdr:spPr>
        <a:xfrm>
          <a:off x="13405680" y="161925"/>
          <a:ext cx="3964305" cy="1072515"/>
        </a:xfrm>
        <a:prstGeom prst="frame">
          <a:avLst>
            <a:gd name="adj1" fmla="val 7065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628648</xdr:colOff>
      <xdr:row>2</xdr:row>
      <xdr:rowOff>130672</xdr:rowOff>
    </xdr:from>
    <xdr:to>
      <xdr:col>9</xdr:col>
      <xdr:colOff>114299</xdr:colOff>
      <xdr:row>2</xdr:row>
      <xdr:rowOff>400050</xdr:rowOff>
    </xdr:to>
    <xdr:sp macro="" textlink="">
      <xdr:nvSpPr>
        <xdr:cNvPr id="28" name="Текст" descr="&quot;&quot;"/>
        <xdr:cNvSpPr txBox="1"/>
      </xdr:nvSpPr>
      <xdr:spPr>
        <a:xfrm>
          <a:off x="6315073" y="892672"/>
          <a:ext cx="4267201" cy="2693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chemeClr val="tx2"/>
              </a:solidFill>
            </a:rPr>
            <a:t>Ожидаемая годовая зарплата </a:t>
          </a:r>
          <a:r>
            <a:rPr lang="en-US" sz="1100" baseline="0">
              <a:solidFill>
                <a:schemeClr val="tx2"/>
              </a:solidFill>
            </a:rPr>
            <a:t>после окончания обучения</a:t>
          </a:r>
          <a:endParaRPr lang="en-US" sz="1100">
            <a:solidFill>
              <a:schemeClr val="tx2"/>
            </a:solidFill>
          </a:endParaRPr>
        </a:p>
      </xdr:txBody>
    </xdr:sp>
    <xdr:clientData/>
  </xdr:twoCellAnchor>
  <xdr:twoCellAnchor>
    <xdr:from>
      <xdr:col>5</xdr:col>
      <xdr:colOff>733424</xdr:colOff>
      <xdr:row>0</xdr:row>
      <xdr:rowOff>164149</xdr:rowOff>
    </xdr:from>
    <xdr:to>
      <xdr:col>9</xdr:col>
      <xdr:colOff>19050</xdr:colOff>
      <xdr:row>2</xdr:row>
      <xdr:rowOff>466725</xdr:rowOff>
    </xdr:to>
    <xdr:sp macro="" textlink="">
      <xdr:nvSpPr>
        <xdr:cNvPr id="29" name="Рамка" descr="&quot;&quot;"/>
        <xdr:cNvSpPr/>
      </xdr:nvSpPr>
      <xdr:spPr>
        <a:xfrm>
          <a:off x="6419849" y="164149"/>
          <a:ext cx="4067176" cy="1064576"/>
        </a:xfrm>
        <a:prstGeom prst="frame">
          <a:avLst>
            <a:gd name="adj1" fmla="val 7065"/>
          </a:avLst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685800</xdr:colOff>
      <xdr:row>18</xdr:row>
      <xdr:rowOff>152401</xdr:rowOff>
    </xdr:from>
    <xdr:to>
      <xdr:col>12</xdr:col>
      <xdr:colOff>1186453</xdr:colOff>
      <xdr:row>20</xdr:row>
      <xdr:rowOff>140971</xdr:rowOff>
    </xdr:to>
    <xdr:sp macro="" textlink="ПолнаяСтоимостьКредита">
      <xdr:nvSpPr>
        <xdr:cNvPr id="139" name="Сумма" descr="&quot;&quot;"/>
        <xdr:cNvSpPr txBox="1"/>
      </xdr:nvSpPr>
      <xdr:spPr>
        <a:xfrm>
          <a:off x="9791700" y="5419726"/>
          <a:ext cx="1719853" cy="502920"/>
        </a:xfrm>
        <a:prstGeom prst="rect">
          <a:avLst/>
        </a:prstGeom>
        <a:noFill/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97A017B-FD65-4BC6-BCA4-FA60D3E10FCD}" type="TxLink">
            <a:rPr lang="en-US" sz="1600" b="1" i="0" u="none" strike="noStrike">
              <a:solidFill>
                <a:schemeClr val="accent3"/>
              </a:solidFill>
              <a:latin typeface="Calibri"/>
              <a:cs typeface="Calibri"/>
            </a:rPr>
            <a:pPr algn="ctr"/>
            <a:t> 34 901,21р. </a:t>
          </a:fld>
          <a:endParaRPr lang="en-US" sz="1600" b="1">
            <a:solidFill>
              <a:schemeClr val="accent3"/>
            </a:solidFill>
          </a:endParaRPr>
        </a:p>
      </xdr:txBody>
    </xdr:sp>
    <xdr:clientData/>
  </xdr:twoCellAnchor>
  <xdr:twoCellAnchor editAs="oneCell">
    <xdr:from>
      <xdr:col>11</xdr:col>
      <xdr:colOff>200025</xdr:colOff>
      <xdr:row>18</xdr:row>
      <xdr:rowOff>242362</xdr:rowOff>
    </xdr:from>
    <xdr:to>
      <xdr:col>11</xdr:col>
      <xdr:colOff>428625</xdr:colOff>
      <xdr:row>20</xdr:row>
      <xdr:rowOff>29637</xdr:rowOff>
    </xdr:to>
    <xdr:sp macro="" textlink="">
      <xdr:nvSpPr>
        <xdr:cNvPr id="149" name="Стрелка" descr="&quot;&quot;"/>
        <xdr:cNvSpPr>
          <a:spLocks/>
        </xdr:cNvSpPr>
      </xdr:nvSpPr>
      <xdr:spPr bwMode="auto">
        <a:xfrm>
          <a:off x="9305925" y="5433487"/>
          <a:ext cx="228600" cy="301625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11</xdr:col>
      <xdr:colOff>200025</xdr:colOff>
      <xdr:row>20</xdr:row>
      <xdr:rowOff>254040</xdr:rowOff>
    </xdr:from>
    <xdr:to>
      <xdr:col>11</xdr:col>
      <xdr:colOff>428625</xdr:colOff>
      <xdr:row>22</xdr:row>
      <xdr:rowOff>36024</xdr:rowOff>
    </xdr:to>
    <xdr:sp macro="" textlink="">
      <xdr:nvSpPr>
        <xdr:cNvPr id="151" name="Стрелка" descr="&quot;&quot;"/>
        <xdr:cNvSpPr>
          <a:spLocks/>
        </xdr:cNvSpPr>
      </xdr:nvSpPr>
      <xdr:spPr bwMode="auto">
        <a:xfrm>
          <a:off x="9305925" y="5959515"/>
          <a:ext cx="228600" cy="296334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685800</xdr:colOff>
      <xdr:row>20</xdr:row>
      <xdr:rowOff>142875</xdr:rowOff>
    </xdr:from>
    <xdr:to>
      <xdr:col>12</xdr:col>
      <xdr:colOff>1186617</xdr:colOff>
      <xdr:row>22</xdr:row>
      <xdr:rowOff>131445</xdr:rowOff>
    </xdr:to>
    <xdr:sp macro="" textlink="ОжидаемыйЕжемесячныйДоход">
      <xdr:nvSpPr>
        <xdr:cNvPr id="140" name="Сумма" descr="&quot;&quot;"/>
        <xdr:cNvSpPr txBox="1"/>
      </xdr:nvSpPr>
      <xdr:spPr>
        <a:xfrm>
          <a:off x="10506075" y="5810250"/>
          <a:ext cx="1796217" cy="502920"/>
        </a:xfrm>
        <a:prstGeom prst="rect">
          <a:avLst/>
        </a:prstGeom>
        <a:noFill/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57F5AF7-63CC-49E8-9125-668E7D4670CB}" type="TxLink">
            <a:rPr lang="en-US" sz="1600" b="1" i="0" u="none" strike="noStrike">
              <a:solidFill>
                <a:schemeClr val="accent3"/>
              </a:solidFill>
              <a:latin typeface="Calibri"/>
              <a:cs typeface="Calibri"/>
            </a:rPr>
            <a:pPr algn="ctr"/>
            <a:t> 4 166,67р. </a:t>
          </a:fld>
          <a:endParaRPr lang="en-US" sz="1600" b="1">
            <a:solidFill>
              <a:schemeClr val="accent3"/>
            </a:solidFill>
          </a:endParaRPr>
        </a:p>
      </xdr:txBody>
    </xdr:sp>
    <xdr:clientData/>
  </xdr:twoCellAnchor>
  <xdr:twoCellAnchor editAs="oneCell">
    <xdr:from>
      <xdr:col>5</xdr:col>
      <xdr:colOff>11651</xdr:colOff>
      <xdr:row>7</xdr:row>
      <xdr:rowOff>49743</xdr:rowOff>
    </xdr:from>
    <xdr:to>
      <xdr:col>5</xdr:col>
      <xdr:colOff>127858</xdr:colOff>
      <xdr:row>7</xdr:row>
      <xdr:rowOff>233089</xdr:rowOff>
    </xdr:to>
    <xdr:sp macro="" textlink="">
      <xdr:nvSpPr>
        <xdr:cNvPr id="176" name="Стрелка" descr="&quot;&quot;"/>
        <xdr:cNvSpPr>
          <a:spLocks noChangeAspect="1"/>
        </xdr:cNvSpPr>
      </xdr:nvSpPr>
      <xdr:spPr bwMode="auto">
        <a:xfrm>
          <a:off x="4040726" y="2307168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11</xdr:col>
      <xdr:colOff>1178239</xdr:colOff>
      <xdr:row>7</xdr:row>
      <xdr:rowOff>39159</xdr:rowOff>
    </xdr:from>
    <xdr:to>
      <xdr:col>11</xdr:col>
      <xdr:colOff>1317684</xdr:colOff>
      <xdr:row>7</xdr:row>
      <xdr:rowOff>222505</xdr:rowOff>
    </xdr:to>
    <xdr:sp macro="" textlink="">
      <xdr:nvSpPr>
        <xdr:cNvPr id="177" name="Стрелка" descr="&quot;&quot;"/>
        <xdr:cNvSpPr>
          <a:spLocks noChangeAspect="1"/>
        </xdr:cNvSpPr>
      </xdr:nvSpPr>
      <xdr:spPr bwMode="auto">
        <a:xfrm>
          <a:off x="10998514" y="2296584"/>
          <a:ext cx="139445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66678</xdr:colOff>
      <xdr:row>14</xdr:row>
      <xdr:rowOff>19051</xdr:rowOff>
    </xdr:from>
    <xdr:to>
      <xdr:col>18</xdr:col>
      <xdr:colOff>476254</xdr:colOff>
      <xdr:row>17</xdr:row>
      <xdr:rowOff>253997</xdr:rowOff>
    </xdr:to>
    <xdr:grpSp>
      <xdr:nvGrpSpPr>
        <xdr:cNvPr id="3" name="Совет по вводу данных" descr="Нужны дополнительные строки? В последней ячейке таблицы, например M16, нажмите клавишу TAB."/>
        <xdr:cNvGrpSpPr/>
      </xdr:nvGrpSpPr>
      <xdr:grpSpPr>
        <a:xfrm>
          <a:off x="16916403" y="4371976"/>
          <a:ext cx="2476501" cy="1006471"/>
          <a:chOff x="12477750" y="4105276"/>
          <a:chExt cx="1680163" cy="768539"/>
        </a:xfrm>
      </xdr:grpSpPr>
      <xdr:sp macro="" textlink="">
        <xdr:nvSpPr>
          <xdr:cNvPr id="2" name="Прямоугольник 1"/>
          <xdr:cNvSpPr/>
        </xdr:nvSpPr>
        <xdr:spPr>
          <a:xfrm>
            <a:off x="12706350" y="4105276"/>
            <a:ext cx="1451563" cy="768539"/>
          </a:xfrm>
          <a:prstGeom prst="rect">
            <a:avLst/>
          </a:prstGeom>
          <a:solidFill>
            <a:schemeClr val="tx2">
              <a:lumMod val="40000"/>
              <a:lumOff val="60000"/>
            </a:schemeClr>
          </a:solidFill>
          <a:ln w="0">
            <a:noFill/>
            <a:prstDash val="solid"/>
            <a:round/>
            <a:headEnd/>
            <a:tailEnd/>
          </a:ln>
        </xdr:spPr>
        <xdr:txBody>
          <a:bodyPr vertOverflow="clip" horzOverflow="clip" lIns="182880" rtlCol="0" anchor="ctr"/>
          <a:lstStyle/>
          <a:p>
            <a:pPr algn="l"/>
            <a:r>
              <a:rPr lang="en-US" sz="1100">
                <a:solidFill>
                  <a:schemeClr val="tx2"/>
                </a:solidFill>
              </a:rPr>
              <a:t>Нужны дополнительные строки? В последней ячейке таблицы, например M16, нажмите клавишу </a:t>
            </a:r>
            <a:r>
              <a:rPr lang="en-US" sz="1100" b="1">
                <a:solidFill>
                  <a:schemeClr val="tx2"/>
                </a:solidFill>
              </a:rPr>
              <a:t>TAB</a:t>
            </a:r>
            <a:r>
              <a:rPr lang="en-US" sz="1100">
                <a:solidFill>
                  <a:schemeClr val="tx2"/>
                </a:solidFill>
              </a:rPr>
              <a:t>.</a:t>
            </a:r>
          </a:p>
        </xdr:txBody>
      </xdr:sp>
      <xdr:sp macro="" textlink="">
        <xdr:nvSpPr>
          <xdr:cNvPr id="18" name="Стрелка" descr="&quot;&quot;"/>
          <xdr:cNvSpPr>
            <a:spLocks/>
          </xdr:cNvSpPr>
        </xdr:nvSpPr>
        <xdr:spPr bwMode="auto">
          <a:xfrm flipH="1">
            <a:off x="12477750" y="4362451"/>
            <a:ext cx="228600" cy="301625"/>
          </a:xfrm>
          <a:custGeom>
            <a:avLst/>
            <a:gdLst>
              <a:gd name="T0" fmla="*/ 0 w 2240"/>
              <a:gd name="T1" fmla="*/ 0 h 3315"/>
              <a:gd name="T2" fmla="*/ 2240 w 2240"/>
              <a:gd name="T3" fmla="*/ 1646 h 3315"/>
              <a:gd name="T4" fmla="*/ 0 w 2240"/>
              <a:gd name="T5" fmla="*/ 3315 h 3315"/>
              <a:gd name="T6" fmla="*/ 0 w 2240"/>
              <a:gd name="T7" fmla="*/ 0 h 3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240" h="3315">
                <a:moveTo>
                  <a:pt x="0" y="0"/>
                </a:moveTo>
                <a:lnTo>
                  <a:pt x="2240" y="1646"/>
                </a:lnTo>
                <a:lnTo>
                  <a:pt x="0" y="3315"/>
                </a:lnTo>
                <a:lnTo>
                  <a:pt x="0" y="0"/>
                </a:lnTo>
                <a:close/>
              </a:path>
            </a:pathLst>
          </a:custGeom>
          <a:solidFill>
            <a:schemeClr val="tx2">
              <a:lumMod val="40000"/>
              <a:lumOff val="6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tables/table1.xml><?xml version="1.0" encoding="utf-8"?>
<table xmlns="http://schemas.openxmlformats.org/spreadsheetml/2006/main" id="1" name="КредитыНаОбучение" displayName="КредитыНаОбучение" ref="C12:M17" totalsRowCount="1" headerRowDxfId="24" dataDxfId="23" totalsRowDxfId="22">
  <tableColumns count="11">
    <tableColumn id="1" name="№ кредита" totalsRowLabel="Итого" dataDxfId="21" totalsRowDxfId="20"/>
    <tableColumn id="3" name="Кредитор" dataDxfId="19" totalsRowDxfId="18"/>
    <tableColumn id="6" name="Сумма кредита" totalsRowFunction="sum" dataDxfId="17" totalsRowDxfId="16"/>
    <tableColumn id="7" name="Годовая процентная ставка" dataDxfId="15" totalsRowDxfId="14"/>
    <tableColumn id="4" name="Начальная дата" dataDxfId="13" totalsRowDxfId="12"/>
    <tableColumn id="9" name="Продолжительность (годы)" dataDxfId="11" totalsRowDxfId="10"/>
    <tableColumn id="5" name="Конечная дата" dataDxfId="9" totalsRowDxfId="8">
      <calculatedColumnFormula>IF(AND(КредитыНаОбучение[[#This Row],[Начальная дата]]&gt;0,КредитыНаОбучение[[#This Row],[Продолжительность (годы)]]&gt;0),EDATE(КредитыНаОбучение[[#This Row],[Начальная дата]],КредитыНаОбучение[[#This Row],[Продолжительность (годы)]]*12),"")</calculatedColumnFormula>
    </tableColumn>
    <tableColumn id="8" name="Текущий ежемесячный платеж" totalsRowFunction="sum" dataDxfId="7" totalsRowDxfId="6">
      <calculatedColumnFormula>IF(AND(ВыплатаНачинаетсяСегодня,COUNT(КредитыНаОбучение[[#This Row],[Сумма кредита]:[Продолжительность (годы)]])=4,КредитыНаОбучение[[#This Row],[Начальная дата]]&lt;TODAY()),PMT(КредитыНаОбучение[[#This Row],[Годовая процентная ставка]]/12,КредитыНаОбучение[[#This Row],[Продолжительность (годы)]]*12,-КредитыНаОбучение[[#This Row],[Сумма кредита]],0,0),"")</calculatedColumnFormula>
    </tableColumn>
    <tableColumn id="13" name="Общая сумма процентов" totalsRowFunction="sum" dataDxfId="5" totalsRowDxfId="4">
      <calculatedColumnFormula>IFERROR((КредитыНаОбучение[[#This Row],[Запланированные платежи]]*(КредитыНаОбучение[[#This Row],[Продолжительность (годы)]]*12))-КредитыНаОбучение[[#This Row],[Сумма кредита]],"")</calculatedColumnFormula>
    </tableColumn>
    <tableColumn id="11" name="Запланированные платежи" totalsRowFunction="sum" dataDxfId="3" totalsRowDxfId="2">
      <calculatedColumnFormula>IF(COUNTA(КредитыНаОбучение[[#This Row],[Сумма кредита]:[Продолжительность (годы)]])&lt;&gt;4,"",PMT(КредитыНаОбучение[[#This Row],[Годовая процентная ставка]]/12,КредитыНаОбучение[[#This Row],[Продолжительность (годы)]]*12,-КредитыНаОбучение[[#This Row],[Сумма кредита]],0,0))</calculatedColumnFormula>
    </tableColumn>
    <tableColumn id="2" name="Ежегодный платеж" totalsRowFunction="sum" dataDxfId="1" totalsRowDxfId="0">
      <calculatedColumnFormula>IFERROR(КредитыНаОбучение[[#This Row],[Запланированные платежи]]*12,"")</calculatedColumnFormula>
    </tableColumn>
  </tableColumns>
  <tableStyleInfo name="College Loan Calculator" showFirstColumn="0" showLastColumn="0" showRowStripes="1" showColumnStripes="0"/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N24"/>
  <sheetViews>
    <sheetView showGridLines="0" tabSelected="1" zoomScaleNormal="100" workbookViewId="0"/>
  </sheetViews>
  <sheetFormatPr defaultRowHeight="20.25" customHeight="1" x14ac:dyDescent="0.25"/>
  <cols>
    <col min="1" max="2" width="2.28515625" style="6" customWidth="1"/>
    <col min="3" max="4" width="20.7109375" style="6" customWidth="1"/>
    <col min="5" max="5" width="39.28515625" style="6" customWidth="1"/>
    <col min="6" max="6" width="14.42578125" style="6" customWidth="1"/>
    <col min="7" max="7" width="15.85546875" style="6" customWidth="1"/>
    <col min="8" max="8" width="12.28515625" style="6" customWidth="1"/>
    <col min="9" max="9" width="29.140625" style="6" customWidth="1"/>
    <col min="10" max="10" width="25.7109375" style="6" customWidth="1"/>
    <col min="11" max="11" width="25" style="6" customWidth="1"/>
    <col min="12" max="12" width="25.5703125" style="6" customWidth="1"/>
    <col min="13" max="13" width="19.42578125" style="6" customWidth="1"/>
    <col min="14" max="14" width="2" style="6" customWidth="1"/>
    <col min="15" max="15" width="1.5703125" style="6" customWidth="1"/>
    <col min="16" max="16384" width="9.140625" style="6"/>
  </cols>
  <sheetData>
    <row r="1" spans="1:14" ht="20.25" customHeight="1" x14ac:dyDescent="0.25">
      <c r="A1" s="39"/>
    </row>
    <row r="2" spans="1:14" ht="39.75" customHeight="1" x14ac:dyDescent="0.55000000000000004">
      <c r="B2" s="64" t="s">
        <v>28</v>
      </c>
      <c r="C2" s="64"/>
      <c r="D2" s="64"/>
      <c r="G2" s="62">
        <v>50000</v>
      </c>
      <c r="H2" s="62"/>
      <c r="I2" s="62"/>
      <c r="J2" s="7"/>
      <c r="L2" s="63">
        <v>40673</v>
      </c>
      <c r="M2" s="63"/>
    </row>
    <row r="3" spans="1:14" ht="39.75" customHeight="1" x14ac:dyDescent="0.65">
      <c r="B3" s="61" t="s">
        <v>29</v>
      </c>
      <c r="C3" s="61"/>
      <c r="D3" s="61"/>
      <c r="G3" s="62"/>
      <c r="H3" s="62"/>
      <c r="I3" s="62"/>
      <c r="J3" s="7"/>
      <c r="L3" s="63"/>
      <c r="M3" s="63"/>
    </row>
    <row r="4" spans="1:14" ht="20.25" customHeight="1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 ht="25.5" customHeight="1" x14ac:dyDescent="0.25">
      <c r="B5" s="38" t="s">
        <v>31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" customHeight="1" x14ac:dyDescent="0.25"/>
    <row r="7" spans="1:14" ht="20.25" customHeight="1" x14ac:dyDescent="0.3">
      <c r="C7" s="20" t="s">
        <v>24</v>
      </c>
      <c r="F7" s="65">
        <v>328.58590726058833</v>
      </c>
      <c r="G7" s="65"/>
      <c r="I7" s="21" t="s">
        <v>25</v>
      </c>
      <c r="M7" s="55">
        <v>328.58590726058833</v>
      </c>
      <c r="N7" s="8"/>
    </row>
    <row r="8" spans="1:14" ht="20.25" customHeight="1" x14ac:dyDescent="0.25">
      <c r="C8" s="19" t="s">
        <v>26</v>
      </c>
      <c r="D8" s="9"/>
      <c r="F8" s="66">
        <f ca="1">КредитыНаОбучение[[#Totals],[Текущий ежемесячный платеж]]/ОжидаемыйЕжемесячныйДоход</f>
        <v>7.8860617742541189E-2</v>
      </c>
      <c r="G8" s="66"/>
      <c r="I8" s="22" t="s">
        <v>27</v>
      </c>
      <c r="M8" s="37">
        <f>КредитыНаОбучение[[#Totals],[Запланированные платежи]]/ОжидаемыйЕжемесячныйДоход</f>
        <v>7.8860617742541189E-2</v>
      </c>
      <c r="N8" s="10"/>
    </row>
    <row r="9" spans="1:14" ht="6.75" customHeight="1" x14ac:dyDescent="0.25">
      <c r="B9" s="16"/>
      <c r="C9" s="16"/>
      <c r="D9" s="16"/>
      <c r="E9" s="17"/>
      <c r="F9" s="18"/>
      <c r="G9" s="16"/>
      <c r="H9" s="16"/>
      <c r="I9" s="16"/>
      <c r="J9" s="16"/>
      <c r="K9" s="16"/>
      <c r="L9" s="16"/>
      <c r="M9" s="16"/>
    </row>
    <row r="10" spans="1:14" ht="20.25" customHeight="1" x14ac:dyDescent="0.25">
      <c r="B10" s="25"/>
      <c r="C10" s="25"/>
      <c r="D10" s="25"/>
      <c r="E10" s="26"/>
      <c r="F10" s="27"/>
      <c r="G10" s="25"/>
      <c r="H10" s="25"/>
      <c r="I10" s="25"/>
      <c r="J10" s="25"/>
      <c r="K10" s="25"/>
      <c r="L10" s="25"/>
      <c r="M10" s="25"/>
    </row>
    <row r="11" spans="1:14" ht="23.25" customHeight="1" x14ac:dyDescent="0.25">
      <c r="C11" s="57" t="s">
        <v>21</v>
      </c>
      <c r="D11" s="57"/>
      <c r="E11" s="57"/>
      <c r="F11" s="58"/>
      <c r="G11" s="56" t="s">
        <v>22</v>
      </c>
      <c r="H11" s="57"/>
      <c r="I11" s="58"/>
      <c r="J11" s="57" t="s">
        <v>23</v>
      </c>
      <c r="K11" s="60"/>
      <c r="L11" s="60"/>
      <c r="M11" s="60"/>
    </row>
    <row r="12" spans="1:14" ht="54" customHeight="1" x14ac:dyDescent="0.25">
      <c r="C12" s="5" t="s">
        <v>2</v>
      </c>
      <c r="D12" s="2" t="s">
        <v>1</v>
      </c>
      <c r="E12" s="3" t="s">
        <v>0</v>
      </c>
      <c r="F12" s="31" t="s">
        <v>10</v>
      </c>
      <c r="G12" s="33" t="s">
        <v>17</v>
      </c>
      <c r="H12" s="3" t="s">
        <v>19</v>
      </c>
      <c r="I12" s="31" t="s">
        <v>18</v>
      </c>
      <c r="J12" s="3" t="s">
        <v>32</v>
      </c>
      <c r="K12" s="3" t="s">
        <v>20</v>
      </c>
      <c r="L12" s="3" t="s">
        <v>11</v>
      </c>
      <c r="M12" s="3" t="s">
        <v>8</v>
      </c>
    </row>
    <row r="13" spans="1:14" ht="20.25" customHeight="1" x14ac:dyDescent="0.25">
      <c r="C13" s="5" t="s">
        <v>3</v>
      </c>
      <c r="D13" s="4" t="s">
        <v>13</v>
      </c>
      <c r="E13" s="48">
        <v>10000</v>
      </c>
      <c r="F13" s="32">
        <v>0.05</v>
      </c>
      <c r="G13" s="34">
        <v>40634</v>
      </c>
      <c r="H13" s="1">
        <v>10</v>
      </c>
      <c r="I13" s="35">
        <f>IF(AND(КредитыНаОбучение[[#This Row],[Начальная дата]]&gt;0,КредитыНаОбучение[[#This Row],[Продолжительность (годы)]]&gt;0),EDATE(КредитыНаОбучение[[#This Row],[Начальная дата]],КредитыНаОбучение[[#This Row],[Продолжительность (годы)]]*12),"")</f>
        <v>44287</v>
      </c>
      <c r="J13" s="51">
        <f ca="1">IF(AND(ВыплатаНачинаетсяСегодня,COUNT(КредитыНаОбучение[[#This Row],[Сумма кредита]:[Продолжительность (годы)]])=4,КредитыНаОбучение[[#This Row],[Начальная дата]]&lt;TODAY()),PMT(КредитыНаОбучение[[#This Row],[Годовая процентная ставка]]/12,КредитыНаОбучение[[#This Row],[Продолжительность (годы)]]*12,-КредитыНаОбучение[[#This Row],[Сумма кредита]],0,0),"")</f>
        <v>106.06551523907524</v>
      </c>
      <c r="K13" s="48">
        <f>IFERROR((КредитыНаОбучение[[#This Row],[Запланированные платежи]]*(КредитыНаОбучение[[#This Row],[Продолжительность (годы)]]*12))-КредитыНаОбучение[[#This Row],[Сумма кредита]],"")</f>
        <v>2727.8618286890287</v>
      </c>
      <c r="L13" s="52">
        <f>IF(COUNTA(КредитыНаОбучение[[#This Row],[Сумма кредита]:[Продолжительность (годы)]])&lt;&gt;4,"",PMT(КредитыНаОбучение[[#This Row],[Годовая процентная ставка]]/12,КредитыНаОбучение[[#This Row],[Продолжительность (годы)]]*12,-КредитыНаОбучение[[#This Row],[Сумма кредита]],0,0))</f>
        <v>106.06551523907524</v>
      </c>
      <c r="M13" s="48">
        <f>IFERROR(КредитыНаОбучение[[#This Row],[Запланированные платежи]]*12,"")</f>
        <v>1272.7861828689029</v>
      </c>
    </row>
    <row r="14" spans="1:14" ht="20.25" customHeight="1" x14ac:dyDescent="0.25">
      <c r="C14" s="5" t="s">
        <v>4</v>
      </c>
      <c r="D14" s="4" t="s">
        <v>14</v>
      </c>
      <c r="E14" s="48">
        <v>8000</v>
      </c>
      <c r="F14" s="32">
        <v>0.05</v>
      </c>
      <c r="G14" s="34">
        <v>40664</v>
      </c>
      <c r="H14" s="1">
        <v>10</v>
      </c>
      <c r="I14" s="35">
        <f>IF(AND(КредитыНаОбучение[[#This Row],[Начальная дата]]&gt;0,КредитыНаОбучение[[#This Row],[Продолжительность (годы)]]&gt;0),EDATE(КредитыНаОбучение[[#This Row],[Начальная дата]],КредитыНаОбучение[[#This Row],[Продолжительность (годы)]]*12),"")</f>
        <v>44317</v>
      </c>
      <c r="J14" s="51">
        <f ca="1">IF(AND(ВыплатаНачинаетсяСегодня,COUNT(КредитыНаОбучение[[#This Row],[Сумма кредита]:[Продолжительность (годы)]])=4,КредитыНаОбучение[[#This Row],[Начальная дата]]&lt;TODAY()),PMT(КредитыНаОбучение[[#This Row],[Годовая процентная ставка]]/12,КредитыНаОбучение[[#This Row],[Продолжительность (годы)]]*12,-КредитыНаОбучение[[#This Row],[Сумма кредита]],0,0),"")</f>
        <v>84.852412191260186</v>
      </c>
      <c r="K14" s="48">
        <f>IFERROR((КредитыНаОбучение[[#This Row],[Запланированные платежи]]*(КредитыНаОбучение[[#This Row],[Продолжительность (годы)]]*12))-КредитыНаОбучение[[#This Row],[Сумма кредита]],"")</f>
        <v>2182.289462951223</v>
      </c>
      <c r="L14" s="52">
        <f>IF(COUNTA(КредитыНаОбучение[[#This Row],[Сумма кредита]:[Продолжительность (годы)]])&lt;&gt;4,"",PMT(КредитыНаОбучение[[#This Row],[Годовая процентная ставка]]/12,КредитыНаОбучение[[#This Row],[Продолжительность (годы)]]*12,-КредитыНаОбучение[[#This Row],[Сумма кредита]],0,0))</f>
        <v>84.852412191260186</v>
      </c>
      <c r="M14" s="48">
        <f>IFERROR(КредитыНаОбучение[[#This Row],[Запланированные платежи]]*12,"")</f>
        <v>1018.2289462951222</v>
      </c>
    </row>
    <row r="15" spans="1:14" ht="20.25" customHeight="1" x14ac:dyDescent="0.25">
      <c r="C15" s="5" t="s">
        <v>5</v>
      </c>
      <c r="D15" s="4" t="s">
        <v>15</v>
      </c>
      <c r="E15" s="48">
        <v>6000</v>
      </c>
      <c r="F15" s="32">
        <v>4.4999999999999998E-2</v>
      </c>
      <c r="G15" s="34">
        <v>40969</v>
      </c>
      <c r="H15" s="1">
        <v>10</v>
      </c>
      <c r="I15" s="35">
        <f>IF(AND(КредитыНаОбучение[[#This Row],[Начальная дата]]&gt;0,КредитыНаОбучение[[#This Row],[Продолжительность (годы)]]&gt;0),EDATE(КредитыНаОбучение[[#This Row],[Начальная дата]],КредитыНаОбучение[[#This Row],[Продолжительность (годы)]]*12),"")</f>
        <v>44621</v>
      </c>
      <c r="J15" s="51">
        <f ca="1">IF(AND(ВыплатаНачинаетсяСегодня,COUNT(КредитыНаОбучение[[#This Row],[Сумма кредита]:[Продолжительность (годы)]])=4,КредитыНаОбучение[[#This Row],[Начальная дата]]&lt;TODAY()),PMT(КредитыНаОбучение[[#This Row],[Годовая процентная ставка]]/12,КредитыНаОбучение[[#This Row],[Продолжительность (годы)]]*12,-КредитыНаОбучение[[#This Row],[Сумма кредита]],0,0),"")</f>
        <v>62.183045254209183</v>
      </c>
      <c r="K15" s="48">
        <f>IFERROR((КредитыНаОбучение[[#This Row],[Запланированные платежи]]*(КредитыНаОбучение[[#This Row],[Продолжительность (годы)]]*12))-КредитыНаОбучение[[#This Row],[Сумма кредита]],"")</f>
        <v>1461.9654305051017</v>
      </c>
      <c r="L15" s="52">
        <f>IF(COUNTA(КредитыНаОбучение[[#This Row],[Сумма кредита]:[Продолжительность (годы)]])&lt;&gt;4,"",PMT(КредитыНаОбучение[[#This Row],[Годовая процентная ставка]]/12,КредитыНаОбучение[[#This Row],[Продолжительность (годы)]]*12,-КредитыНаОбучение[[#This Row],[Сумма кредита]],0,0))</f>
        <v>62.183045254209183</v>
      </c>
      <c r="M15" s="48">
        <f>IFERROR(КредитыНаОбучение[[#This Row],[Запланированные платежи]]*12,"")</f>
        <v>746.19654305051017</v>
      </c>
    </row>
    <row r="16" spans="1:14" ht="20.25" customHeight="1" x14ac:dyDescent="0.25">
      <c r="C16" s="5" t="s">
        <v>12</v>
      </c>
      <c r="D16" s="4" t="s">
        <v>16</v>
      </c>
      <c r="E16" s="48">
        <v>4000</v>
      </c>
      <c r="F16" s="32">
        <v>0.05</v>
      </c>
      <c r="G16" s="34">
        <v>41030</v>
      </c>
      <c r="H16" s="1">
        <v>5</v>
      </c>
      <c r="I16" s="35">
        <f>IF(AND(КредитыНаОбучение[[#This Row],[Начальная дата]]&gt;0,КредитыНаОбучение[[#This Row],[Продолжительность (годы)]]&gt;0),EDATE(КредитыНаОбучение[[#This Row],[Начальная дата]],КредитыНаОбучение[[#This Row],[Продолжительность (годы)]]*12),"")</f>
        <v>42856</v>
      </c>
      <c r="J16" s="51">
        <f ca="1">IF(AND(ВыплатаНачинаетсяСегодня,COUNT(КредитыНаОбучение[[#This Row],[Сумма кредита]:[Продолжительность (годы)]])=4,КредитыНаОбучение[[#This Row],[Начальная дата]]&lt;TODAY()),PMT(КредитыНаОбучение[[#This Row],[Годовая процентная ставка]]/12,КредитыНаОбучение[[#This Row],[Продолжительность (годы)]]*12,-КредитыНаОбучение[[#This Row],[Сумма кредита]],0,0),"")</f>
        <v>75.484934576043742</v>
      </c>
      <c r="K16" s="48">
        <f>IFERROR((КредитыНаОбучение[[#This Row],[Запланированные платежи]]*(КредитыНаОбучение[[#This Row],[Продолжительность (годы)]]*12))-КредитыНаОбучение[[#This Row],[Сумма кредита]],"")</f>
        <v>529.09607456262438</v>
      </c>
      <c r="L16" s="52">
        <f>IF(COUNTA(КредитыНаОбучение[[#This Row],[Сумма кредита]:[Продолжительность (годы)]])&lt;&gt;4,"",PMT(КредитыНаОбучение[[#This Row],[Годовая процентная ставка]]/12,КредитыНаОбучение[[#This Row],[Продолжительность (годы)]]*12,-КредитыНаОбучение[[#This Row],[Сумма кредита]],0,0))</f>
        <v>75.484934576043742</v>
      </c>
      <c r="M16" s="48">
        <f>IFERROR(КредитыНаОбучение[[#This Row],[Запланированные платежи]]*12,"")</f>
        <v>905.8192149125249</v>
      </c>
    </row>
    <row r="17" spans="3:13" ht="20.25" customHeight="1" x14ac:dyDescent="0.25">
      <c r="C17" s="40" t="s">
        <v>7</v>
      </c>
      <c r="D17" s="41"/>
      <c r="E17" s="49">
        <f>SUBTOTAL(109,КредитыНаОбучение[Сумма кредита])</f>
        <v>28000</v>
      </c>
      <c r="F17" s="42"/>
      <c r="G17" s="43"/>
      <c r="H17" s="41"/>
      <c r="I17" s="44"/>
      <c r="J17" s="53">
        <f ca="1">SUBTOTAL(109,КредитыНаОбучение[Текущий ежемесячный платеж])</f>
        <v>328.58590726058833</v>
      </c>
      <c r="K17" s="49">
        <f>SUBTOTAL(109,КредитыНаОбучение[Общая сумма процентов])</f>
        <v>6901.2127967079778</v>
      </c>
      <c r="L17" s="54">
        <f>SUBTOTAL(109,КредитыНаОбучение[Запланированные платежи])</f>
        <v>328.58590726058833</v>
      </c>
      <c r="M17" s="49">
        <f>SUBTOTAL(109,КредитыНаОбучение[Ежегодный платеж])</f>
        <v>3943.0308871270599</v>
      </c>
    </row>
    <row r="18" spans="3:13" ht="20.25" customHeight="1" x14ac:dyDescent="0.25">
      <c r="C18" s="28" t="s">
        <v>6</v>
      </c>
      <c r="D18" s="29"/>
      <c r="E18" s="50">
        <f>AVERAGE(КредитыНаОбучение[Сумма кредита])</f>
        <v>7000</v>
      </c>
      <c r="F18" s="36">
        <f>AVERAGE(КредитыНаОбучение[Годовая процентная ставка])</f>
        <v>4.8750000000000002E-2</v>
      </c>
      <c r="G18" s="30"/>
      <c r="H18" s="30"/>
      <c r="I18" s="36"/>
      <c r="J18" s="45"/>
      <c r="K18" s="50">
        <f>AVERAGE(КредитыНаОбучение[Общая сумма процентов])</f>
        <v>1725.3031991769944</v>
      </c>
      <c r="L18" s="46"/>
      <c r="M18" s="50">
        <f>AVERAGE(КредитыНаОбучение[Ежегодный платеж])</f>
        <v>985.75772178176499</v>
      </c>
    </row>
    <row r="19" spans="3:13" ht="20.25" customHeight="1" x14ac:dyDescent="0.25"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3:13" ht="20.25" customHeight="1" x14ac:dyDescent="0.25">
      <c r="G20" s="11"/>
      <c r="H20" s="11"/>
      <c r="I20" s="11"/>
      <c r="J20" s="11"/>
      <c r="K20" s="23" t="s">
        <v>9</v>
      </c>
      <c r="M20" s="47">
        <v>34901.21279670798</v>
      </c>
    </row>
    <row r="22" spans="3:13" ht="20.25" customHeight="1" x14ac:dyDescent="0.35">
      <c r="C22" s="12"/>
      <c r="D22" s="12"/>
      <c r="F22" s="11"/>
      <c r="G22" s="11"/>
      <c r="H22" s="11"/>
      <c r="I22" s="11"/>
      <c r="J22" s="11"/>
      <c r="K22" s="24" t="s">
        <v>30</v>
      </c>
      <c r="M22" s="47">
        <f>(ОжидаемыйЕжегодныйДоход/12)</f>
        <v>4166.666666666667</v>
      </c>
    </row>
    <row r="23" spans="3:13" ht="20.25" customHeight="1" x14ac:dyDescent="0.25">
      <c r="E23" s="11"/>
      <c r="F23" s="11"/>
      <c r="G23" s="11"/>
      <c r="H23" s="11"/>
      <c r="I23" s="11"/>
      <c r="J23" s="11"/>
      <c r="L23" s="13"/>
      <c r="M23" s="13"/>
    </row>
    <row r="24" spans="3:13" ht="20.25" customHeight="1" x14ac:dyDescent="0.25">
      <c r="F24" s="14"/>
    </row>
  </sheetData>
  <mergeCells count="10">
    <mergeCell ref="G11:I11"/>
    <mergeCell ref="C11:F11"/>
    <mergeCell ref="C19:M19"/>
    <mergeCell ref="J11:M11"/>
    <mergeCell ref="B3:D3"/>
    <mergeCell ref="G2:I3"/>
    <mergeCell ref="L2:M3"/>
    <mergeCell ref="B2:D2"/>
    <mergeCell ref="F7:G7"/>
    <mergeCell ref="F8:G8"/>
  </mergeCells>
  <dataValidations count="2">
    <dataValidation type="whole" operator="greaterThanOrEqual" allowBlank="1" showErrorMessage="1" sqref="H13:H16">
      <formula1>0</formula1>
    </dataValidation>
    <dataValidation operator="greaterThanOrEqual" allowBlank="1" showErrorMessage="1" sqref="I13:K16"/>
  </dataValidations>
  <pageMargins left="0.25" right="0.25" top="0.75" bottom="0.75" header="0.3" footer="0.3"/>
  <pageSetup paperSize="9" fitToHeight="0" orientation="landscape" r:id="rId1"/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'Расчет кредита'!J13:J16</xm:f>
              <xm:sqref>L18</xm:sqref>
            </x14:sparkline>
            <x14:sparkline>
              <xm:f>'Расчет кредита'!L13:L16</xm:f>
              <xm:sqref>J18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9d035d7d-02e5-4a00-8b62-9a556aabc7b5">english</DirectSourceMarket>
    <ApprovalStatus xmlns="9d035d7d-02e5-4a00-8b62-9a556aabc7b5">InProgress</ApprovalStatus>
    <MarketSpecific xmlns="9d035d7d-02e5-4a00-8b62-9a556aabc7b5">false</MarketSpecific>
    <LocComments xmlns="9d035d7d-02e5-4a00-8b62-9a556aabc7b5" xsi:nil="true"/>
    <ThumbnailAssetId xmlns="9d035d7d-02e5-4a00-8b62-9a556aabc7b5" xsi:nil="true"/>
    <PrimaryImageGen xmlns="9d035d7d-02e5-4a00-8b62-9a556aabc7b5">true</PrimaryImageGen>
    <LegacyData xmlns="9d035d7d-02e5-4a00-8b62-9a556aabc7b5" xsi:nil="true"/>
    <LocRecommendedHandoff xmlns="9d035d7d-02e5-4a00-8b62-9a556aabc7b5" xsi:nil="true"/>
    <BusinessGroup xmlns="9d035d7d-02e5-4a00-8b62-9a556aabc7b5" xsi:nil="true"/>
    <BlockPublish xmlns="9d035d7d-02e5-4a00-8b62-9a556aabc7b5">false</BlockPublish>
    <TPFriendlyName xmlns="9d035d7d-02e5-4a00-8b62-9a556aabc7b5" xsi:nil="true"/>
    <NumericId xmlns="9d035d7d-02e5-4a00-8b62-9a556aabc7b5" xsi:nil="true"/>
    <APEditor xmlns="9d035d7d-02e5-4a00-8b62-9a556aabc7b5">
      <UserInfo>
        <DisplayName/>
        <AccountId xsi:nil="true"/>
        <AccountType/>
      </UserInfo>
    </APEditor>
    <SourceTitle xmlns="9d035d7d-02e5-4a00-8b62-9a556aabc7b5" xsi:nil="true"/>
    <OpenTemplate xmlns="9d035d7d-02e5-4a00-8b62-9a556aabc7b5">true</OpenTemplate>
    <UALocComments xmlns="9d035d7d-02e5-4a00-8b62-9a556aabc7b5" xsi:nil="true"/>
    <ParentAssetId xmlns="9d035d7d-02e5-4a00-8b62-9a556aabc7b5" xsi:nil="true"/>
    <IntlLangReviewDate xmlns="9d035d7d-02e5-4a00-8b62-9a556aabc7b5" xsi:nil="true"/>
    <FeatureTagsTaxHTField0 xmlns="9d035d7d-02e5-4a00-8b62-9a556aabc7b5">
      <Terms xmlns="http://schemas.microsoft.com/office/infopath/2007/PartnerControls"/>
    </FeatureTagsTaxHTField0>
    <PublishStatusLookup xmlns="9d035d7d-02e5-4a00-8b62-9a556aabc7b5">
      <Value>413194</Value>
    </PublishStatusLookup>
    <Providers xmlns="9d035d7d-02e5-4a00-8b62-9a556aabc7b5" xsi:nil="true"/>
    <MachineTranslated xmlns="9d035d7d-02e5-4a00-8b62-9a556aabc7b5">false</MachineTranslated>
    <OriginalSourceMarket xmlns="9d035d7d-02e5-4a00-8b62-9a556aabc7b5">english</OriginalSourceMarket>
    <APDescription xmlns="9d035d7d-02e5-4a00-8b62-9a556aabc7b5" xsi:nil="true"/>
    <ClipArtFilename xmlns="9d035d7d-02e5-4a00-8b62-9a556aabc7b5" xsi:nil="true"/>
    <ContentItem xmlns="9d035d7d-02e5-4a00-8b62-9a556aabc7b5" xsi:nil="true"/>
    <TPInstallLocation xmlns="9d035d7d-02e5-4a00-8b62-9a556aabc7b5" xsi:nil="true"/>
    <PublishTargets xmlns="9d035d7d-02e5-4a00-8b62-9a556aabc7b5">OfficeOnlineVNext</PublishTargets>
    <TimesCloned xmlns="9d035d7d-02e5-4a00-8b62-9a556aabc7b5" xsi:nil="true"/>
    <AssetStart xmlns="9d035d7d-02e5-4a00-8b62-9a556aabc7b5">2011-12-14T12:41:00+00:00</AssetStart>
    <Provider xmlns="9d035d7d-02e5-4a00-8b62-9a556aabc7b5" xsi:nil="true"/>
    <AcquiredFrom xmlns="9d035d7d-02e5-4a00-8b62-9a556aabc7b5">Internal MS</AcquiredFrom>
    <FriendlyTitle xmlns="9d035d7d-02e5-4a00-8b62-9a556aabc7b5" xsi:nil="true"/>
    <LastHandOff xmlns="9d035d7d-02e5-4a00-8b62-9a556aabc7b5" xsi:nil="true"/>
    <TPClientViewer xmlns="9d035d7d-02e5-4a00-8b62-9a556aabc7b5" xsi:nil="true"/>
    <UACurrentWords xmlns="9d035d7d-02e5-4a00-8b62-9a556aabc7b5" xsi:nil="true"/>
    <ArtSampleDocs xmlns="9d035d7d-02e5-4a00-8b62-9a556aabc7b5" xsi:nil="true"/>
    <UALocRecommendation xmlns="9d035d7d-02e5-4a00-8b62-9a556aabc7b5">Localize</UALocRecommendation>
    <Manager xmlns="9d035d7d-02e5-4a00-8b62-9a556aabc7b5" xsi:nil="true"/>
    <ShowIn xmlns="9d035d7d-02e5-4a00-8b62-9a556aabc7b5">Show everywhere</ShowIn>
    <UANotes xmlns="9d035d7d-02e5-4a00-8b62-9a556aabc7b5" xsi:nil="true"/>
    <TemplateStatus xmlns="9d035d7d-02e5-4a00-8b62-9a556aabc7b5">Complete</TemplateStatus>
    <InternalTagsTaxHTField0 xmlns="9d035d7d-02e5-4a00-8b62-9a556aabc7b5">
      <Terms xmlns="http://schemas.microsoft.com/office/infopath/2007/PartnerControls"/>
    </InternalTagsTaxHTField0>
    <CSXHash xmlns="9d035d7d-02e5-4a00-8b62-9a556aabc7b5" xsi:nil="true"/>
    <Downloads xmlns="9d035d7d-02e5-4a00-8b62-9a556aabc7b5">0</Downloads>
    <VoteCount xmlns="9d035d7d-02e5-4a00-8b62-9a556aabc7b5" xsi:nil="true"/>
    <OOCacheId xmlns="9d035d7d-02e5-4a00-8b62-9a556aabc7b5" xsi:nil="true"/>
    <IsDeleted xmlns="9d035d7d-02e5-4a00-8b62-9a556aabc7b5">false</IsDeleted>
    <AssetExpire xmlns="9d035d7d-02e5-4a00-8b62-9a556aabc7b5">2035-01-01T08:00:00+00:00</AssetExpire>
    <DSATActionTaken xmlns="9d035d7d-02e5-4a00-8b62-9a556aabc7b5" xsi:nil="true"/>
    <CSXSubmissionMarket xmlns="9d035d7d-02e5-4a00-8b62-9a556aabc7b5" xsi:nil="true"/>
    <TPExecutable xmlns="9d035d7d-02e5-4a00-8b62-9a556aabc7b5" xsi:nil="true"/>
    <SubmitterId xmlns="9d035d7d-02e5-4a00-8b62-9a556aabc7b5" xsi:nil="true"/>
    <EditorialTags xmlns="9d035d7d-02e5-4a00-8b62-9a556aabc7b5" xsi:nil="true"/>
    <ApprovalLog xmlns="9d035d7d-02e5-4a00-8b62-9a556aabc7b5" xsi:nil="true"/>
    <AssetType xmlns="9d035d7d-02e5-4a00-8b62-9a556aabc7b5">TP</AssetType>
    <BugNumber xmlns="9d035d7d-02e5-4a00-8b62-9a556aabc7b5" xsi:nil="true"/>
    <CSXSubmissionDate xmlns="9d035d7d-02e5-4a00-8b62-9a556aabc7b5" xsi:nil="true"/>
    <CSXUpdate xmlns="9d035d7d-02e5-4a00-8b62-9a556aabc7b5">false</CSXUpdate>
    <Milestone xmlns="9d035d7d-02e5-4a00-8b62-9a556aabc7b5" xsi:nil="true"/>
    <RecommendationsModifier xmlns="9d035d7d-02e5-4a00-8b62-9a556aabc7b5" xsi:nil="true"/>
    <OriginAsset xmlns="9d035d7d-02e5-4a00-8b62-9a556aabc7b5" xsi:nil="true"/>
    <TPComponent xmlns="9d035d7d-02e5-4a00-8b62-9a556aabc7b5" xsi:nil="true"/>
    <AssetId xmlns="9d035d7d-02e5-4a00-8b62-9a556aabc7b5">TP102802104</AssetId>
    <IntlLocPriority xmlns="9d035d7d-02e5-4a00-8b62-9a556aabc7b5" xsi:nil="true"/>
    <PolicheckWords xmlns="9d035d7d-02e5-4a00-8b62-9a556aabc7b5" xsi:nil="true"/>
    <TPLaunchHelpLink xmlns="9d035d7d-02e5-4a00-8b62-9a556aabc7b5" xsi:nil="true"/>
    <TPApplication xmlns="9d035d7d-02e5-4a00-8b62-9a556aabc7b5" xsi:nil="true"/>
    <CrawlForDependencies xmlns="9d035d7d-02e5-4a00-8b62-9a556aabc7b5">false</CrawlForDependencies>
    <HandoffToMSDN xmlns="9d035d7d-02e5-4a00-8b62-9a556aabc7b5" xsi:nil="true"/>
    <PlannedPubDate xmlns="9d035d7d-02e5-4a00-8b62-9a556aabc7b5" xsi:nil="true"/>
    <IntlLangReviewer xmlns="9d035d7d-02e5-4a00-8b62-9a556aabc7b5" xsi:nil="true"/>
    <TrustLevel xmlns="9d035d7d-02e5-4a00-8b62-9a556aabc7b5">1 Microsoft Managed Content</TrustLevel>
    <LocLastLocAttemptVersionLookup xmlns="9d035d7d-02e5-4a00-8b62-9a556aabc7b5">711460</LocLastLocAttemptVersionLookup>
    <IsSearchable xmlns="9d035d7d-02e5-4a00-8b62-9a556aabc7b5">true</IsSearchable>
    <TemplateTemplateType xmlns="9d035d7d-02e5-4a00-8b62-9a556aabc7b5">Excel 2007 Default</TemplateTemplateType>
    <CampaignTagsTaxHTField0 xmlns="9d035d7d-02e5-4a00-8b62-9a556aabc7b5">
      <Terms xmlns="http://schemas.microsoft.com/office/infopath/2007/PartnerControls"/>
    </CampaignTagsTaxHTField0>
    <TPNamespace xmlns="9d035d7d-02e5-4a00-8b62-9a556aabc7b5" xsi:nil="true"/>
    <TaxCatchAll xmlns="9d035d7d-02e5-4a00-8b62-9a556aabc7b5"/>
    <Markets xmlns="9d035d7d-02e5-4a00-8b62-9a556aabc7b5"/>
    <UAProjectedTotalWords xmlns="9d035d7d-02e5-4a00-8b62-9a556aabc7b5" xsi:nil="true"/>
    <IntlLangReview xmlns="9d035d7d-02e5-4a00-8b62-9a556aabc7b5">false</IntlLangReview>
    <OutputCachingOn xmlns="9d035d7d-02e5-4a00-8b62-9a556aabc7b5">false</OutputCachingOn>
    <AverageRating xmlns="9d035d7d-02e5-4a00-8b62-9a556aabc7b5" xsi:nil="true"/>
    <APAuthor xmlns="9d035d7d-02e5-4a00-8b62-9a556aabc7b5">
      <UserInfo>
        <DisplayName>REDMOND\v-soujap</DisplayName>
        <AccountId>1954</AccountId>
        <AccountType/>
      </UserInfo>
    </APAuthor>
    <LocManualTestRequired xmlns="9d035d7d-02e5-4a00-8b62-9a556aabc7b5">false</LocManualTestRequired>
    <TPCommandLine xmlns="9d035d7d-02e5-4a00-8b62-9a556aabc7b5" xsi:nil="true"/>
    <TPAppVersion xmlns="9d035d7d-02e5-4a00-8b62-9a556aabc7b5" xsi:nil="true"/>
    <EditorialStatus xmlns="9d035d7d-02e5-4a00-8b62-9a556aabc7b5">Complete</EditorialStatus>
    <LastModifiedDateTime xmlns="9d035d7d-02e5-4a00-8b62-9a556aabc7b5" xsi:nil="true"/>
    <ScenarioTagsTaxHTField0 xmlns="9d035d7d-02e5-4a00-8b62-9a556aabc7b5">
      <Terms xmlns="http://schemas.microsoft.com/office/infopath/2007/PartnerControls"/>
    </ScenarioTagsTaxHTField0>
    <OriginalRelease xmlns="9d035d7d-02e5-4a00-8b62-9a556aabc7b5">14</OriginalRelease>
    <TPLaunchHelpLinkType xmlns="9d035d7d-02e5-4a00-8b62-9a556aabc7b5">Template</TPLaunchHelpLinkType>
    <LocalizationTagsTaxHTField0 xmlns="9d035d7d-02e5-4a00-8b62-9a556aabc7b5">
      <Terms xmlns="http://schemas.microsoft.com/office/infopath/2007/PartnerControls"/>
    </LocalizationTagsTaxHTField0>
    <LocMarketGroupTiers2 xmlns="9d035d7d-02e5-4a00-8b62-9a556aabc7b5" xsi:nil="true"/>
    <Component xmlns="91e8d559-4d54-460d-ba58-5d5027f88b4d" xsi:nil="true"/>
    <Description0 xmlns="91e8d559-4d54-460d-ba58-5d5027f88b4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E2F30FA-C2D1-4D4A-B4F3-9D4B468BF775}"/>
</file>

<file path=customXml/itemProps2.xml><?xml version="1.0" encoding="utf-8"?>
<ds:datastoreItem xmlns:ds="http://schemas.openxmlformats.org/officeDocument/2006/customXml" ds:itemID="{385603B2-67CD-483C-A996-7786178B1956}"/>
</file>

<file path=customXml/itemProps3.xml><?xml version="1.0" encoding="utf-8"?>
<ds:datastoreItem xmlns:ds="http://schemas.openxmlformats.org/officeDocument/2006/customXml" ds:itemID="{376C7371-7DFF-4F1C-B6C3-B02DE7625B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Расчет кредита</vt:lpstr>
      <vt:lpstr>КомбинированныйЕжемесячныйПлатеж</vt:lpstr>
      <vt:lpstr>НачалоПогашенияКредита</vt:lpstr>
      <vt:lpstr>ОжидаемыйЕжегодныйДоход</vt:lpstr>
      <vt:lpstr>ОжидаемыйЕжемесячныйДоход</vt:lpstr>
      <vt:lpstr>ПолнаяСтоимостьКредита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2011-12-12T20:30:01Z</dcterms:created>
  <dcterms:modified xsi:type="dcterms:W3CDTF">2012-06-29T08:42:58Z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0x010100BB2780C3CC07BD4BAA623FF9571645580400D1570604EA743043A2641365C0E91715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