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 codeName="{469F9632-C30C-E82D-81D8-AA9462E77215}"/>
  <workbookPr filterPrivacy="1" codeName="ThisWorkbook"/>
  <bookViews>
    <workbookView xWindow="0" yWindow="0" windowWidth="11490" windowHeight="3810"/>
  </bookViews>
  <sheets>
    <sheet name="Kwartaalverkooprapport" sheetId="1" r:id="rId1"/>
    <sheet name="Berekeningen" sheetId="2" state="hidden" r:id="rId2"/>
  </sheets>
  <definedNames>
    <definedName name="Afdrukgebied" localSheetId="0">Kwartaalverkooprapport!$A$1:$H$63</definedName>
    <definedName name="BovenN">Berekeningen!$E$4:INDEX(Berekeningen!$E$4:$I$14,COUNT(Berekeningen!$D$4:$D$14)+1,5)</definedName>
    <definedName name="InclusiefOverig">Kwartaalverkooprapport!$K$4</definedName>
    <definedName name="n">Kwartaalverkooprapport!$K$2</definedName>
    <definedName name="OndertitelGrafiek">Berekeningen!$B$22</definedName>
    <definedName name="Overig">Berekeningen!$E$16:$I$16</definedName>
    <definedName name="Totaal">Berekeningen!$E$18:$I$18</definedName>
  </definedNames>
  <calcPr calcId="152511"/>
</workbook>
</file>

<file path=xl/calcChain.xml><?xml version="1.0" encoding="utf-8"?>
<calcChain xmlns="http://schemas.openxmlformats.org/spreadsheetml/2006/main">
  <c r="B22" i="2" l="1"/>
  <c r="I18" i="2" l="1"/>
  <c r="H18" i="2"/>
  <c r="G18" i="2"/>
  <c r="F18" i="2"/>
  <c r="B16" i="2"/>
  <c r="E15" i="2"/>
  <c r="G35" i="1"/>
  <c r="G36" i="1"/>
  <c r="C8" i="2" s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C14" i="2"/>
  <c r="C13" i="2"/>
  <c r="C12" i="2"/>
  <c r="D13" i="2" s="1"/>
  <c r="H13" i="2" s="1"/>
  <c r="C11" i="2"/>
  <c r="C10" i="2"/>
  <c r="J18" i="2"/>
  <c r="C7" i="2"/>
  <c r="C5" i="2"/>
  <c r="D5" i="2" s="1"/>
  <c r="H5" i="2" s="1"/>
  <c r="D12" i="2" l="1"/>
  <c r="F12" i="2" s="1"/>
  <c r="D11" i="2"/>
  <c r="G11" i="2" s="1"/>
  <c r="E13" i="2"/>
  <c r="D14" i="2"/>
  <c r="E14" i="2" s="1"/>
  <c r="G13" i="2"/>
  <c r="E12" i="2"/>
  <c r="F13" i="2"/>
  <c r="I13" i="2"/>
  <c r="I5" i="2"/>
  <c r="D8" i="2"/>
  <c r="F8" i="2" s="1"/>
  <c r="E5" i="2"/>
  <c r="C6" i="2"/>
  <c r="D7" i="2" s="1"/>
  <c r="H7" i="2" s="1"/>
  <c r="C9" i="2"/>
  <c r="G5" i="2"/>
  <c r="F5" i="2"/>
  <c r="I14" i="2" l="1"/>
  <c r="H14" i="2"/>
  <c r="G12" i="2"/>
  <c r="I12" i="2"/>
  <c r="G14" i="2"/>
  <c r="F14" i="2"/>
  <c r="H12" i="2"/>
  <c r="I8" i="2"/>
  <c r="H11" i="2"/>
  <c r="E11" i="2"/>
  <c r="F7" i="2"/>
  <c r="F11" i="2"/>
  <c r="I11" i="2"/>
  <c r="I7" i="2"/>
  <c r="E7" i="2"/>
  <c r="D9" i="2"/>
  <c r="E9" i="2" s="1"/>
  <c r="D10" i="2"/>
  <c r="J13" i="2"/>
  <c r="G7" i="2"/>
  <c r="G8" i="2"/>
  <c r="H8" i="2"/>
  <c r="E8" i="2"/>
  <c r="D6" i="2"/>
  <c r="J5" i="2"/>
  <c r="J14" i="2" l="1"/>
  <c r="J12" i="2"/>
  <c r="H9" i="2"/>
  <c r="I9" i="2"/>
  <c r="G9" i="2"/>
  <c r="J11" i="2"/>
  <c r="F9" i="2"/>
  <c r="J7" i="2"/>
  <c r="F10" i="2"/>
  <c r="I10" i="2"/>
  <c r="G10" i="2"/>
  <c r="E10" i="2"/>
  <c r="H10" i="2"/>
  <c r="J8" i="2"/>
  <c r="F6" i="2"/>
  <c r="I6" i="2"/>
  <c r="G6" i="2"/>
  <c r="E6" i="2"/>
  <c r="H6" i="2"/>
  <c r="J9" i="2" l="1"/>
  <c r="H16" i="2"/>
  <c r="G16" i="2"/>
  <c r="I16" i="2"/>
  <c r="J10" i="2"/>
  <c r="J6" i="2"/>
  <c r="F16" i="2"/>
  <c r="J16" i="2" l="1"/>
</calcChain>
</file>

<file path=xl/sharedStrings.xml><?xml version="1.0" encoding="utf-8"?>
<sst xmlns="http://schemas.openxmlformats.org/spreadsheetml/2006/main" count="50" uniqueCount="44">
  <si>
    <t>Product</t>
  </si>
  <si>
    <t>Frames</t>
  </si>
  <si>
    <t>Grips</t>
  </si>
  <si>
    <t>Overig</t>
  </si>
  <si>
    <t>PRODUCT</t>
  </si>
  <si>
    <t>KWARTAALVERKOOPRAPPORT</t>
  </si>
  <si>
    <t>KWARTAAL 1</t>
  </si>
  <si>
    <t>KWARTAAL 2</t>
  </si>
  <si>
    <t>KWARTAAL 3</t>
  </si>
  <si>
    <t>KWARTAAL 4</t>
  </si>
  <si>
    <t>TOTAAL</t>
  </si>
  <si>
    <t>Schijfremmen, voor</t>
  </si>
  <si>
    <t>Knijpremmen, voor</t>
  </si>
  <si>
    <t>Schijfremmen, achter</t>
  </si>
  <si>
    <t>Knijpremmen, achter</t>
  </si>
  <si>
    <t>Zadels</t>
  </si>
  <si>
    <t>Vorken</t>
  </si>
  <si>
    <t>Remkabels</t>
  </si>
  <si>
    <t>Schakelkabels</t>
  </si>
  <si>
    <t>Achtertandwiel</t>
  </si>
  <si>
    <t>Voortandwiel</t>
  </si>
  <si>
    <t>Stuur</t>
  </si>
  <si>
    <t>Remgrepen</t>
  </si>
  <si>
    <t>Zadelpennen</t>
  </si>
  <si>
    <t>Stuurklemmen</t>
  </si>
  <si>
    <t>Zadeltassen</t>
  </si>
  <si>
    <t>Spaken</t>
  </si>
  <si>
    <t>Velgen</t>
  </si>
  <si>
    <t>Banden</t>
  </si>
  <si>
    <t>Griptape</t>
  </si>
  <si>
    <t>Remblokken</t>
  </si>
  <si>
    <t>Kettingen</t>
  </si>
  <si>
    <t>Derailleurs</t>
  </si>
  <si>
    <t>Uitvalnaven</t>
  </si>
  <si>
    <t>Standaardnaven</t>
  </si>
  <si>
    <t>Pedalen</t>
  </si>
  <si>
    <t>Kettingbeschermers</t>
  </si>
  <si>
    <t>Spiegels</t>
  </si>
  <si>
    <t>BESTE PRODUCTEN</t>
  </si>
  <si>
    <t>WEERGEVEN</t>
  </si>
  <si>
    <t>ALLE ANDERE WEERGEVEN</t>
  </si>
  <si>
    <t>Totaal</t>
  </si>
  <si>
    <t>*** Dit blad moet verborgen blijven ***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</si>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</sst>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 [$€-413]\ * #,##0.00_ ;_ [$€-413]\ * \-#,##0.00_ ;_ [$€-413]\ * &quot;-&quot;??_ ;_ @_ "/>
    <numFmt numFmtId="166" formatCode="&quot;€&quot;\ #,##0"/>
  </numFmts>
  <fonts count="7" x14ac:knownFonts="1">
    <font>
      <sz val="9"/>
      <color theme="3"/>
      <name val="Franklin Gothic Medium"/>
      <family val="2"/>
      <scheme val="minor"/>
    </font>
    <font>
      <sz val="9"/>
      <color theme="7"/>
      <name val="Franklin Gothic Medium"/>
      <family val="2"/>
      <scheme val="minor"/>
    </font>
    <font>
      <sz val="8"/>
      <color theme="7"/>
      <name val="Franklin Gothic Medium"/>
      <family val="2"/>
      <scheme val="minor"/>
    </font>
    <font>
      <sz val="9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33"/>
      <color theme="0"/>
      <name val="Franklin Gothic Medium"/>
      <family val="2"/>
      <scheme val="major"/>
    </font>
    <font>
      <sz val="9"/>
      <color theme="0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ill="0" applyBorder="0" applyProtection="0">
      <alignment vertical="center"/>
    </xf>
    <xf numFmtId="3" fontId="1" fillId="0" borderId="0" applyProtection="0">
      <alignment horizontal="center" vertical="center"/>
    </xf>
    <xf numFmtId="3" fontId="2" fillId="0" borderId="0" applyNumberFormat="0" applyFont="0" applyFill="0" applyBorder="0" applyProtection="0">
      <alignment horizontal="right" vertical="center" indent="1"/>
    </xf>
    <xf numFmtId="0" fontId="5" fillId="3" borderId="0" applyNumberFormat="0" applyBorder="0" applyAlignment="0" applyProtection="0"/>
  </cellStyleXfs>
  <cellXfs count="14">
    <xf numFmtId="3" fontId="0" fillId="0" borderId="0" xfId="0">
      <alignment vertical="center"/>
    </xf>
    <xf numFmtId="3" fontId="0" fillId="2" borderId="0" xfId="0" applyFill="1">
      <alignment vertical="center"/>
    </xf>
    <xf numFmtId="3" fontId="3" fillId="0" borderId="0" xfId="1" applyFont="1" applyFill="1">
      <alignment horizontal="center" vertical="center"/>
    </xf>
    <xf numFmtId="164" fontId="0" fillId="0" borderId="0" xfId="0" applyNumberFormat="1">
      <alignment vertical="center"/>
    </xf>
    <xf numFmtId="3" fontId="0" fillId="0" borderId="0" xfId="0" applyFont="1" applyAlignment="1">
      <alignment horizontal="left" vertical="center" indent="1"/>
    </xf>
    <xf numFmtId="3" fontId="0" fillId="0" borderId="0" xfId="2" applyFont="1" applyAlignment="1">
      <alignment horizontal="right" vertical="center" indent="1"/>
    </xf>
    <xf numFmtId="3" fontId="4" fillId="2" borderId="0" xfId="0" applyFont="1" applyFill="1" applyAlignment="1">
      <alignment horizontal="right" vertical="center"/>
    </xf>
    <xf numFmtId="3" fontId="6" fillId="2" borderId="0" xfId="0" applyFont="1" applyFill="1" applyAlignment="1">
      <alignment horizontal="right" vertical="center"/>
    </xf>
    <xf numFmtId="3" fontId="4" fillId="2" borderId="0" xfId="0" applyFont="1" applyFill="1" applyAlignment="1">
      <alignment horizontal="left" vertical="center"/>
    </xf>
    <xf numFmtId="3" fontId="6" fillId="2" borderId="0" xfId="0" applyFont="1" applyFill="1">
      <alignment vertical="center"/>
    </xf>
    <xf numFmtId="3" fontId="0" fillId="0" borderId="0" xfId="0" applyFont="1" applyAlignment="1">
      <alignment horizontal="center" vertical="center"/>
    </xf>
    <xf numFmtId="165" fontId="0" fillId="0" borderId="0" xfId="0" applyNumberFormat="1">
      <alignment vertical="center"/>
    </xf>
    <xf numFmtId="166" fontId="0" fillId="0" borderId="0" xfId="0" applyNumberFormat="1">
      <alignment vertical="center"/>
    </xf>
    <xf numFmtId="3" fontId="5" fillId="2" borderId="0" xfId="3" applyNumberFormat="1" applyFill="1" applyAlignment="1">
      <alignment horizontal="left" vertical="top" indent="1"/>
    </xf>
  </cellXfs>
  <cellStyles count="4">
    <cellStyle name="Currency Custom" xfId="2"/>
    <cellStyle name="Input Custom" xfId="1"/>
    <cellStyle name="Standaard" xfId="0" builtinId="0" customBuiltin="1"/>
    <cellStyle name="Titel" xfId="3" builtinId="15" customBuiltin="1"/>
  </cellStyles>
  <dxfs count="9"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2"/>
        </patternFill>
      </fill>
    </dxf>
    <dxf>
      <font>
        <color theme="2"/>
      </font>
      <fill>
        <patternFill>
          <bgColor theme="3"/>
        </patternFill>
      </fill>
      <border>
        <vertical style="medium">
          <color theme="0"/>
        </vertical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</border>
    </dxf>
  </dxfs>
  <tableStyles count="1" defaultTableStyle="Quarterly Verkoop Report" defaultPivotStyle="PivotStyleLight16">
    <tableStyle name="Quarterly Verkoop Report" pivot="0" count="3">
      <tableStyleElement type="wholeTable" dxfId="8"/>
      <tableStyleElement type="headerRow" dxfId="7"/>
      <tableStyleElement type="secondRowStripe" dxfId="6"/>
    </tableStyle>
  </tableStyles>
  <colors>
    <mruColors>
      <color rgb="FFCD9492"/>
      <color rgb="FFC6AF94"/>
      <color rgb="FF9D9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271347138878"/>
          <c:y val="0.2268672973255392"/>
          <c:w val="0.75617052273752128"/>
          <c:h val="0.538718253532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Berekeningen!$E$5</c:f>
              <c:strCache>
                <c:ptCount val="1"/>
                <c:pt idx="0">
                  <c:v>Frames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Berekeningen!$F$4:$I$4</c:f>
              <c:strCache>
                <c:ptCount val="4"/>
                <c:pt idx="0">
                  <c:v>KWARTAAL 1</c:v>
                </c:pt>
                <c:pt idx="1">
                  <c:v>KWARTAAL 2</c:v>
                </c:pt>
                <c:pt idx="2">
                  <c:v>KWARTAAL 3</c:v>
                </c:pt>
                <c:pt idx="3">
                  <c:v>KWARTAAL 4</c:v>
                </c:pt>
              </c:strCache>
            </c:strRef>
          </c:cat>
          <c:val>
            <c:numRef>
              <c:f>Berekeningen!$F$5:$I$5</c:f>
              <c:numCache>
                <c:formatCode>"€"\ #,##0</c:formatCode>
                <c:ptCount val="4"/>
                <c:pt idx="0">
                  <c:v>4000</c:v>
                </c:pt>
                <c:pt idx="1">
                  <c:v>4500</c:v>
                </c:pt>
                <c:pt idx="2">
                  <c:v>5000</c:v>
                </c:pt>
                <c:pt idx="3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Berekeningen!$E$6</c:f>
              <c:strCache>
                <c:ptCount val="1"/>
                <c:pt idx="0">
                  <c:v>Zadeltassen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Berekeningen!$F$4:$I$4</c:f>
              <c:strCache>
                <c:ptCount val="4"/>
                <c:pt idx="0">
                  <c:v>KWARTAAL 1</c:v>
                </c:pt>
                <c:pt idx="1">
                  <c:v>KWARTAAL 2</c:v>
                </c:pt>
                <c:pt idx="2">
                  <c:v>KWARTAAL 3</c:v>
                </c:pt>
                <c:pt idx="3">
                  <c:v>KWARTAAL 4</c:v>
                </c:pt>
              </c:strCache>
            </c:strRef>
          </c:cat>
          <c:val>
            <c:numRef>
              <c:f>Berekeningen!$F$6:$I$6</c:f>
              <c:numCache>
                <c:formatCode>"€"\ #,##0</c:formatCode>
                <c:ptCount val="4"/>
                <c:pt idx="0">
                  <c:v>2413</c:v>
                </c:pt>
                <c:pt idx="1">
                  <c:v>2051.0500000000002</c:v>
                </c:pt>
                <c:pt idx="2">
                  <c:v>4000</c:v>
                </c:pt>
                <c:pt idx="3">
                  <c:v>3016.25</c:v>
                </c:pt>
              </c:numCache>
            </c:numRef>
          </c:val>
        </c:ser>
        <c:ser>
          <c:idx val="2"/>
          <c:order val="2"/>
          <c:tx>
            <c:strRef>
              <c:f>Berekeningen!$E$7</c:f>
              <c:strCache>
                <c:ptCount val="1"/>
                <c:pt idx="0">
                  <c:v>Stuur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Berekeningen!$F$4:$I$4</c:f>
              <c:strCache>
                <c:ptCount val="4"/>
                <c:pt idx="0">
                  <c:v>KWARTAAL 1</c:v>
                </c:pt>
                <c:pt idx="1">
                  <c:v>KWARTAAL 2</c:v>
                </c:pt>
                <c:pt idx="2">
                  <c:v>KWARTAAL 3</c:v>
                </c:pt>
                <c:pt idx="3">
                  <c:v>KWARTAAL 4</c:v>
                </c:pt>
              </c:strCache>
            </c:strRef>
          </c:cat>
          <c:val>
            <c:numRef>
              <c:f>Berekeningen!$F$7:$I$7</c:f>
              <c:numCache>
                <c:formatCode>"€"\ #,##0</c:formatCode>
                <c:ptCount val="4"/>
                <c:pt idx="0">
                  <c:v>1895</c:v>
                </c:pt>
                <c:pt idx="1">
                  <c:v>1610.75</c:v>
                </c:pt>
                <c:pt idx="2">
                  <c:v>3445</c:v>
                </c:pt>
                <c:pt idx="3">
                  <c:v>3333</c:v>
                </c:pt>
              </c:numCache>
            </c:numRef>
          </c:val>
        </c:ser>
        <c:ser>
          <c:idx val="4"/>
          <c:order val="4"/>
          <c:tx>
            <c:strRef>
              <c:f>Berekeningen!$E$9</c:f>
              <c:strCache>
                <c:ptCount val="1"/>
                <c:pt idx="0">
                  <c:v>Griptape</c:v>
                </c:pt>
              </c:strCache>
            </c:strRef>
          </c:tx>
          <c:spPr>
            <a:solidFill>
              <a:srgbClr val="D19E38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Berekeningen!$F$4:$I$4</c:f>
              <c:strCache>
                <c:ptCount val="4"/>
                <c:pt idx="0">
                  <c:v>KWARTAAL 1</c:v>
                </c:pt>
                <c:pt idx="1">
                  <c:v>KWARTAAL 2</c:v>
                </c:pt>
                <c:pt idx="2">
                  <c:v>KWARTAAL 3</c:v>
                </c:pt>
                <c:pt idx="3">
                  <c:v>KWARTAAL 4</c:v>
                </c:pt>
              </c:strCache>
            </c:strRef>
          </c:cat>
          <c:val>
            <c:numRef>
              <c:f>Berekeningen!$F$9:$I$9</c:f>
              <c:numCache>
                <c:formatCode>"€"\ #,##0</c:formatCode>
                <c:ptCount val="4"/>
                <c:pt idx="0">
                  <c:v>1550.4</c:v>
                </c:pt>
                <c:pt idx="1">
                  <c:v>1317.8400000000001</c:v>
                </c:pt>
                <c:pt idx="2">
                  <c:v>1705.44</c:v>
                </c:pt>
                <c:pt idx="3">
                  <c:v>1938</c:v>
                </c:pt>
              </c:numCache>
            </c:numRef>
          </c:val>
        </c:ser>
        <c:ser>
          <c:idx val="3"/>
          <c:order val="3"/>
          <c:tx>
            <c:strRef>
              <c:f>Berekeningen!$E$8</c:f>
              <c:strCache>
                <c:ptCount val="1"/>
                <c:pt idx="0">
                  <c:v>Grips</c:v>
                </c:pt>
              </c:strCache>
            </c:strRef>
          </c:tx>
          <c:spPr>
            <a:solidFill>
              <a:srgbClr val="696A48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Berekeningen!$F$4:$I$4</c:f>
              <c:strCache>
                <c:ptCount val="4"/>
                <c:pt idx="0">
                  <c:v>KWARTAAL 1</c:v>
                </c:pt>
                <c:pt idx="1">
                  <c:v>KWARTAAL 2</c:v>
                </c:pt>
                <c:pt idx="2">
                  <c:v>KWARTAAL 3</c:v>
                </c:pt>
                <c:pt idx="3">
                  <c:v>KWARTAAL 4</c:v>
                </c:pt>
              </c:strCache>
            </c:strRef>
          </c:cat>
          <c:val>
            <c:numRef>
              <c:f>Berekeningen!$F$8:$I$8</c:f>
              <c:numCache>
                <c:formatCode>"€"\ #,##0</c:formatCode>
                <c:ptCount val="4"/>
                <c:pt idx="0">
                  <c:v>2222</c:v>
                </c:pt>
                <c:pt idx="1">
                  <c:v>1888.7</c:v>
                </c:pt>
                <c:pt idx="2">
                  <c:v>2444.1999999999998</c:v>
                </c:pt>
                <c:pt idx="3">
                  <c:v>2777.5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85920"/>
        <c:axId val="166033152"/>
      </c:barChart>
      <c:lineChart>
        <c:grouping val="standard"/>
        <c:varyColors val="0"/>
        <c:ser>
          <c:idx val="5"/>
          <c:order val="5"/>
          <c:tx>
            <c:strRef>
              <c:f>Berekeningen!$E$18</c:f>
              <c:strCache>
                <c:ptCount val="1"/>
                <c:pt idx="0">
                  <c:v>TOTAAL</c:v>
                </c:pt>
              </c:strCache>
            </c:strRef>
          </c:tx>
          <c:spPr>
            <a:ln>
              <a:solidFill>
                <a:srgbClr val="B08B54"/>
              </a:solidFill>
              <a:prstDash val="solid"/>
            </a:ln>
            <a:effectLst/>
            <a:extLst/>
          </c:spPr>
          <c:marker>
            <c:symbol val="none"/>
          </c:marker>
          <c:dLbls>
            <c:dLbl>
              <c:idx val="3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Berekeningen!$F$4:$I$4</c:f>
              <c:strCache>
                <c:ptCount val="4"/>
                <c:pt idx="0">
                  <c:v>KWARTAAL 1</c:v>
                </c:pt>
                <c:pt idx="1">
                  <c:v>KWARTAAL 2</c:v>
                </c:pt>
                <c:pt idx="2">
                  <c:v>KWARTAAL 3</c:v>
                </c:pt>
                <c:pt idx="3">
                  <c:v>KWARTAAL 4</c:v>
                </c:pt>
              </c:strCache>
            </c:strRef>
          </c:cat>
          <c:val>
            <c:numRef>
              <c:f>Berekeningen!$F$18:$I$18</c:f>
              <c:numCache>
                <c:formatCode>"€"\ #,##0</c:formatCode>
                <c:ptCount val="4"/>
                <c:pt idx="0">
                  <c:v>18613.400000000001</c:v>
                </c:pt>
                <c:pt idx="1">
                  <c:v>16921.39</c:v>
                </c:pt>
                <c:pt idx="2">
                  <c:v>23554.44</c:v>
                </c:pt>
                <c:pt idx="3">
                  <c:v>24231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65384"/>
        <c:axId val="166033536"/>
      </c:lineChart>
      <c:catAx>
        <c:axId val="16608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1400" spc="30" baseline="0"/>
            </a:pPr>
            <a:endParaRPr lang="nl-NL"/>
          </a:p>
        </c:txPr>
        <c:crossAx val="166033152"/>
        <c:crosses val="autoZero"/>
        <c:auto val="1"/>
        <c:lblAlgn val="ctr"/>
        <c:lblOffset val="100"/>
        <c:noMultiLvlLbl val="0"/>
      </c:catAx>
      <c:valAx>
        <c:axId val="166033152"/>
        <c:scaling>
          <c:orientation val="minMax"/>
          <c:max val="9000"/>
          <c:min val="0"/>
        </c:scaling>
        <c:delete val="0"/>
        <c:axPos val="l"/>
        <c:numFmt formatCode="&quot;€&quot;\ 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900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nl-NL"/>
          </a:p>
        </c:txPr>
        <c:crossAx val="166085920"/>
        <c:crosses val="autoZero"/>
        <c:crossBetween val="between"/>
      </c:valAx>
      <c:valAx>
        <c:axId val="166033536"/>
        <c:scaling>
          <c:orientation val="minMax"/>
          <c:max val="26654.1"/>
          <c:min val="0"/>
        </c:scaling>
        <c:delete val="0"/>
        <c:axPos val="r"/>
        <c:numFmt formatCode="&quot;€&quot;\ #,##0" sourceLinked="1"/>
        <c:majorTickMark val="out"/>
        <c:minorTickMark val="none"/>
        <c:tickLblPos val="nextTo"/>
        <c:spPr>
          <a:ln w="9525" cap="flat" cmpd="sng" algn="ctr">
            <a:solidFill>
              <a:srgbClr val="696A48">
                <a:lumMod val="40000"/>
                <a:lumOff val="6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900"/>
            </a:pPr>
            <a:endParaRPr lang="nl-NL"/>
          </a:p>
        </c:txPr>
        <c:crossAx val="166165384"/>
        <c:crosses val="max"/>
        <c:crossBetween val="between"/>
      </c:valAx>
      <c:catAx>
        <c:axId val="166165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0335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900" cap="all" spc="20"/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0</xdr:rowOff>
    </xdr:from>
    <xdr:to>
      <xdr:col>6</xdr:col>
      <xdr:colOff>1076325</xdr:colOff>
      <xdr:row>31</xdr:row>
      <xdr:rowOff>152399</xdr:rowOff>
    </xdr:to>
    <xdr:graphicFrame macro="">
      <xdr:nvGraphicFramePr>
        <xdr:cNvPr id="2" name="TotaalAndTopProducts" descr="Columnar chart that compares selected top product sales for each quarter. " title="Quarterly Verkoop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1162048</xdr:colOff>
      <xdr:row>4</xdr:row>
      <xdr:rowOff>85723</xdr:rowOff>
    </xdr:from>
    <xdr:to>
      <xdr:col>4</xdr:col>
      <xdr:colOff>190499</xdr:colOff>
      <xdr:row>5</xdr:row>
      <xdr:rowOff>142874</xdr:rowOff>
    </xdr:to>
    <xdr:sp macro="" textlink="">
      <xdr:nvSpPr>
        <xdr:cNvPr id="3" name="Titelillustraties" descr="&quot;&quot;" title="Decorative Triangle Shape"/>
        <xdr:cNvSpPr/>
      </xdr:nvSpPr>
      <xdr:spPr>
        <a:xfrm rot="10800000">
          <a:off x="4086223" y="695323"/>
          <a:ext cx="400051" cy="190501"/>
        </a:xfrm>
        <a:prstGeom prst="triangl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0.86683</cdr:x>
      <cdr:y>0.15567</cdr:y>
    </cdr:from>
    <cdr:to>
      <cdr:x>0.99246</cdr:x>
      <cdr:y>0.18807</cdr:y>
    </cdr:to>
    <cdr:sp macro="" textlink="">
      <cdr:nvSpPr>
        <cdr:cNvPr id="2" name="TextBox 2" descr="&quot;&quot;" title="Totaal Verkoop"/>
        <cdr:cNvSpPr txBox="1"/>
      </cdr:nvSpPr>
      <cdr:spPr>
        <a:xfrm xmlns:a="http://schemas.openxmlformats.org/drawingml/2006/main">
          <a:off x="6572251" y="628689"/>
          <a:ext cx="952482" cy="1308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>
              <a:solidFill>
                <a:schemeClr val="tx2">
                  <a:lumMod val="60000"/>
                  <a:lumOff val="40000"/>
                </a:schemeClr>
              </a:solidFill>
            </a:rPr>
            <a:t>TOTALE VERKOOP</a:t>
          </a:r>
        </a:p>
      </cdr:txBody>
    </cdr:sp>
  </cdr:relSizeAnchor>
  <cdr:relSizeAnchor xmlns:cdr="http://schemas.openxmlformats.org/drawingml/2006/chartDrawing">
    <cdr:from>
      <cdr:x>0.01508</cdr:x>
      <cdr:y>0.15567</cdr:y>
    </cdr:from>
    <cdr:to>
      <cdr:x>0.13135</cdr:x>
      <cdr:y>0.1934</cdr:y>
    </cdr:to>
    <cdr:sp macro="" textlink="">
      <cdr:nvSpPr>
        <cdr:cNvPr id="4" name="TextBox 1" descr="&quot;&quot;" title="Per Product"/>
        <cdr:cNvSpPr txBox="1"/>
      </cdr:nvSpPr>
      <cdr:spPr>
        <a:xfrm xmlns:a="http://schemas.openxmlformats.org/drawingml/2006/main">
          <a:off x="114299" y="628700"/>
          <a:ext cx="881561" cy="152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solidFill>
                <a:schemeClr val="tx2">
                  <a:lumMod val="60000"/>
                  <a:lumOff val="40000"/>
                </a:schemeClr>
              </a:solidFill>
            </a:rPr>
            <a:t>PER PRODUCT</a:t>
          </a:r>
        </a:p>
      </cdr:txBody>
    </cdr:sp>
  </cdr:relSizeAnchor>
  <cdr:relSizeAnchor xmlns:cdr="http://schemas.openxmlformats.org/drawingml/2006/chartDrawing">
    <cdr:from>
      <cdr:x>0</cdr:x>
      <cdr:y>0.02531</cdr:y>
    </cdr:from>
    <cdr:to>
      <cdr:x>1</cdr:x>
      <cdr:y>0.12428</cdr:y>
    </cdr:to>
    <cdr:sp macro="" textlink="OndertitelGrafiek">
      <cdr:nvSpPr>
        <cdr:cNvPr id="6" name="TextBox 2" descr="Totaal and Top # Products (# is the number entered for Show Top Products in cell K2.)" title="Chart Title"/>
        <cdr:cNvSpPr txBox="1"/>
      </cdr:nvSpPr>
      <cdr:spPr>
        <a:xfrm xmlns:a="http://schemas.openxmlformats.org/drawingml/2006/main">
          <a:off x="0" y="102923"/>
          <a:ext cx="6905625" cy="40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EA6E87-5543-4552-AF44-F70428FA4375}" type="TxLink">
            <a:rPr lang="en-US" sz="1700" b="0">
              <a:solidFill>
                <a:schemeClr val="tx2"/>
              </a:solidFill>
              <a:latin typeface="+mj-lt"/>
            </a:rPr>
            <a:pPr algn="ctr"/>
            <a:t>TOTAAL EN TOP 5 PRODUCTEN</a:t>
          </a:fld>
          <a:endParaRPr lang="en-US" sz="1700" b="0">
            <a:solidFill>
              <a:schemeClr val="tx2"/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Verkoop" displayName="Verkoop" ref="B34:G63" totalsRowShown="0">
  <autoFilter ref="B34:G63"/>
  <tableColumns count="6">
    <tableColumn id="1" name="PRODUCT" dataDxfId="5"/>
    <tableColumn id="2" name="KWARTAAL 1" dataDxfId="4"/>
    <tableColumn id="3" name="KWARTAAL 2" dataDxfId="3"/>
    <tableColumn id="4" name="KWARTAAL 3" dataDxfId="2"/>
    <tableColumn id="5" name="KWARTAAL 4" dataDxfId="1"/>
    <tableColumn id="6" name="TOTAAL" dataDxfId="0">
      <calculatedColumnFormula>SUM(Verkoop[[#This Row],[KWARTAAL 1]:[KWARTAAL 4]])</calculatedColumnFormula>
    </tableColumn>
  </tableColumns>
  <tableStyleInfo name="Quarterly Verkoop Report" showFirstColumn="0" showLastColumn="0" showRowStripes="1" showColumnStripes="0"/>
  <extLst>
    <ext xmlns:x14="http://schemas.microsoft.com/office/spreadsheetml/2009/9/main" uri="{504A1905-F514-4f6f-8877-14C23A59335A}">
      <x14:table altText="Product Verkoop" altTextSummary="List of products and sales for Quarter 1, Quarter 2, Quarter 3, and Quarter 4 along with a calculated grand Totaal for each product. "/>
    </ext>
  </extLst>
</table>
</file>

<file path=xl/theme/theme1.xml><?xml version="1.0" encoding="utf-8"?>
<a:theme xmlns:a="http://schemas.openxmlformats.org/drawingml/2006/main" name="Office Theme">
  <a:themeElements>
    <a:clrScheme name="Quarterly Verkoop Report">
      <a:dk1>
        <a:srgbClr val="000000"/>
      </a:dk1>
      <a:lt1>
        <a:srgbClr val="FFFFFF"/>
      </a:lt1>
      <a:dk2>
        <a:srgbClr val="696A48"/>
      </a:dk2>
      <a:lt2>
        <a:srgbClr val="F8F7F5"/>
      </a:lt2>
      <a:accent1>
        <a:srgbClr val="5E9491"/>
      </a:accent1>
      <a:accent2>
        <a:srgbClr val="BA544D"/>
      </a:accent2>
      <a:accent3>
        <a:srgbClr val="B08B54"/>
      </a:accent3>
      <a:accent4>
        <a:srgbClr val="696A48"/>
      </a:accent4>
      <a:accent5>
        <a:srgbClr val="D19E38"/>
      </a:accent5>
      <a:accent6>
        <a:srgbClr val="665B5C"/>
      </a:accent6>
      <a:hlink>
        <a:srgbClr val="5E9491"/>
      </a:hlink>
      <a:folHlink>
        <a:srgbClr val="665B5C"/>
      </a:folHlink>
    </a:clrScheme>
    <a:fontScheme name="128_quarterly_sales_repor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63"/>
  <sheetViews>
    <sheetView showGridLines="0" tabSelected="1" zoomScaleNormal="100" workbookViewId="0"/>
  </sheetViews>
  <sheetFormatPr defaultRowHeight="12.75" x14ac:dyDescent="0.25"/>
  <cols>
    <col min="1" max="1" width="2.7109375" customWidth="1"/>
    <col min="2" max="7" width="20.5703125" customWidth="1"/>
    <col min="8" max="8" width="2.7109375" customWidth="1"/>
    <col min="11" max="11" width="8.5703125" customWidth="1"/>
    <col min="12" max="12" width="12.7109375" customWidth="1"/>
  </cols>
  <sheetData>
    <row r="1" spans="1:12" s="1" customFormat="1" ht="10.5" customHeight="1" x14ac:dyDescent="0.25"/>
    <row r="2" spans="1:12" s="1" customFormat="1" ht="15.75" customHeight="1" x14ac:dyDescent="0.25">
      <c r="A2" s="13" t="s">
        <v>5</v>
      </c>
      <c r="B2" s="13"/>
      <c r="C2" s="13"/>
      <c r="D2" s="13"/>
      <c r="E2" s="13"/>
      <c r="F2" s="13"/>
      <c r="J2" s="6" t="s">
        <v>38</v>
      </c>
      <c r="K2" s="2">
        <v>5</v>
      </c>
      <c r="L2" s="8" t="s">
        <v>39</v>
      </c>
    </row>
    <row r="3" spans="1:12" s="1" customFormat="1" ht="6" customHeight="1" x14ac:dyDescent="0.25">
      <c r="A3" s="13"/>
      <c r="B3" s="13"/>
      <c r="C3" s="13"/>
      <c r="D3" s="13"/>
      <c r="E3" s="13"/>
      <c r="F3" s="13"/>
      <c r="J3" s="7"/>
      <c r="L3" s="9"/>
    </row>
    <row r="4" spans="1:12" s="1" customFormat="1" ht="15.75" customHeight="1" x14ac:dyDescent="0.25">
      <c r="A4" s="13"/>
      <c r="B4" s="13"/>
      <c r="C4" s="13"/>
      <c r="D4" s="13"/>
      <c r="E4" s="13"/>
      <c r="F4" s="13"/>
      <c r="J4" s="6" t="s">
        <v>40</v>
      </c>
      <c r="K4" s="2" t="s">
        <v>43</v>
      </c>
      <c r="L4" s="8" t="s">
        <v>39</v>
      </c>
    </row>
    <row r="5" spans="1:12" s="1" customFormat="1" ht="10.5" customHeight="1" x14ac:dyDescent="0.25"/>
    <row r="6" spans="1:12" ht="12.75" customHeight="1" x14ac:dyDescent="0.25"/>
    <row r="7" spans="1:12" ht="12.75" customHeight="1" x14ac:dyDescent="0.25"/>
    <row r="8" spans="1:12" ht="12.75" customHeight="1" x14ac:dyDescent="0.25"/>
    <row r="9" spans="1:12" ht="12.75" customHeight="1" x14ac:dyDescent="0.25"/>
    <row r="10" spans="1:12" ht="12.75" customHeight="1" x14ac:dyDescent="0.25"/>
    <row r="11" spans="1:12" ht="12.75" customHeight="1" x14ac:dyDescent="0.25"/>
    <row r="12" spans="1:12" ht="12.75" customHeight="1" x14ac:dyDescent="0.25"/>
    <row r="13" spans="1:12" ht="12.75" customHeight="1" x14ac:dyDescent="0.25"/>
    <row r="14" spans="1:12" ht="12.75" customHeight="1" x14ac:dyDescent="0.25"/>
    <row r="15" spans="1:12" ht="12.75" customHeight="1" x14ac:dyDescent="0.25"/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4" spans="2:7" ht="14.25" customHeight="1" x14ac:dyDescent="0.25">
      <c r="B34" s="4" t="s">
        <v>4</v>
      </c>
      <c r="C34" s="10" t="s">
        <v>6</v>
      </c>
      <c r="D34" s="10" t="s">
        <v>7</v>
      </c>
      <c r="E34" s="10" t="s">
        <v>8</v>
      </c>
      <c r="F34" s="10" t="s">
        <v>9</v>
      </c>
      <c r="G34" s="10" t="s">
        <v>10</v>
      </c>
    </row>
    <row r="35" spans="2:7" x14ac:dyDescent="0.25">
      <c r="B35" s="4" t="s">
        <v>1</v>
      </c>
      <c r="C35" s="5">
        <v>4000</v>
      </c>
      <c r="D35" s="5">
        <v>4500</v>
      </c>
      <c r="E35" s="5">
        <v>5000</v>
      </c>
      <c r="F35" s="5">
        <v>5000</v>
      </c>
      <c r="G35" s="5">
        <f>SUM(Verkoop[[#This Row],[KWARTAAL 1]:[KWARTAAL 4]])</f>
        <v>18500</v>
      </c>
    </row>
    <row r="36" spans="2:7" x14ac:dyDescent="0.25">
      <c r="B36" s="4" t="s">
        <v>11</v>
      </c>
      <c r="C36" s="5">
        <v>294</v>
      </c>
      <c r="D36" s="5">
        <v>249.9</v>
      </c>
      <c r="E36" s="5">
        <v>323.39999999999998</v>
      </c>
      <c r="F36" s="5">
        <v>367.5</v>
      </c>
      <c r="G36" s="5">
        <f>SUM(Verkoop[[#This Row],[KWARTAAL 1]:[KWARTAAL 4]])</f>
        <v>1234.8</v>
      </c>
    </row>
    <row r="37" spans="2:7" x14ac:dyDescent="0.25">
      <c r="B37" s="4" t="s">
        <v>12</v>
      </c>
      <c r="C37" s="5">
        <v>200</v>
      </c>
      <c r="D37" s="5">
        <v>170</v>
      </c>
      <c r="E37" s="5">
        <v>220</v>
      </c>
      <c r="F37" s="5">
        <v>250</v>
      </c>
      <c r="G37" s="5">
        <f>SUM(Verkoop[[#This Row],[KWARTAAL 1]:[KWARTAAL 4]])</f>
        <v>840</v>
      </c>
    </row>
    <row r="38" spans="2:7" x14ac:dyDescent="0.25">
      <c r="B38" s="4" t="s">
        <v>13</v>
      </c>
      <c r="C38" s="5">
        <v>400</v>
      </c>
      <c r="D38" s="5">
        <v>340</v>
      </c>
      <c r="E38" s="5">
        <v>440</v>
      </c>
      <c r="F38" s="5">
        <v>500</v>
      </c>
      <c r="G38" s="5">
        <f>SUM(Verkoop[[#This Row],[KWARTAAL 1]:[KWARTAAL 4]])</f>
        <v>1680</v>
      </c>
    </row>
    <row r="39" spans="2:7" x14ac:dyDescent="0.25">
      <c r="B39" s="4" t="s">
        <v>14</v>
      </c>
      <c r="C39" s="5">
        <v>294</v>
      </c>
      <c r="D39" s="5">
        <v>249.9</v>
      </c>
      <c r="E39" s="5">
        <v>323.39999999999998</v>
      </c>
      <c r="F39" s="5">
        <v>367.5</v>
      </c>
      <c r="G39" s="5">
        <f>SUM(Verkoop[[#This Row],[KWARTAAL 1]:[KWARTAAL 4]])</f>
        <v>1234.8</v>
      </c>
    </row>
    <row r="40" spans="2:7" x14ac:dyDescent="0.25">
      <c r="B40" s="4" t="s">
        <v>15</v>
      </c>
      <c r="C40" s="5">
        <v>235</v>
      </c>
      <c r="D40" s="5">
        <v>199.75</v>
      </c>
      <c r="E40" s="5">
        <v>32</v>
      </c>
      <c r="F40" s="5">
        <v>293.75</v>
      </c>
      <c r="G40" s="5">
        <f>SUM(Verkoop[[#This Row],[KWARTAAL 1]:[KWARTAAL 4]])</f>
        <v>760.5</v>
      </c>
    </row>
    <row r="41" spans="2:7" x14ac:dyDescent="0.25">
      <c r="B41" s="4" t="s">
        <v>16</v>
      </c>
      <c r="C41" s="5">
        <v>100</v>
      </c>
      <c r="D41" s="5">
        <v>85</v>
      </c>
      <c r="E41" s="5">
        <v>110</v>
      </c>
      <c r="F41" s="5">
        <v>125</v>
      </c>
      <c r="G41" s="5">
        <f>SUM(Verkoop[[#This Row],[KWARTAAL 1]:[KWARTAAL 4]])</f>
        <v>420</v>
      </c>
    </row>
    <row r="42" spans="2:7" x14ac:dyDescent="0.25">
      <c r="B42" s="4" t="s">
        <v>17</v>
      </c>
      <c r="C42" s="5">
        <v>300</v>
      </c>
      <c r="D42" s="5">
        <v>255</v>
      </c>
      <c r="E42" s="5">
        <v>330</v>
      </c>
      <c r="F42" s="5">
        <v>375</v>
      </c>
      <c r="G42" s="5">
        <f>SUM(Verkoop[[#This Row],[KWARTAAL 1]:[KWARTAAL 4]])</f>
        <v>1260</v>
      </c>
    </row>
    <row r="43" spans="2:7" x14ac:dyDescent="0.25">
      <c r="B43" s="4" t="s">
        <v>18</v>
      </c>
      <c r="C43" s="5">
        <v>250</v>
      </c>
      <c r="D43" s="5">
        <v>212.5</v>
      </c>
      <c r="E43" s="5">
        <v>275</v>
      </c>
      <c r="F43" s="5">
        <v>312.5</v>
      </c>
      <c r="G43" s="5">
        <f>SUM(Verkoop[[#This Row],[KWARTAAL 1]:[KWARTAAL 4]])</f>
        <v>1050</v>
      </c>
    </row>
    <row r="44" spans="2:7" x14ac:dyDescent="0.25">
      <c r="B44" s="4" t="s">
        <v>19</v>
      </c>
      <c r="C44" s="5">
        <v>400</v>
      </c>
      <c r="D44" s="5">
        <v>340</v>
      </c>
      <c r="E44" s="5">
        <v>440</v>
      </c>
      <c r="F44" s="5">
        <v>500</v>
      </c>
      <c r="G44" s="5">
        <f>SUM(Verkoop[[#This Row],[KWARTAAL 1]:[KWARTAAL 4]])</f>
        <v>1680</v>
      </c>
    </row>
    <row r="45" spans="2:7" x14ac:dyDescent="0.25">
      <c r="B45" s="4" t="s">
        <v>20</v>
      </c>
      <c r="C45" s="5">
        <v>200</v>
      </c>
      <c r="D45" s="5">
        <v>170</v>
      </c>
      <c r="E45" s="5">
        <v>220</v>
      </c>
      <c r="F45" s="5">
        <v>250</v>
      </c>
      <c r="G45" s="5">
        <f>SUM(Verkoop[[#This Row],[KWARTAAL 1]:[KWARTAAL 4]])</f>
        <v>840</v>
      </c>
    </row>
    <row r="46" spans="2:7" x14ac:dyDescent="0.25">
      <c r="B46" s="4" t="s">
        <v>21</v>
      </c>
      <c r="C46" s="5">
        <v>1895</v>
      </c>
      <c r="D46" s="5">
        <v>1610.75</v>
      </c>
      <c r="E46" s="5">
        <v>3445</v>
      </c>
      <c r="F46" s="5">
        <v>3333</v>
      </c>
      <c r="G46" s="5">
        <f>SUM(Verkoop[[#This Row],[KWARTAAL 1]:[KWARTAAL 4]])</f>
        <v>10283.75</v>
      </c>
    </row>
    <row r="47" spans="2:7" x14ac:dyDescent="0.25">
      <c r="B47" s="4" t="s">
        <v>22</v>
      </c>
      <c r="C47" s="5">
        <v>544</v>
      </c>
      <c r="D47" s="5">
        <v>462.4</v>
      </c>
      <c r="E47" s="5">
        <v>598.4</v>
      </c>
      <c r="F47" s="5">
        <v>680</v>
      </c>
      <c r="G47" s="5">
        <f>SUM(Verkoop[[#This Row],[KWARTAAL 1]:[KWARTAAL 4]])</f>
        <v>2284.8000000000002</v>
      </c>
    </row>
    <row r="48" spans="2:7" x14ac:dyDescent="0.25">
      <c r="B48" s="4" t="s">
        <v>23</v>
      </c>
      <c r="C48" s="5">
        <v>200</v>
      </c>
      <c r="D48" s="5">
        <v>170</v>
      </c>
      <c r="E48" s="5">
        <v>220</v>
      </c>
      <c r="F48" s="5">
        <v>250</v>
      </c>
      <c r="G48" s="5">
        <f>SUM(Verkoop[[#This Row],[KWARTAAL 1]:[KWARTAAL 4]])</f>
        <v>840</v>
      </c>
    </row>
    <row r="49" spans="2:7" x14ac:dyDescent="0.25">
      <c r="B49" s="4" t="s">
        <v>24</v>
      </c>
      <c r="C49" s="5">
        <v>60</v>
      </c>
      <c r="D49" s="5">
        <v>51</v>
      </c>
      <c r="E49" s="5">
        <v>66</v>
      </c>
      <c r="F49" s="5">
        <v>75</v>
      </c>
      <c r="G49" s="5">
        <f>SUM(Verkoop[[#This Row],[KWARTAAL 1]:[KWARTAAL 4]])</f>
        <v>252</v>
      </c>
    </row>
    <row r="50" spans="2:7" x14ac:dyDescent="0.25">
      <c r="B50" s="4" t="s">
        <v>25</v>
      </c>
      <c r="C50" s="5">
        <v>2413</v>
      </c>
      <c r="D50" s="5">
        <v>2051.0500000000002</v>
      </c>
      <c r="E50" s="5">
        <v>4000</v>
      </c>
      <c r="F50" s="5">
        <v>3016.25</v>
      </c>
      <c r="G50" s="5">
        <f>SUM(Verkoop[[#This Row],[KWARTAAL 1]:[KWARTAAL 4]])</f>
        <v>11480.3</v>
      </c>
    </row>
    <row r="51" spans="2:7" x14ac:dyDescent="0.25">
      <c r="B51" s="4" t="s">
        <v>26</v>
      </c>
      <c r="C51" s="5">
        <v>233</v>
      </c>
      <c r="D51" s="5">
        <v>198.05</v>
      </c>
      <c r="E51" s="5">
        <v>256.3</v>
      </c>
      <c r="F51" s="5">
        <v>291.25</v>
      </c>
      <c r="G51" s="5">
        <f>SUM(Verkoop[[#This Row],[KWARTAAL 1]:[KWARTAAL 4]])</f>
        <v>978.6</v>
      </c>
    </row>
    <row r="52" spans="2:7" x14ac:dyDescent="0.25">
      <c r="B52" s="4" t="s">
        <v>27</v>
      </c>
      <c r="C52" s="5">
        <v>354</v>
      </c>
      <c r="D52" s="5">
        <v>300.89999999999998</v>
      </c>
      <c r="E52" s="5">
        <v>389.4</v>
      </c>
      <c r="F52" s="5">
        <v>442.5</v>
      </c>
      <c r="G52" s="5">
        <f>SUM(Verkoop[[#This Row],[KWARTAAL 1]:[KWARTAAL 4]])</f>
        <v>1486.8</v>
      </c>
    </row>
    <row r="53" spans="2:7" x14ac:dyDescent="0.25">
      <c r="B53" s="4" t="s">
        <v>28</v>
      </c>
      <c r="C53" s="5">
        <v>423</v>
      </c>
      <c r="D53" s="5">
        <v>359.55</v>
      </c>
      <c r="E53" s="5">
        <v>465.3</v>
      </c>
      <c r="F53" s="5">
        <v>528.75</v>
      </c>
      <c r="G53" s="5">
        <f>SUM(Verkoop[[#This Row],[KWARTAAL 1]:[KWARTAAL 4]])</f>
        <v>1776.6</v>
      </c>
    </row>
    <row r="54" spans="2:7" x14ac:dyDescent="0.25">
      <c r="B54" s="4" t="s">
        <v>2</v>
      </c>
      <c r="C54" s="5">
        <v>2222</v>
      </c>
      <c r="D54" s="5">
        <v>1888.7</v>
      </c>
      <c r="E54" s="5">
        <v>2444.1999999999998</v>
      </c>
      <c r="F54" s="5">
        <v>2777.5</v>
      </c>
      <c r="G54" s="5">
        <f>SUM(Verkoop[[#This Row],[KWARTAAL 1]:[KWARTAAL 4]])</f>
        <v>9332.4</v>
      </c>
    </row>
    <row r="55" spans="2:7" x14ac:dyDescent="0.25">
      <c r="B55" s="4" t="s">
        <v>29</v>
      </c>
      <c r="C55" s="5">
        <v>1550.4</v>
      </c>
      <c r="D55" s="5">
        <v>1317.8400000000001</v>
      </c>
      <c r="E55" s="5">
        <v>1705.44</v>
      </c>
      <c r="F55" s="5">
        <v>1938</v>
      </c>
      <c r="G55" s="5">
        <f>SUM(Verkoop[[#This Row],[KWARTAAL 1]:[KWARTAAL 4]])</f>
        <v>6511.68</v>
      </c>
    </row>
    <row r="56" spans="2:7" x14ac:dyDescent="0.25">
      <c r="B56" s="4" t="s">
        <v>30</v>
      </c>
      <c r="C56" s="5">
        <v>30</v>
      </c>
      <c r="D56" s="5">
        <v>25.5</v>
      </c>
      <c r="E56" s="5">
        <v>33</v>
      </c>
      <c r="F56" s="5">
        <v>37.5</v>
      </c>
      <c r="G56" s="5">
        <f>SUM(Verkoop[[#This Row],[KWARTAAL 1]:[KWARTAAL 4]])</f>
        <v>126</v>
      </c>
    </row>
    <row r="57" spans="2:7" x14ac:dyDescent="0.25">
      <c r="B57" s="4" t="s">
        <v>31</v>
      </c>
      <c r="C57" s="5">
        <v>208</v>
      </c>
      <c r="D57" s="5">
        <v>176.8</v>
      </c>
      <c r="E57" s="5">
        <v>228.8</v>
      </c>
      <c r="F57" s="5">
        <v>260</v>
      </c>
      <c r="G57" s="5">
        <f>SUM(Verkoop[[#This Row],[KWARTAAL 1]:[KWARTAAL 4]])</f>
        <v>873.6</v>
      </c>
    </row>
    <row r="58" spans="2:7" x14ac:dyDescent="0.25">
      <c r="B58" s="4" t="s">
        <v>32</v>
      </c>
      <c r="C58" s="5">
        <v>356</v>
      </c>
      <c r="D58" s="5">
        <v>302.60000000000002</v>
      </c>
      <c r="E58" s="5">
        <v>391.6</v>
      </c>
      <c r="F58" s="5">
        <v>445</v>
      </c>
      <c r="G58" s="5">
        <f>SUM(Verkoop[[#This Row],[KWARTAAL 1]:[KWARTAAL 4]])</f>
        <v>1495.2</v>
      </c>
    </row>
    <row r="59" spans="2:7" x14ac:dyDescent="0.25">
      <c r="B59" s="4" t="s">
        <v>33</v>
      </c>
      <c r="C59" s="5">
        <v>258</v>
      </c>
      <c r="D59" s="5">
        <v>219.3</v>
      </c>
      <c r="E59" s="5">
        <v>283.8</v>
      </c>
      <c r="F59" s="5">
        <v>322.5</v>
      </c>
      <c r="G59" s="5">
        <f>SUM(Verkoop[[#This Row],[KWARTAAL 1]:[KWARTAAL 4]])</f>
        <v>1083.5999999999999</v>
      </c>
    </row>
    <row r="60" spans="2:7" x14ac:dyDescent="0.25">
      <c r="B60" s="4" t="s">
        <v>34</v>
      </c>
      <c r="C60" s="5">
        <v>414</v>
      </c>
      <c r="D60" s="5">
        <v>351.9</v>
      </c>
      <c r="E60" s="5">
        <v>455.4</v>
      </c>
      <c r="F60" s="5">
        <v>517.5</v>
      </c>
      <c r="G60" s="5">
        <f>SUM(Verkoop[[#This Row],[KWARTAAL 1]:[KWARTAAL 4]])</f>
        <v>1738.8</v>
      </c>
    </row>
    <row r="61" spans="2:7" x14ac:dyDescent="0.25">
      <c r="B61" s="4" t="s">
        <v>35</v>
      </c>
      <c r="C61" s="5">
        <v>369</v>
      </c>
      <c r="D61" s="5">
        <v>313.64999999999998</v>
      </c>
      <c r="E61" s="5">
        <v>405.9</v>
      </c>
      <c r="F61" s="5">
        <v>461.25</v>
      </c>
      <c r="G61" s="5">
        <f>SUM(Verkoop[[#This Row],[KWARTAAL 1]:[KWARTAAL 4]])</f>
        <v>1549.8</v>
      </c>
    </row>
    <row r="62" spans="2:7" x14ac:dyDescent="0.25">
      <c r="B62" s="4" t="s">
        <v>36</v>
      </c>
      <c r="C62" s="5">
        <v>324</v>
      </c>
      <c r="D62" s="5">
        <v>275.39999999999998</v>
      </c>
      <c r="E62" s="5">
        <v>356.4</v>
      </c>
      <c r="F62" s="5">
        <v>405</v>
      </c>
      <c r="G62" s="5">
        <f>SUM(Verkoop[[#This Row],[KWARTAAL 1]:[KWARTAAL 4]])</f>
        <v>1360.8</v>
      </c>
    </row>
    <row r="63" spans="2:7" x14ac:dyDescent="0.25">
      <c r="B63" s="4" t="s">
        <v>37</v>
      </c>
      <c r="C63" s="5">
        <v>87</v>
      </c>
      <c r="D63" s="5">
        <v>73.95</v>
      </c>
      <c r="E63" s="5">
        <v>95.7</v>
      </c>
      <c r="F63" s="5">
        <v>108.75</v>
      </c>
      <c r="G63" s="5">
        <f>SUM(Verkoop[[#This Row],[KWARTAAL 1]:[KWARTAAL 4]])</f>
        <v>365.4</v>
      </c>
    </row>
  </sheetData>
  <mergeCells count="1">
    <mergeCell ref="A2:F4"/>
  </mergeCells>
  <dataValidations count="2">
    <dataValidation type="list" allowBlank="1" showInputMessage="1" showErrorMessage="1" sqref="K4">
      <formula1>"YES,NEE"</formula1>
    </dataValidation>
    <dataValidation type="list" showInputMessage="1" showErrorMessage="1" sqref="K2">
      <formula1>"1,2,3,4,5,6,7,8,9,10"</formula1>
    </dataValidation>
  </dataValidations>
  <printOptions horizontalCentered="1"/>
  <pageMargins left="0.7" right="0.7" top="0.75" bottom="0.75" header="0.3" footer="0.3"/>
  <pageSetup paperSize="9" fitToHeight="0" orientation="landscape" r:id="rId1"/>
  <rowBreaks count="1" manualBreakCount="1">
    <brk id="32" max="7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workbookViewId="0"/>
  </sheetViews>
  <sheetFormatPr defaultRowHeight="12.75" x14ac:dyDescent="0.25"/>
  <cols>
    <col min="3" max="3" width="11.140625" style="3" bestFit="1" customWidth="1"/>
    <col min="6" max="10" width="11.140625" style="3" bestFit="1" customWidth="1"/>
  </cols>
  <sheetData>
    <row r="1" spans="1:10" x14ac:dyDescent="0.25">
      <c r="A1" t="s">
        <v>42</v>
      </c>
    </row>
    <row r="4" spans="1:10" x14ac:dyDescent="0.25">
      <c r="E4" t="s">
        <v>0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41</v>
      </c>
    </row>
    <row r="5" spans="1:10" x14ac:dyDescent="0.25">
      <c r="B5">
        <v>1</v>
      </c>
      <c r="C5" s="12">
        <f>IF($B5&gt;n,"",LARGE(Verkoop[TOTAAL],1))</f>
        <v>18500</v>
      </c>
      <c r="D5">
        <f ca="1">IF($B5&gt;n,"",IF(C4=C5,MATCH(C5,OFFSET(Verkoop[TOTAAL],D4,),0)+D4,MATCH(C5,Verkoop[TOTAAL],0)))</f>
        <v>1</v>
      </c>
      <c r="E5" t="str">
        <f ca="1">IF($B5&gt;n,"",INDEX(Verkoop[PRODUCT],D5))</f>
        <v>Frames</v>
      </c>
      <c r="F5" s="12">
        <f ca="1">IF($B5&gt;n,"",INDEX(Verkoop[KWARTAAL 1],$D5))</f>
        <v>4000</v>
      </c>
      <c r="G5" s="12">
        <f ca="1">IF($B5&gt;n,"",INDEX(Verkoop[KWARTAAL 2],$D5))</f>
        <v>4500</v>
      </c>
      <c r="H5" s="12">
        <f ca="1">IF($B5&gt;n,"",INDEX(Verkoop[KWARTAAL 3],$D5))</f>
        <v>5000</v>
      </c>
      <c r="I5" s="12">
        <f ca="1">IF($B5&gt;n,"",INDEX(Verkoop[KWARTAAL 4],$D5))</f>
        <v>5000</v>
      </c>
      <c r="J5" s="12">
        <f t="shared" ref="J5:J14" ca="1" si="0">IF($B5&gt;n,"",SUM(F5:I5))</f>
        <v>18500</v>
      </c>
    </row>
    <row r="6" spans="1:10" x14ac:dyDescent="0.25">
      <c r="B6">
        <v>2</v>
      </c>
      <c r="C6" s="12">
        <f>IF($B6&gt;n,"",LARGE(Verkoop[TOTAAL],2))</f>
        <v>11480.3</v>
      </c>
      <c r="D6">
        <f ca="1">IF($B6&gt;n,"",IF(C5=C6,MATCH(C6,OFFSET(Verkoop[TOTAAL],D5,),0)+D5,MATCH(C6,Verkoop[TOTAAL],0)))</f>
        <v>16</v>
      </c>
      <c r="E6" t="str">
        <f ca="1">IF($B6&gt;n,"",INDEX(Verkoop[PRODUCT],D6))</f>
        <v>Zadeltassen</v>
      </c>
      <c r="F6" s="12">
        <f ca="1">IF($B6&gt;n,"",INDEX(Verkoop[KWARTAAL 1],$D6))</f>
        <v>2413</v>
      </c>
      <c r="G6" s="12">
        <f ca="1">IF($B6&gt;n,"",INDEX(Verkoop[KWARTAAL 2],$D6))</f>
        <v>2051.0500000000002</v>
      </c>
      <c r="H6" s="12">
        <f ca="1">IF($B6&gt;n,"",INDEX(Verkoop[KWARTAAL 3],$D6))</f>
        <v>4000</v>
      </c>
      <c r="I6" s="12">
        <f ca="1">IF($B6&gt;n,"",INDEX(Verkoop[KWARTAAL 4],$D6))</f>
        <v>3016.25</v>
      </c>
      <c r="J6" s="12">
        <f t="shared" ca="1" si="0"/>
        <v>11480.3</v>
      </c>
    </row>
    <row r="7" spans="1:10" x14ac:dyDescent="0.25">
      <c r="B7">
        <v>3</v>
      </c>
      <c r="C7" s="12">
        <f>IF($B7&gt;n,"",LARGE(Verkoop[TOTAAL],3))</f>
        <v>10283.75</v>
      </c>
      <c r="D7">
        <f ca="1">IF($B7&gt;n,"",IF(C6=C7,MATCH(C7,OFFSET(Verkoop[TOTAAL],D6,),0)+D6,MATCH(C7,Verkoop[TOTAAL],0)))</f>
        <v>12</v>
      </c>
      <c r="E7" t="str">
        <f ca="1">IF($B7&gt;n,"",INDEX(Verkoop[PRODUCT],D7))</f>
        <v>Stuur</v>
      </c>
      <c r="F7" s="12">
        <f ca="1">IF($B7&gt;n,"",INDEX(Verkoop[KWARTAAL 1],$D7))</f>
        <v>1895</v>
      </c>
      <c r="G7" s="12">
        <f ca="1">IF($B7&gt;n,"",INDEX(Verkoop[KWARTAAL 2],$D7))</f>
        <v>1610.75</v>
      </c>
      <c r="H7" s="12">
        <f ca="1">IF($B7&gt;n,"",INDEX(Verkoop[KWARTAAL 3],$D7))</f>
        <v>3445</v>
      </c>
      <c r="I7" s="12">
        <f ca="1">IF($B7&gt;n,"",INDEX(Verkoop[KWARTAAL 4],$D7))</f>
        <v>3333</v>
      </c>
      <c r="J7" s="12">
        <f t="shared" ca="1" si="0"/>
        <v>10283.75</v>
      </c>
    </row>
    <row r="8" spans="1:10" x14ac:dyDescent="0.25">
      <c r="B8">
        <v>4</v>
      </c>
      <c r="C8" s="12">
        <f>IF($B8&gt;n,"",LARGE(Verkoop[TOTAAL],4))</f>
        <v>9332.4</v>
      </c>
      <c r="D8">
        <f ca="1">IF($B8&gt;n,"",IF(C7=C8,MATCH(C8,OFFSET(Verkoop[TOTAAL],D7,),0)+D7,MATCH(C8,Verkoop[TOTAAL],0)))</f>
        <v>20</v>
      </c>
      <c r="E8" t="str">
        <f ca="1">IF($B8&gt;n,"",INDEX(Verkoop[PRODUCT],D8))</f>
        <v>Grips</v>
      </c>
      <c r="F8" s="12">
        <f ca="1">IF($B8&gt;n,"",INDEX(Verkoop[KWARTAAL 1],$D8))</f>
        <v>2222</v>
      </c>
      <c r="G8" s="12">
        <f ca="1">IF($B8&gt;n,"",INDEX(Verkoop[KWARTAAL 2],$D8))</f>
        <v>1888.7</v>
      </c>
      <c r="H8" s="12">
        <f ca="1">IF($B8&gt;n,"",INDEX(Verkoop[KWARTAAL 3],$D8))</f>
        <v>2444.1999999999998</v>
      </c>
      <c r="I8" s="12">
        <f ca="1">IF($B8&gt;n,"",INDEX(Verkoop[KWARTAAL 4],$D8))</f>
        <v>2777.5</v>
      </c>
      <c r="J8" s="12">
        <f t="shared" ca="1" si="0"/>
        <v>9332.4</v>
      </c>
    </row>
    <row r="9" spans="1:10" x14ac:dyDescent="0.25">
      <c r="B9">
        <v>5</v>
      </c>
      <c r="C9" s="12">
        <f>IF($B9&gt;n,"",LARGE(Verkoop[TOTAAL],5))</f>
        <v>6511.68</v>
      </c>
      <c r="D9">
        <f ca="1">IF($B9&gt;n,"",IF(C8=C9,MATCH(C9,OFFSET(Verkoop[TOTAAL],D8,),0)+D8,MATCH(C9,Verkoop[TOTAAL],0)))</f>
        <v>21</v>
      </c>
      <c r="E9" t="str">
        <f ca="1">IF($B9&gt;n,"",INDEX(Verkoop[PRODUCT],D9))</f>
        <v>Griptape</v>
      </c>
      <c r="F9" s="12">
        <f ca="1">IF($B9&gt;n,"",INDEX(Verkoop[KWARTAAL 1],$D9))</f>
        <v>1550.4</v>
      </c>
      <c r="G9" s="12">
        <f ca="1">IF($B9&gt;n,"",INDEX(Verkoop[KWARTAAL 2],$D9))</f>
        <v>1317.8400000000001</v>
      </c>
      <c r="H9" s="12">
        <f ca="1">IF($B9&gt;n,"",INDEX(Verkoop[KWARTAAL 3],$D9))</f>
        <v>1705.44</v>
      </c>
      <c r="I9" s="12">
        <f ca="1">IF($B9&gt;n,"",INDEX(Verkoop[KWARTAAL 4],$D9))</f>
        <v>1938</v>
      </c>
      <c r="J9" s="12">
        <f t="shared" ca="1" si="0"/>
        <v>6511.68</v>
      </c>
    </row>
    <row r="10" spans="1:10" x14ac:dyDescent="0.25">
      <c r="B10">
        <v>6</v>
      </c>
      <c r="C10" s="12" t="str">
        <f>IF($B10&gt;n,"",LARGE(Verkoop[TOTAAL],6))</f>
        <v/>
      </c>
      <c r="D10" t="str">
        <f ca="1">IF($B10&gt;n,"",IF(C9=C10,MATCH(C10,OFFSET(Verkoop[TOTAAL],D9,),0)+D9,MATCH(C10,Verkoop[TOTAAL],0)))</f>
        <v/>
      </c>
      <c r="E10" t="str">
        <f>IF($B10&gt;n,"",INDEX(Verkoop[PRODUCT],D10))</f>
        <v/>
      </c>
      <c r="F10" s="12" t="str">
        <f>IF($B10&gt;n,"",INDEX(Verkoop[KWARTAAL 1],$D10))</f>
        <v/>
      </c>
      <c r="G10" s="12" t="str">
        <f>IF($B10&gt;n,"",INDEX(Verkoop[KWARTAAL 2],$D10))</f>
        <v/>
      </c>
      <c r="H10" s="12" t="str">
        <f>IF($B10&gt;n,"",INDEX(Verkoop[KWARTAAL 3],$D10))</f>
        <v/>
      </c>
      <c r="I10" s="12" t="str">
        <f>IF($B10&gt;n,"",INDEX(Verkoop[KWARTAAL 4],$D10))</f>
        <v/>
      </c>
      <c r="J10" s="12" t="str">
        <f t="shared" si="0"/>
        <v/>
      </c>
    </row>
    <row r="11" spans="1:10" x14ac:dyDescent="0.25">
      <c r="B11">
        <v>7</v>
      </c>
      <c r="C11" s="12" t="str">
        <f>IF($B11&gt;n,"",LARGE(Verkoop[TOTAAL],7))</f>
        <v/>
      </c>
      <c r="D11" t="str">
        <f ca="1">IF($B11&gt;n,"",IF(C10=C11,MATCH(C11,OFFSET(Verkoop[TOTAAL],D10,),0)+D10,MATCH(C11,Verkoop[TOTAAL],0)))</f>
        <v/>
      </c>
      <c r="E11" t="str">
        <f>IF($B11&gt;n,"",INDEX(Verkoop[PRODUCT],D11))</f>
        <v/>
      </c>
      <c r="F11" s="12" t="str">
        <f>IF($B11&gt;n,"",INDEX(Verkoop[KWARTAAL 1],$D11))</f>
        <v/>
      </c>
      <c r="G11" s="12" t="str">
        <f>IF($B11&gt;n,"",INDEX(Verkoop[KWARTAAL 2],$D11))</f>
        <v/>
      </c>
      <c r="H11" s="12" t="str">
        <f>IF($B11&gt;n,"",INDEX(Verkoop[KWARTAAL 3],$D11))</f>
        <v/>
      </c>
      <c r="I11" s="12" t="str">
        <f>IF($B11&gt;n,"",INDEX(Verkoop[KWARTAAL 4],$D11))</f>
        <v/>
      </c>
      <c r="J11" s="12" t="str">
        <f t="shared" si="0"/>
        <v/>
      </c>
    </row>
    <row r="12" spans="1:10" x14ac:dyDescent="0.25">
      <c r="B12">
        <v>8</v>
      </c>
      <c r="C12" s="12" t="str">
        <f>IF($B12&gt;n,"",LARGE(Verkoop[TOTAAL],8))</f>
        <v/>
      </c>
      <c r="D12" t="str">
        <f ca="1">IF($B12&gt;n,"",IF(C11=C12,MATCH(C12,OFFSET(Verkoop[TOTAAL],D11,),0)+D11,MATCH(C12,Verkoop[TOTAAL],0)))</f>
        <v/>
      </c>
      <c r="E12" t="str">
        <f>IF($B12&gt;n,"",INDEX(Verkoop[PRODUCT],D12))</f>
        <v/>
      </c>
      <c r="F12" s="12" t="str">
        <f>IF($B12&gt;n,"",INDEX(Verkoop[KWARTAAL 1],$D12))</f>
        <v/>
      </c>
      <c r="G12" s="12" t="str">
        <f>IF($B12&gt;n,"",INDEX(Verkoop[KWARTAAL 2],$D12))</f>
        <v/>
      </c>
      <c r="H12" s="12" t="str">
        <f>IF($B12&gt;n,"",INDEX(Verkoop[KWARTAAL 3],$D12))</f>
        <v/>
      </c>
      <c r="I12" s="12" t="str">
        <f>IF($B12&gt;n,"",INDEX(Verkoop[KWARTAAL 4],$D12))</f>
        <v/>
      </c>
      <c r="J12" s="12" t="str">
        <f t="shared" si="0"/>
        <v/>
      </c>
    </row>
    <row r="13" spans="1:10" x14ac:dyDescent="0.25">
      <c r="B13">
        <v>9</v>
      </c>
      <c r="C13" s="12" t="str">
        <f>IF($B13&gt;n,"",LARGE(Verkoop[TOTAAL],9))</f>
        <v/>
      </c>
      <c r="D13" t="str">
        <f ca="1">IF($B13&gt;n,"",IF(C12=C13,MATCH(C13,OFFSET(Verkoop[TOTAAL],D12,),0)+D12,MATCH(C13,Verkoop[TOTAAL],0)))</f>
        <v/>
      </c>
      <c r="E13" t="str">
        <f>IF($B13&gt;n,"",INDEX(Verkoop[PRODUCT],D13))</f>
        <v/>
      </c>
      <c r="F13" s="12" t="str">
        <f>IF($B13&gt;n,"",INDEX(Verkoop[KWARTAAL 1],$D13))</f>
        <v/>
      </c>
      <c r="G13" s="12" t="str">
        <f>IF($B13&gt;n,"",INDEX(Verkoop[KWARTAAL 2],$D13))</f>
        <v/>
      </c>
      <c r="H13" s="12" t="str">
        <f>IF($B13&gt;n,"",INDEX(Verkoop[KWARTAAL 3],$D13))</f>
        <v/>
      </c>
      <c r="I13" s="12" t="str">
        <f>IF($B13&gt;n,"",INDEX(Verkoop[KWARTAAL 4],$D13))</f>
        <v/>
      </c>
      <c r="J13" s="12" t="str">
        <f t="shared" si="0"/>
        <v/>
      </c>
    </row>
    <row r="14" spans="1:10" x14ac:dyDescent="0.25">
      <c r="B14">
        <v>10</v>
      </c>
      <c r="C14" s="12" t="str">
        <f>IF($B14&gt;n,"",LARGE(Verkoop[TOTAAL],10))</f>
        <v/>
      </c>
      <c r="D14" t="str">
        <f ca="1">IF($B14&gt;n,"",IF(C13=C14,MATCH(C14,OFFSET(Verkoop[TOTAAL],D13,),0)+D13,MATCH(C14,Verkoop[TOTAAL],0)))</f>
        <v/>
      </c>
      <c r="E14" t="str">
        <f>IF($B14&gt;n,"",INDEX(Verkoop[PRODUCT],D14))</f>
        <v/>
      </c>
      <c r="F14" s="12" t="str">
        <f>IF($B14&gt;n,"",INDEX(Verkoop[KWARTAAL 1],$D14))</f>
        <v/>
      </c>
      <c r="G14" s="12" t="str">
        <f>IF($B14&gt;n,"",INDEX(Verkoop[KWARTAAL 2],$D14))</f>
        <v/>
      </c>
      <c r="H14" s="12" t="str">
        <f>IF($B14&gt;n,"",INDEX(Verkoop[KWARTAAL 3],$D14))</f>
        <v/>
      </c>
      <c r="I14" s="12" t="str">
        <f>IF($B14&gt;n,"",INDEX(Verkoop[KWARTAAL 4],$D14))</f>
        <v/>
      </c>
      <c r="J14" s="12" t="str">
        <f t="shared" si="0"/>
        <v/>
      </c>
    </row>
    <row r="15" spans="1:10" x14ac:dyDescent="0.25">
      <c r="E15" t="str">
        <f>""</f>
        <v/>
      </c>
      <c r="F15" s="11"/>
      <c r="G15" s="11"/>
      <c r="H15" s="11"/>
      <c r="I15" s="11"/>
      <c r="J15" s="11"/>
    </row>
    <row r="16" spans="1:10" x14ac:dyDescent="0.25">
      <c r="B16" t="b">
        <f>InclusiefOverig="yes"</f>
        <v>0</v>
      </c>
      <c r="E16" t="s">
        <v>3</v>
      </c>
      <c r="F16" s="12">
        <f ca="1">SUM(Verkoop[KWARTAAL 1]) - SUM(F5:F14)</f>
        <v>6533.0000000000018</v>
      </c>
      <c r="G16" s="12">
        <f ca="1">SUM(Verkoop[KWARTAAL 2]) - SUM(G5:G14)</f>
        <v>5553.0499999999993</v>
      </c>
      <c r="H16" s="12">
        <f ca="1">SUM(Verkoop[KWARTAAL 3]) - SUM(H5:H14)</f>
        <v>6959.7999999999993</v>
      </c>
      <c r="I16" s="12">
        <f ca="1">SUM(Verkoop[KWARTAAL 4]) - SUM(I5:I14)</f>
        <v>8166.25</v>
      </c>
      <c r="J16" s="12">
        <f ca="1">SUM(Verkoop[TOTAAL]) - SUM(J5:J14)</f>
        <v>27212.100000000006</v>
      </c>
    </row>
    <row r="17" spans="2:10" x14ac:dyDescent="0.25">
      <c r="F17" s="11"/>
      <c r="G17" s="11"/>
      <c r="H17" s="11"/>
      <c r="I17" s="11"/>
      <c r="J17" s="11"/>
    </row>
    <row r="18" spans="2:10" x14ac:dyDescent="0.25">
      <c r="E18" t="s">
        <v>10</v>
      </c>
      <c r="F18" s="12">
        <f>SUM(Verkoop[KWARTAAL 1])</f>
        <v>18613.400000000001</v>
      </c>
      <c r="G18" s="12">
        <f>SUM(Verkoop[KWARTAAL 2])</f>
        <v>16921.39</v>
      </c>
      <c r="H18" s="12">
        <f>SUM(Verkoop[KWARTAAL 3])</f>
        <v>23554.44</v>
      </c>
      <c r="I18" s="12">
        <f>SUM(Verkoop[KWARTAAL 4])</f>
        <v>24231</v>
      </c>
      <c r="J18" s="12">
        <f>SUM(Verkoop[TOTAAL])</f>
        <v>83320.23000000001</v>
      </c>
    </row>
    <row r="22" spans="2:10" x14ac:dyDescent="0.25">
      <c r="B22" t="str">
        <f>"TOTAAL EN TOP " &amp; n &amp; " PRODUCTEN"</f>
        <v>TOTAAL EN TOP 5 PRODUCTEN</v>
      </c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b10b74-023b-4505-bd21-3dea7fe386f6" xsi:nil="true"/>
    <AssetExpire xmlns="e6b10b74-023b-4505-bd21-3dea7fe386f6">2029-01-01T08:00:00+00:00</AssetExpire>
    <CampaignTagsTaxHTField0 xmlns="e6b10b74-023b-4505-bd21-3dea7fe386f6">
      <Terms xmlns="http://schemas.microsoft.com/office/infopath/2007/PartnerControls"/>
    </CampaignTagsTaxHTField0>
    <IntlLangReviewDate xmlns="e6b10b74-023b-4505-bd21-3dea7fe386f6" xsi:nil="true"/>
    <TPFriendlyName xmlns="e6b10b74-023b-4505-bd21-3dea7fe386f6" xsi:nil="true"/>
    <IntlLangReview xmlns="e6b10b74-023b-4505-bd21-3dea7fe386f6">false</IntlLangReview>
    <LocLastLocAttemptVersionLookup xmlns="e6b10b74-023b-4505-bd21-3dea7fe386f6">835959</LocLastLocAttemptVersionLookup>
    <PolicheckWords xmlns="e6b10b74-023b-4505-bd21-3dea7fe386f6" xsi:nil="true"/>
    <SubmitterId xmlns="e6b10b74-023b-4505-bd21-3dea7fe386f6" xsi:nil="true"/>
    <AcquiredFrom xmlns="e6b10b74-023b-4505-bd21-3dea7fe386f6">Internal MS</AcquiredFrom>
    <EditorialStatus xmlns="e6b10b74-023b-4505-bd21-3dea7fe386f6">Complete</EditorialStatus>
    <Markets xmlns="e6b10b74-023b-4505-bd21-3dea7fe386f6"/>
    <OriginAsset xmlns="e6b10b74-023b-4505-bd21-3dea7fe386f6" xsi:nil="true"/>
    <AssetStart xmlns="e6b10b74-023b-4505-bd21-3dea7fe386f6">2012-05-15T20:27:00+00:00</AssetStart>
    <FriendlyTitle xmlns="e6b10b74-023b-4505-bd21-3dea7fe386f6" xsi:nil="true"/>
    <MarketSpecific xmlns="e6b10b74-023b-4505-bd21-3dea7fe386f6">false</MarketSpecific>
    <TPNamespace xmlns="e6b10b74-023b-4505-bd21-3dea7fe386f6" xsi:nil="true"/>
    <PublishStatusLookup xmlns="e6b10b74-023b-4505-bd21-3dea7fe386f6">
      <Value>331325</Value>
    </PublishStatusLookup>
    <APAuthor xmlns="e6b10b74-023b-4505-bd21-3dea7fe386f6">
      <UserInfo>
        <DisplayName/>
        <AccountId>2467</AccountId>
        <AccountType/>
      </UserInfo>
    </APAuthor>
    <TPCommandLine xmlns="e6b10b74-023b-4505-bd21-3dea7fe386f6" xsi:nil="true"/>
    <IntlLangReviewer xmlns="e6b10b74-023b-4505-bd21-3dea7fe386f6" xsi:nil="true"/>
    <OpenTemplate xmlns="e6b10b74-023b-4505-bd21-3dea7fe386f6">true</OpenTemplate>
    <CSXSubmissionDate xmlns="e6b10b74-023b-4505-bd21-3dea7fe386f6" xsi:nil="true"/>
    <TaxCatchAll xmlns="e6b10b74-023b-4505-bd21-3dea7fe386f6"/>
    <Manager xmlns="e6b10b74-023b-4505-bd21-3dea7fe386f6" xsi:nil="true"/>
    <NumericId xmlns="e6b10b74-023b-4505-bd21-3dea7fe386f6" xsi:nil="true"/>
    <ParentAssetId xmlns="e6b10b74-023b-4505-bd21-3dea7fe386f6" xsi:nil="true"/>
    <OriginalSourceMarket xmlns="e6b10b74-023b-4505-bd21-3dea7fe386f6">english</OriginalSourceMarket>
    <ApprovalStatus xmlns="e6b10b74-023b-4505-bd21-3dea7fe386f6">InProgress</ApprovalStatus>
    <TPComponent xmlns="e6b10b74-023b-4505-bd21-3dea7fe386f6" xsi:nil="true"/>
    <EditorialTags xmlns="e6b10b74-023b-4505-bd21-3dea7fe386f6" xsi:nil="true"/>
    <TPExecutable xmlns="e6b10b74-023b-4505-bd21-3dea7fe386f6" xsi:nil="true"/>
    <TPLaunchHelpLink xmlns="e6b10b74-023b-4505-bd21-3dea7fe386f6" xsi:nil="true"/>
    <LocComments xmlns="e6b10b74-023b-4505-bd21-3dea7fe386f6" xsi:nil="true"/>
    <LocRecommendedHandoff xmlns="e6b10b74-023b-4505-bd21-3dea7fe386f6" xsi:nil="true"/>
    <SourceTitle xmlns="e6b10b74-023b-4505-bd21-3dea7fe386f6" xsi:nil="true"/>
    <CSXUpdate xmlns="e6b10b74-023b-4505-bd21-3dea7fe386f6">false</CSXUpdate>
    <IntlLocPriority xmlns="e6b10b74-023b-4505-bd21-3dea7fe386f6" xsi:nil="true"/>
    <UAProjectedTotalWords xmlns="e6b10b74-023b-4505-bd21-3dea7fe386f6" xsi:nil="true"/>
    <AssetType xmlns="e6b10b74-023b-4505-bd21-3dea7fe386f6">TP</AssetType>
    <MachineTranslated xmlns="e6b10b74-023b-4505-bd21-3dea7fe386f6">false</MachineTranslated>
    <OutputCachingOn xmlns="e6b10b74-023b-4505-bd21-3dea7fe386f6">false</OutputCachingOn>
    <TemplateStatus xmlns="e6b10b74-023b-4505-bd21-3dea7fe386f6">Complete</TemplateStatus>
    <IsSearchable xmlns="e6b10b74-023b-4505-bd21-3dea7fe386f6">true</IsSearchable>
    <ContentItem xmlns="e6b10b74-023b-4505-bd21-3dea7fe386f6" xsi:nil="true"/>
    <HandoffToMSDN xmlns="e6b10b74-023b-4505-bd21-3dea7fe386f6" xsi:nil="true"/>
    <ShowIn xmlns="e6b10b74-023b-4505-bd21-3dea7fe386f6">Show everywhere</ShowIn>
    <ThumbnailAssetId xmlns="e6b10b74-023b-4505-bd21-3dea7fe386f6" xsi:nil="true"/>
    <UALocComments xmlns="e6b10b74-023b-4505-bd21-3dea7fe386f6">TEMPLATE ON HOLD! DO NOT PUBLISH! BlockPublish set by REDMOND\dduffy!</UALocComments>
    <UALocRecommendation xmlns="e6b10b74-023b-4505-bd21-3dea7fe386f6">Localize</UALocRecommendation>
    <LastModifiedDateTime xmlns="e6b10b74-023b-4505-bd21-3dea7fe386f6" xsi:nil="true"/>
    <LegacyData xmlns="e6b10b74-023b-4505-bd21-3dea7fe386f6" xsi:nil="true"/>
    <LocManualTestRequired xmlns="e6b10b74-023b-4505-bd21-3dea7fe386f6">false</LocManualTestRequired>
    <ClipArtFilename xmlns="e6b10b74-023b-4505-bd21-3dea7fe386f6" xsi:nil="true"/>
    <TPApplication xmlns="e6b10b74-023b-4505-bd21-3dea7fe386f6" xsi:nil="true"/>
    <CSXHash xmlns="e6b10b74-023b-4505-bd21-3dea7fe386f6" xsi:nil="true"/>
    <DirectSourceMarket xmlns="e6b10b74-023b-4505-bd21-3dea7fe386f6">english</DirectSourceMarket>
    <PrimaryImageGen xmlns="e6b10b74-023b-4505-bd21-3dea7fe386f6">true</PrimaryImageGen>
    <PlannedPubDate xmlns="e6b10b74-023b-4505-bd21-3dea7fe386f6" xsi:nil="true"/>
    <CSXSubmissionMarket xmlns="e6b10b74-023b-4505-bd21-3dea7fe386f6" xsi:nil="true"/>
    <Downloads xmlns="e6b10b74-023b-4505-bd21-3dea7fe386f6">0</Downloads>
    <ArtSampleDocs xmlns="e6b10b74-023b-4505-bd21-3dea7fe386f6" xsi:nil="true"/>
    <TrustLevel xmlns="e6b10b74-023b-4505-bd21-3dea7fe386f6">1 Microsoft Managed Content</TrustLevel>
    <BlockPublish xmlns="e6b10b74-023b-4505-bd21-3dea7fe386f6">false</BlockPublish>
    <TPLaunchHelpLinkType xmlns="e6b10b74-023b-4505-bd21-3dea7fe386f6">Template</TPLaunchHelpLinkType>
    <LocalizationTagsTaxHTField0 xmlns="e6b10b74-023b-4505-bd21-3dea7fe386f6">
      <Terms xmlns="http://schemas.microsoft.com/office/infopath/2007/PartnerControls"/>
    </LocalizationTagsTaxHTField0>
    <BusinessGroup xmlns="e6b10b74-023b-4505-bd21-3dea7fe386f6" xsi:nil="true"/>
    <Providers xmlns="e6b10b74-023b-4505-bd21-3dea7fe386f6" xsi:nil="true"/>
    <TemplateTemplateType xmlns="e6b10b74-023b-4505-bd21-3dea7fe386f6">Excel 2007 Default</TemplateTemplateType>
    <TimesCloned xmlns="e6b10b74-023b-4505-bd21-3dea7fe386f6" xsi:nil="true"/>
    <TPAppVersion xmlns="e6b10b74-023b-4505-bd21-3dea7fe386f6" xsi:nil="true"/>
    <VoteCount xmlns="e6b10b74-023b-4505-bd21-3dea7fe386f6" xsi:nil="true"/>
    <FeatureTagsTaxHTField0 xmlns="e6b10b74-023b-4505-bd21-3dea7fe386f6">
      <Terms xmlns="http://schemas.microsoft.com/office/infopath/2007/PartnerControls"/>
    </FeatureTagsTaxHTField0>
    <Provider xmlns="e6b10b74-023b-4505-bd21-3dea7fe386f6" xsi:nil="true"/>
    <UACurrentWords xmlns="e6b10b74-023b-4505-bd21-3dea7fe386f6" xsi:nil="true"/>
    <AssetId xmlns="e6b10b74-023b-4505-bd21-3dea7fe386f6">TP102897390</AssetId>
    <TPClientViewer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TPInstallLocation xmlns="e6b10b74-023b-4505-bd21-3dea7fe386f6" xsi:nil="true"/>
    <OOCacheId xmlns="e6b10b74-023b-4505-bd21-3dea7fe386f6" xsi:nil="true"/>
    <IsDeleted xmlns="e6b10b74-023b-4505-bd21-3dea7fe386f6">false</IsDeleted>
    <PublishTargets xmlns="e6b10b74-023b-4505-bd21-3dea7fe386f6">OfficeOnlineVNext</PublishTargets>
    <ApprovalLog xmlns="e6b10b74-023b-4505-bd21-3dea7fe386f6" xsi:nil="true"/>
    <BugNumber xmlns="e6b10b74-023b-4505-bd21-3dea7fe386f6" xsi:nil="true"/>
    <CrawlForDependencies xmlns="e6b10b74-023b-4505-bd21-3dea7fe386f6">false</CrawlForDependencies>
    <InternalTagsTaxHTField0 xmlns="e6b10b74-023b-4505-bd21-3dea7fe386f6">
      <Terms xmlns="http://schemas.microsoft.com/office/infopath/2007/PartnerControls"/>
    </InternalTagsTaxHTField0>
    <LastHandOff xmlns="e6b10b74-023b-4505-bd21-3dea7fe386f6" xsi:nil="true"/>
    <Milestone xmlns="e6b10b74-023b-4505-bd21-3dea7fe386f6" xsi:nil="true"/>
    <OriginalRelease xmlns="e6b10b74-023b-4505-bd21-3dea7fe386f6">15</OriginalRelease>
    <RecommendationsModifier xmlns="e6b10b74-023b-4505-bd21-3dea7fe386f6" xsi:nil="true"/>
    <ScenarioTagsTaxHTField0 xmlns="e6b10b74-023b-4505-bd21-3dea7fe386f6">
      <Terms xmlns="http://schemas.microsoft.com/office/infopath/2007/PartnerControls"/>
    </ScenarioTagsTaxHTField0>
    <UANotes xmlns="e6b10b74-023b-4505-bd21-3dea7fe386f6" xsi:nil="true"/>
    <LocMarketGroupTiers2 xmlns="e6b10b74-023b-4505-bd21-3dea7fe386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3013A-FA38-420F-B049-A18B1E0B4DBE}"/>
</file>

<file path=customXml/itemProps2.xml><?xml version="1.0" encoding="utf-8"?>
<ds:datastoreItem xmlns:ds="http://schemas.openxmlformats.org/officeDocument/2006/customXml" ds:itemID="{20916781-2449-4715-9316-7F413B94628C}"/>
</file>

<file path=customXml/itemProps3.xml><?xml version="1.0" encoding="utf-8"?>
<ds:datastoreItem xmlns:ds="http://schemas.openxmlformats.org/officeDocument/2006/customXml" ds:itemID="{14CBC20E-94F0-4BE9-A301-08D33F412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6</vt:i4>
      </vt:variant>
    </vt:vector>
  </HeadingPairs>
  <TitlesOfParts>
    <vt:vector size="8" baseType="lpstr">
      <vt:lpstr>Kwartaalverkooprapport</vt:lpstr>
      <vt:lpstr>Berekeningen</vt:lpstr>
      <vt:lpstr>Kwartaalverkooprapport!Afdrukgebied</vt:lpstr>
      <vt:lpstr>InclusiefOverig</vt:lpstr>
      <vt:lpstr>n</vt:lpstr>
      <vt:lpstr>OndertitelGrafiek</vt:lpstr>
      <vt:lpstr>Overig</vt:lpstr>
      <vt:lpstr>Totaal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2012-02-21T13:54:47Z</dcterms:created>
  <dcterms:modified xsi:type="dcterms:W3CDTF">2012-07-06T08:35:25Z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Order">
    <vt:r8>5641700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