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38A25FB3-B925-4A65-8A0A-417D52818457}" xr6:coauthVersionLast="31" xr6:coauthVersionMax="36" xr10:uidLastSave="{00000000-0000-0000-0000-000000000000}"/>
  <bookViews>
    <workbookView xWindow="930" yWindow="0" windowWidth="21600" windowHeight="8325" xr2:uid="{00000000-000D-0000-FFFF-FFFF00000000}"/>
  </bookViews>
  <sheets>
    <sheet name="Início" sheetId="2" r:id="rId1"/>
    <sheet name="Orçamento de marketing do canal" sheetId="1" r:id="rId2"/>
  </sheets>
  <definedNames>
    <definedName name="_xlnm.Print_Titles" localSheetId="1">'Orçamento de marketing do canal'!$3:$3</definedName>
  </definedNames>
  <calcPr calcId="179017"/>
</workbook>
</file>

<file path=xl/calcChain.xml><?xml version="1.0" encoding="utf-8"?>
<calcChain xmlns="http://schemas.openxmlformats.org/spreadsheetml/2006/main">
  <c r="Q44" i="1" l="1"/>
  <c r="Q43" i="1"/>
  <c r="Q3" i="1"/>
  <c r="I8" i="1" l="1"/>
  <c r="E65" i="1"/>
  <c r="F65" i="1"/>
  <c r="G65" i="1"/>
  <c r="H65" i="1"/>
  <c r="I65" i="1"/>
  <c r="J65" i="1"/>
  <c r="K65" i="1"/>
  <c r="L65" i="1"/>
  <c r="M65" i="1"/>
  <c r="N65" i="1"/>
  <c r="O65" i="1"/>
  <c r="D65" i="1"/>
  <c r="E59" i="1"/>
  <c r="F59" i="1"/>
  <c r="G59" i="1"/>
  <c r="H59" i="1"/>
  <c r="I59" i="1"/>
  <c r="J59" i="1"/>
  <c r="K59" i="1"/>
  <c r="L59" i="1"/>
  <c r="M59" i="1"/>
  <c r="N59" i="1"/>
  <c r="O59" i="1"/>
  <c r="D59" i="1"/>
  <c r="E30" i="1"/>
  <c r="F30" i="1"/>
  <c r="G30" i="1"/>
  <c r="H30" i="1"/>
  <c r="I30" i="1"/>
  <c r="J30" i="1"/>
  <c r="K30" i="1"/>
  <c r="L30" i="1"/>
  <c r="M30" i="1"/>
  <c r="N30" i="1"/>
  <c r="O30" i="1"/>
  <c r="D30" i="1"/>
  <c r="D37" i="1" l="1"/>
  <c r="D38" i="1"/>
  <c r="D39" i="1" l="1"/>
  <c r="Q64" i="1"/>
  <c r="Q63" i="1"/>
  <c r="Q62" i="1"/>
  <c r="Q65" i="1" s="1"/>
  <c r="Q58" i="1"/>
  <c r="Q57" i="1"/>
  <c r="Q56" i="1"/>
  <c r="Q59" i="1" s="1"/>
  <c r="Q51" i="1"/>
  <c r="Q50" i="1"/>
  <c r="Q42" i="1"/>
  <c r="Q36" i="1"/>
  <c r="Q35" i="1"/>
  <c r="Q34" i="1"/>
  <c r="Q29" i="1"/>
  <c r="Q28" i="1"/>
  <c r="Q27" i="1"/>
  <c r="Q30" i="1" s="1"/>
  <c r="Q23" i="1"/>
  <c r="Q22" i="1"/>
  <c r="Q21" i="1"/>
  <c r="Q16" i="1"/>
  <c r="Q14" i="1"/>
  <c r="N5" i="1"/>
  <c r="O52" i="1"/>
  <c r="O53" i="1" s="1"/>
  <c r="N52" i="1"/>
  <c r="N53" i="1" s="1"/>
  <c r="M52" i="1"/>
  <c r="M53" i="1" s="1"/>
  <c r="L52" i="1"/>
  <c r="L53" i="1" s="1"/>
  <c r="K52" i="1"/>
  <c r="K53" i="1" s="1"/>
  <c r="J52" i="1"/>
  <c r="J53" i="1" s="1"/>
  <c r="I52" i="1"/>
  <c r="I53" i="1" s="1"/>
  <c r="H52" i="1"/>
  <c r="H53" i="1" s="1"/>
  <c r="G52" i="1"/>
  <c r="G53" i="1" s="1"/>
  <c r="F52" i="1"/>
  <c r="F53" i="1" s="1"/>
  <c r="E52" i="1"/>
  <c r="E53" i="1" s="1"/>
  <c r="D52" i="1"/>
  <c r="D53" i="1" s="1"/>
  <c r="O45" i="1"/>
  <c r="O46" i="1" s="1"/>
  <c r="N45" i="1"/>
  <c r="N46" i="1" s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G45" i="1"/>
  <c r="G46" i="1" s="1"/>
  <c r="F45" i="1"/>
  <c r="F46" i="1" s="1"/>
  <c r="E45" i="1"/>
  <c r="E46" i="1" s="1"/>
  <c r="D45" i="1"/>
  <c r="O38" i="1"/>
  <c r="N38" i="1"/>
  <c r="M38" i="1"/>
  <c r="L38" i="1"/>
  <c r="K38" i="1"/>
  <c r="J38" i="1"/>
  <c r="I38" i="1"/>
  <c r="H38" i="1"/>
  <c r="G38" i="1"/>
  <c r="F38" i="1"/>
  <c r="E38" i="1"/>
  <c r="O37" i="1"/>
  <c r="N37" i="1"/>
  <c r="M37" i="1"/>
  <c r="L37" i="1"/>
  <c r="K37" i="1"/>
  <c r="J37" i="1"/>
  <c r="I37" i="1"/>
  <c r="H37" i="1"/>
  <c r="G37" i="1"/>
  <c r="F37" i="1"/>
  <c r="E37" i="1"/>
  <c r="O20" i="1"/>
  <c r="O24" i="1" s="1"/>
  <c r="N20" i="1"/>
  <c r="N24" i="1" s="1"/>
  <c r="M20" i="1"/>
  <c r="M24" i="1" s="1"/>
  <c r="L20" i="1"/>
  <c r="L24" i="1" s="1"/>
  <c r="K20" i="1"/>
  <c r="K24" i="1" s="1"/>
  <c r="J20" i="1"/>
  <c r="J24" i="1" s="1"/>
  <c r="I20" i="1"/>
  <c r="I24" i="1" s="1"/>
  <c r="H20" i="1"/>
  <c r="H24" i="1" s="1"/>
  <c r="G20" i="1"/>
  <c r="G24" i="1" s="1"/>
  <c r="F20" i="1"/>
  <c r="F24" i="1" s="1"/>
  <c r="E20" i="1"/>
  <c r="E24" i="1" s="1"/>
  <c r="D20" i="1"/>
  <c r="D24" i="1" s="1"/>
  <c r="O15" i="1"/>
  <c r="N15" i="1"/>
  <c r="M15" i="1"/>
  <c r="L15" i="1"/>
  <c r="K15" i="1"/>
  <c r="J15" i="1"/>
  <c r="I15" i="1"/>
  <c r="H15" i="1"/>
  <c r="G15" i="1"/>
  <c r="F15" i="1"/>
  <c r="E15" i="1"/>
  <c r="D15" i="1"/>
  <c r="O13" i="1"/>
  <c r="O17" i="1" s="1"/>
  <c r="N13" i="1"/>
  <c r="N17" i="1" s="1"/>
  <c r="N31" i="1" s="1"/>
  <c r="M13" i="1"/>
  <c r="M17" i="1" s="1"/>
  <c r="L13" i="1"/>
  <c r="L17" i="1" s="1"/>
  <c r="K13" i="1"/>
  <c r="K17" i="1" s="1"/>
  <c r="J13" i="1"/>
  <c r="J17" i="1" s="1"/>
  <c r="I13" i="1"/>
  <c r="H13" i="1"/>
  <c r="H17" i="1" s="1"/>
  <c r="G13" i="1"/>
  <c r="F13" i="1"/>
  <c r="F17" i="1" s="1"/>
  <c r="E13" i="1"/>
  <c r="E17" i="1" s="1"/>
  <c r="D13" i="1"/>
  <c r="D17" i="1" s="1"/>
  <c r="O8" i="1"/>
  <c r="N8" i="1"/>
  <c r="M8" i="1"/>
  <c r="L8" i="1"/>
  <c r="K8" i="1"/>
  <c r="J8" i="1"/>
  <c r="H8" i="1"/>
  <c r="G8" i="1"/>
  <c r="F8" i="1"/>
  <c r="E8" i="1"/>
  <c r="D8" i="1"/>
  <c r="O6" i="1"/>
  <c r="O7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I9" i="1" s="1"/>
  <c r="H6" i="1"/>
  <c r="H7" i="1" s="1"/>
  <c r="H9" i="1" s="1"/>
  <c r="G6" i="1"/>
  <c r="G7" i="1" s="1"/>
  <c r="G9" i="1" s="1"/>
  <c r="F6" i="1"/>
  <c r="F7" i="1" s="1"/>
  <c r="F9" i="1" s="1"/>
  <c r="E6" i="1"/>
  <c r="E7" i="1" s="1"/>
  <c r="E9" i="1" s="1"/>
  <c r="D6" i="1"/>
  <c r="D7" i="1" s="1"/>
  <c r="D9" i="1" s="1"/>
  <c r="O5" i="1"/>
  <c r="M5" i="1"/>
  <c r="L5" i="1"/>
  <c r="K5" i="1"/>
  <c r="J5" i="1"/>
  <c r="I5" i="1"/>
  <c r="H5" i="1"/>
  <c r="G5" i="1"/>
  <c r="F5" i="1"/>
  <c r="E5" i="1"/>
  <c r="D5" i="1"/>
  <c r="G17" i="1" l="1"/>
  <c r="G31" i="1" s="1"/>
  <c r="L9" i="1"/>
  <c r="D46" i="1"/>
  <c r="Q45" i="1"/>
  <c r="Q46" i="1" s="1"/>
  <c r="Q8" i="1"/>
  <c r="K9" i="1"/>
  <c r="O9" i="1"/>
  <c r="J9" i="1"/>
  <c r="N9" i="1"/>
  <c r="M9" i="1"/>
  <c r="I17" i="1"/>
  <c r="H39" i="1"/>
  <c r="L39" i="1"/>
  <c r="F39" i="1"/>
  <c r="J39" i="1"/>
  <c r="N39" i="1"/>
  <c r="N67" i="1" s="1"/>
  <c r="G39" i="1"/>
  <c r="K39" i="1"/>
  <c r="O39" i="1"/>
  <c r="E39" i="1"/>
  <c r="E67" i="1" s="1"/>
  <c r="I39" i="1"/>
  <c r="M39" i="1"/>
  <c r="K31" i="1"/>
  <c r="D31" i="1"/>
  <c r="D67" i="1" s="1"/>
  <c r="H31" i="1"/>
  <c r="L31" i="1"/>
  <c r="O31" i="1"/>
  <c r="E31" i="1"/>
  <c r="M31" i="1"/>
  <c r="F31" i="1"/>
  <c r="J31" i="1"/>
  <c r="Q52" i="1"/>
  <c r="Q53" i="1" s="1"/>
  <c r="Q37" i="1"/>
  <c r="Q38" i="1"/>
  <c r="Q7" i="1"/>
  <c r="Q20" i="1"/>
  <c r="Q24" i="1" s="1"/>
  <c r="Q13" i="1"/>
  <c r="Q15" i="1"/>
  <c r="Q39" i="1" l="1"/>
  <c r="Q9" i="1"/>
  <c r="Q17" i="1"/>
  <c r="Q31" i="1" s="1"/>
  <c r="J67" i="1"/>
  <c r="I31" i="1"/>
  <c r="L67" i="1"/>
  <c r="M67" i="1"/>
  <c r="O67" i="1"/>
  <c r="K67" i="1"/>
  <c r="F67" i="1"/>
  <c r="I67" i="1"/>
  <c r="G67" i="1"/>
  <c r="H67" i="1"/>
  <c r="Q67" i="1" l="1"/>
</calcChain>
</file>

<file path=xl/sharedStrings.xml><?xml version="1.0" encoding="utf-8"?>
<sst xmlns="http://schemas.openxmlformats.org/spreadsheetml/2006/main" count="219" uniqueCount="90">
  <si>
    <t>SOBRE ESTE MODELO</t>
  </si>
  <si>
    <t>Insira as Vendas previstas para cada mês e outros detalhes nas tabelas.</t>
  </si>
  <si>
    <t>Os totais são calculados automaticamente e os minigráficos são atualizados.</t>
  </si>
  <si>
    <t>Observação: </t>
  </si>
  <si>
    <t>Para saber mais sobre tabelas, pressione Shift e F10 dentro de uma tabela, selecione a opção TABELA e, em seguida, selecione TEXTO ALTERNATIVO.</t>
  </si>
  <si>
    <t>Crie o Orçamento de marketing de canal nesta planilha. O título desta planilha está na célula à direita. Há instruções úteis nas células desta coluna. Pressione Seta para baixo para começar. O título desta planilha está na célula à direita.</t>
  </si>
  <si>
    <t>Os rótulos Taxa e Meses estão nesta linha, nas células C2 a O2, e o rótulo Total está na célula T2.</t>
  </si>
  <si>
    <t>O rótulo Total de vendas previstas está na célula à direita. Insira as Vendas previstas para cada mês nas células D3 a O3. O total é calculado automaticamente na célula Q3.</t>
  </si>
  <si>
    <t>Insira detalhes na tabela Funcionários, começando na célula à direita. O Total de funcionários para cada mês é calculado automaticamente no fim da tabela, e o Total anual na célula Q9. O Minigráfico é atualizado na célula S9. A próxima instrução está na célula A10.</t>
  </si>
  <si>
    <t>Insira detalhes na tabela Marketing direto, começando na célula à direita. O Total de telemarketing para cada mês é calculado automaticamente no fim da tabela, e o Total anual na célula Q17. O Minigráfico é atualizado na célula S17. A próxima instrução está na célula A18.</t>
  </si>
  <si>
    <t>Insira detalhes na tabela Marketing da Internet, começando na célula à direita. O Total de marketing da Internet para cada mês é calculado automaticamente no fim da tabela, e o Total anual na célula Q24. O Minigráfico é atualizado na célula S24. A próxima instrução está na célula A25.</t>
  </si>
  <si>
    <t>Insira detalhes na tabela Mala direta, começando na célula à direita. O Total de mala direta para cada mês é calculado automaticamente no fim da tabela e o Total anual na célula Q30. A próxima instrução está na célula A31.</t>
  </si>
  <si>
    <t>O Total de marketing direto é calculado automaticamente nesta linha, nas células D31 a O31, e o Total anual na célula Q31. O Minigráfico é atualizado na célula S31.</t>
  </si>
  <si>
    <t>Insira detalhes na tabela Agente e corretor, começando na célula à direita. O Total de agente e corretor para cada mês é calculado automaticamente no fim da tabela e o Total anual na célula Q39. O Minigráfico é atualizado na célula S39. A próxima instrução está na célula A40.</t>
  </si>
  <si>
    <t>Insira detalhes na tabela Distribuidores, começando na célula à direita. O Total de distribuidores para cada mês é calculado automaticamente no fim da tabela, e o Total anual na célula Q46. O Minigráfico é atualizado na célula S46. A próxima instrução está na célula A47.</t>
  </si>
  <si>
    <t>Insira detalhes na tabela Revendedores, começando na célula à direita. O Total de revendedores para cada mês é calculado automaticamente no fim da tabela e o Total anual na célula Q53. O Minigráfico é atualizado na célula S53. A próxima instrução está na célula A54.</t>
  </si>
  <si>
    <t>Insira detalhes na tabela Aquisição e retenção de clientes, começando na célula à direita. O Total de ARC para cada mês é calculado automaticamente no fim da tabela e o Total anual na célula Q59. O Minigráfico é atualizado na célula S59. A próxima instrução está na célula A60.</t>
  </si>
  <si>
    <t>Insira detalhes na tabela Outras despesas, começando na célula à direita. O Total de outras despesas para cada mês é calculado automaticamente no fim da tabela, e o Total anual na célula Q65. O Minigráfico é atualizado na célula S65. A próxima instrução está na célula A67.</t>
  </si>
  <si>
    <t>O Orçamento de marketing total é calculado automaticamente para cada mês nesta linha, nas células D67 a O67, e o Total anual na célula Q67. O Minigráfico é atualizado automaticamente na célula S67.</t>
  </si>
  <si>
    <t>ORÇAMENTO DE MARKETING DO CANAL</t>
  </si>
  <si>
    <t xml:space="preserve"> </t>
  </si>
  <si>
    <t>TOTAL DE VENDAS PREVISTAS R$ (000)</t>
  </si>
  <si>
    <t>Itens de funcionários</t>
  </si>
  <si>
    <t>FUNCIONÁRIOS (% DO TOTAL DE VENDAS)</t>
  </si>
  <si>
    <t>Recursos Humanos ‒ Quantidade de funcionários</t>
  </si>
  <si>
    <t>Recursos Humanos ‒ Custo</t>
  </si>
  <si>
    <t>Comissão</t>
  </si>
  <si>
    <t>Total de funcionários R$ (000)</t>
  </si>
  <si>
    <t>Itens de marketing direto</t>
  </si>
  <si>
    <t>MARKETING DIRETO (% DO TOTAL DE VENDAS)</t>
  </si>
  <si>
    <t>Telemarketing (% das vendas diretas)</t>
  </si>
  <si>
    <t>Suporte à infraestrutura</t>
  </si>
  <si>
    <t>Treinamento</t>
  </si>
  <si>
    <t>Total de telemarketing R$ (000)</t>
  </si>
  <si>
    <t>Itens de marketing da Internet</t>
  </si>
  <si>
    <t>Marketing da Internet (% de vendas diretas)</t>
  </si>
  <si>
    <t>Desenvolvimento do site (custo único)</t>
  </si>
  <si>
    <t>Hospedagem</t>
  </si>
  <si>
    <t>Suporte e manutenção</t>
  </si>
  <si>
    <t>Total de marketing da Internet R$ (000)</t>
  </si>
  <si>
    <t xml:space="preserve"> Itens de mala direta</t>
  </si>
  <si>
    <r>
      <t xml:space="preserve">Mala direta </t>
    </r>
    <r>
      <rPr>
        <sz val="11"/>
        <color theme="1" tint="0.14999847407452621"/>
        <rFont val="Century Gothic"/>
        <family val="2"/>
        <scheme val="minor"/>
      </rPr>
      <t>(% das vendas diretas)</t>
    </r>
  </si>
  <si>
    <t>Material</t>
  </si>
  <si>
    <t>Postagem</t>
  </si>
  <si>
    <t>Total de mala direta R$ (000)</t>
  </si>
  <si>
    <t>Total de marketing direto R$ (000)</t>
  </si>
  <si>
    <t>Itens de agente/corretor</t>
  </si>
  <si>
    <t>AGENTE/CORRETOR (% DO TOTAL DE VENDAS)</t>
  </si>
  <si>
    <t>Comunicação</t>
  </si>
  <si>
    <t>Promoções</t>
  </si>
  <si>
    <t>Descontos</t>
  </si>
  <si>
    <t>Comissão (% das vendas do corretor)</t>
  </si>
  <si>
    <t>Total de agente/corretor R$ (000)</t>
  </si>
  <si>
    <t>Itens de distribuidores</t>
  </si>
  <si>
    <t>DISTRIBUIDORES (% DO TOTAL DE VENDAS)</t>
  </si>
  <si>
    <t>Comissão/Descontos (% das vendas de distribuidores)</t>
  </si>
  <si>
    <t>Total de distribuidores R$ (000)</t>
  </si>
  <si>
    <t>Itens de revendedores</t>
  </si>
  <si>
    <t>REVENDEDORES (% DO TOTAL DE VENDAS)</t>
  </si>
  <si>
    <t>Comissão/Descontos (% das vendas de varejo)</t>
  </si>
  <si>
    <t>Total de revendedores R$ (000)</t>
  </si>
  <si>
    <t>Itens de aquisição e retenção de clientes (ARC)</t>
  </si>
  <si>
    <t>AQUISIÇÃO E RETENÇÃO DE CLIENTES (ARC)</t>
  </si>
  <si>
    <t>Recursos humanos</t>
  </si>
  <si>
    <t>Comunicações</t>
  </si>
  <si>
    <t>Promoções/Cupons</t>
  </si>
  <si>
    <t>Total de ARC R$ (000)</t>
  </si>
  <si>
    <t xml:space="preserve">Itens de outras despesas </t>
  </si>
  <si>
    <t>OUTRAS DESPESAS</t>
  </si>
  <si>
    <t>Viagem</t>
  </si>
  <si>
    <t>Infraestrutura (computador, telefone, etc.)</t>
  </si>
  <si>
    <t>Suporte ao canal</t>
  </si>
  <si>
    <t>Total de outras despesas R$ (000)</t>
  </si>
  <si>
    <t>ORÇAMENTO DE MARKETING TOTAL:</t>
  </si>
  <si>
    <t>Taxa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</si>
  <si>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</si>
  <si>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</si>
  <si>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</si>
  <si>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</si>
  <si>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</si>
  <si>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</si>
  <si>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</si>
  <si>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</si>
  <si>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</si>
  <si>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</si>
  <si>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</si>
  <si>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</si>
  <si>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</si>
  <si>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Use este modelo para criar um Orçamento de marketing do canal.</t>
  </si>
  <si>
    <t>há instruções adicionais na coluna A da planilha ORÇAMENTO DE MARKETING DO CANAL. Este texto está oculto de propósito. Para removê-lo, selecione a coluna A e selecione Excluir. Para reexibir o texto, selecione a coluna A e altere a cor da fonte.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</si>
</sst>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</numFmts>
  <fonts count="59" x14ac:knownFonts="1">
    <font>
      <sz val="10"/>
      <color theme="1" tint="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14999847407452621"/>
      <name val="Century Gothic"/>
      <family val="2"/>
      <scheme val="major"/>
    </font>
    <font>
      <b/>
      <sz val="12"/>
      <color theme="1" tint="0.14999847407452621"/>
      <name val="Century Gothic"/>
      <family val="2"/>
      <scheme val="major"/>
    </font>
    <font>
      <b/>
      <sz val="14"/>
      <color theme="1" tint="0.14999847407452621"/>
      <name val="Century Gothic"/>
      <family val="2"/>
      <scheme val="major"/>
    </font>
    <font>
      <b/>
      <sz val="18"/>
      <color theme="1" tint="0.14999847407452621"/>
      <name val="Century Gothic"/>
      <family val="2"/>
      <scheme val="major"/>
    </font>
    <font>
      <b/>
      <i/>
      <sz val="18"/>
      <color theme="1" tint="0.14999847407452621"/>
      <name val="Century Gothic"/>
      <family val="2"/>
      <scheme val="major"/>
    </font>
    <font>
      <sz val="10"/>
      <color theme="1" tint="0.14999847407452621"/>
      <name val="Century Gothic"/>
      <family val="2"/>
      <scheme val="minor"/>
    </font>
    <font>
      <i/>
      <sz val="10"/>
      <color theme="1" tint="0.14999847407452621"/>
      <name val="Century Gothic"/>
      <family val="2"/>
      <scheme val="minor"/>
    </font>
    <font>
      <sz val="11.5"/>
      <color theme="1" tint="0.14999847407452621"/>
      <name val="Century Gothic"/>
      <family val="2"/>
      <scheme val="minor"/>
    </font>
    <font>
      <sz val="11.5"/>
      <color theme="0"/>
      <name val="Century Gothic"/>
      <family val="2"/>
      <scheme val="major"/>
    </font>
    <font>
      <sz val="11.5"/>
      <color theme="1" tint="0.14999847407452621"/>
      <name val="Century Gothic"/>
      <family val="2"/>
      <scheme val="major"/>
    </font>
    <font>
      <sz val="11"/>
      <color theme="4"/>
      <name val="Century Gothic"/>
      <family val="2"/>
      <scheme val="major"/>
    </font>
    <font>
      <sz val="11.5"/>
      <color theme="4"/>
      <name val="Century Gothic"/>
      <family val="2"/>
      <scheme val="minor"/>
    </font>
    <font>
      <sz val="11.5"/>
      <color theme="4"/>
      <name val="Century Gothic"/>
      <family val="2"/>
      <scheme val="major"/>
    </font>
    <font>
      <sz val="11.5"/>
      <color theme="4" tint="-0.249977111117893"/>
      <name val="Century Gothic"/>
      <family val="2"/>
      <scheme val="major"/>
    </font>
    <font>
      <sz val="11"/>
      <color theme="0"/>
      <name val="Century Gothic"/>
      <family val="2"/>
      <scheme val="major"/>
    </font>
    <font>
      <b/>
      <sz val="26"/>
      <color theme="4"/>
      <name val="Century Gothic"/>
      <family val="2"/>
      <scheme val="major"/>
    </font>
    <font>
      <sz val="11"/>
      <color theme="3"/>
      <name val="Century Gothic"/>
      <family val="2"/>
      <scheme val="major"/>
    </font>
    <font>
      <sz val="11"/>
      <color theme="5"/>
      <name val="Century Gothic"/>
      <family val="2"/>
      <scheme val="major"/>
    </font>
    <font>
      <b/>
      <i/>
      <sz val="12"/>
      <color theme="5"/>
      <name val="Century Gothic"/>
      <family val="2"/>
      <scheme val="major"/>
    </font>
    <font>
      <b/>
      <sz val="12"/>
      <color theme="5"/>
      <name val="Century Gothic"/>
      <family val="2"/>
      <scheme val="major"/>
    </font>
    <font>
      <sz val="11.5"/>
      <color theme="5"/>
      <name val="Century Gothic"/>
      <family val="2"/>
      <scheme val="major"/>
    </font>
    <font>
      <sz val="11"/>
      <color theme="9"/>
      <name val="Century Gothic"/>
      <family val="2"/>
      <scheme val="major"/>
    </font>
    <font>
      <b/>
      <sz val="11"/>
      <color theme="5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11.5"/>
      <color theme="5"/>
      <name val="Century Gothic"/>
      <family val="2"/>
      <scheme val="major"/>
    </font>
    <font>
      <b/>
      <sz val="11.5"/>
      <color theme="0"/>
      <name val="Century Gothic"/>
      <family val="2"/>
      <scheme val="major"/>
    </font>
    <font>
      <b/>
      <sz val="11.5"/>
      <color theme="4"/>
      <name val="Century Gothic"/>
      <family val="2"/>
      <scheme val="major"/>
    </font>
    <font>
      <sz val="12"/>
      <color theme="1" tint="0.1499984740745262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b/>
      <sz val="10"/>
      <color theme="1" tint="0.14999847407452621"/>
      <name val="Century Gothic"/>
      <family val="2"/>
      <scheme val="minor"/>
    </font>
    <font>
      <b/>
      <sz val="48"/>
      <color theme="4"/>
      <name val="Century Gothic"/>
      <family val="2"/>
      <scheme val="major"/>
    </font>
    <font>
      <b/>
      <sz val="11.5"/>
      <color theme="4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1"/>
      <color theme="0"/>
      <name val="Calibri"/>
      <family val="2"/>
    </font>
    <font>
      <b/>
      <sz val="18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1.5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2"/>
      <color theme="4"/>
      <name val="Century Gothic"/>
      <family val="2"/>
      <scheme val="minor"/>
    </font>
    <font>
      <sz val="10"/>
      <color theme="1" tint="0.1499679555650502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8"/>
      </top>
      <bottom style="medium">
        <color theme="5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hair">
        <color theme="2" tint="-0.249977111117893"/>
      </bottom>
      <diagonal/>
    </border>
    <border>
      <left/>
      <right/>
      <top style="hair">
        <color theme="2" tint="-0.249977111117893"/>
      </top>
      <bottom style="hair">
        <color theme="2" tint="-0.249977111117893"/>
      </bottom>
      <diagonal/>
    </border>
    <border>
      <left/>
      <right/>
      <top/>
      <bottom style="hair">
        <color theme="2" tint="-0.249977111117893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hair">
        <color theme="6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1" applyNumberFormat="0" applyProtection="0">
      <alignment vertical="center"/>
    </xf>
    <xf numFmtId="0" fontId="13" fillId="2" borderId="2" applyNumberFormat="0" applyProtection="0">
      <alignment vertical="center"/>
    </xf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15" applyNumberFormat="0" applyAlignment="0" applyProtection="0"/>
    <xf numFmtId="0" fontId="52" fillId="12" borderId="16" applyNumberFormat="0" applyAlignment="0" applyProtection="0"/>
    <xf numFmtId="0" fontId="53" fillId="12" borderId="15" applyNumberFormat="0" applyAlignment="0" applyProtection="0"/>
    <xf numFmtId="0" fontId="54" fillId="0" borderId="17" applyNumberFormat="0" applyFill="0" applyAlignment="0" applyProtection="0"/>
    <xf numFmtId="0" fontId="55" fillId="13" borderId="18" applyNumberFormat="0" applyAlignment="0" applyProtection="0"/>
    <xf numFmtId="0" fontId="56" fillId="0" borderId="0" applyNumberFormat="0" applyFill="0" applyBorder="0" applyAlignment="0" applyProtection="0"/>
    <xf numFmtId="0" fontId="46" fillId="14" borderId="1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13">
    <xf numFmtId="0" fontId="0" fillId="0" borderId="0" xfId="0"/>
    <xf numFmtId="0" fontId="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14" fillId="0" borderId="0" xfId="0" applyFont="1" applyFill="1" applyBorder="1" applyAlignment="1"/>
    <xf numFmtId="4" fontId="17" fillId="0" borderId="0" xfId="0" applyNumberFormat="1" applyFont="1" applyFill="1" applyBorder="1" applyAlignment="1">
      <alignment horizontal="right"/>
    </xf>
    <xf numFmtId="9" fontId="22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23" fillId="0" borderId="0" xfId="0" applyFont="1" applyFill="1" applyBorder="1" applyAlignment="1">
      <alignment horizontal="right" vertical="center"/>
    </xf>
    <xf numFmtId="0" fontId="8" fillId="7" borderId="0" xfId="0" applyFont="1" applyFill="1" applyBorder="1"/>
    <xf numFmtId="4" fontId="8" fillId="7" borderId="0" xfId="0" applyNumberFormat="1" applyFont="1" applyFill="1" applyBorder="1" applyAlignment="1">
      <alignment horizontal="right"/>
    </xf>
    <xf numFmtId="4" fontId="3" fillId="7" borderId="0" xfId="0" applyNumberFormat="1" applyFont="1" applyFill="1" applyBorder="1" applyAlignment="1"/>
    <xf numFmtId="0" fontId="3" fillId="7" borderId="0" xfId="0" applyFont="1" applyFill="1" applyBorder="1" applyAlignment="1"/>
    <xf numFmtId="4" fontId="12" fillId="7" borderId="0" xfId="0" applyNumberFormat="1" applyFont="1" applyFill="1" applyBorder="1" applyAlignment="1"/>
    <xf numFmtId="0" fontId="12" fillId="7" borderId="0" xfId="0" applyFont="1" applyFill="1" applyBorder="1" applyAlignment="1"/>
    <xf numFmtId="0" fontId="15" fillId="7" borderId="0" xfId="0" applyFont="1" applyFill="1" applyBorder="1" applyAlignment="1"/>
    <xf numFmtId="4" fontId="16" fillId="7" borderId="0" xfId="0" applyNumberFormat="1" applyFont="1" applyFill="1" applyBorder="1"/>
    <xf numFmtId="0" fontId="20" fillId="0" borderId="5" xfId="2" applyFont="1" applyFill="1" applyBorder="1" applyAlignment="1">
      <alignment vertical="center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8" fillId="7" borderId="0" xfId="0" applyNumberFormat="1" applyFont="1" applyFill="1" applyBorder="1"/>
    <xf numFmtId="0" fontId="8" fillId="0" borderId="7" xfId="0" applyFont="1" applyFill="1" applyBorder="1" applyAlignment="1">
      <alignment horizontal="left"/>
    </xf>
    <xf numFmtId="4" fontId="8" fillId="0" borderId="7" xfId="0" applyNumberFormat="1" applyFont="1" applyFill="1" applyBorder="1" applyAlignment="1">
      <alignment horizontal="right"/>
    </xf>
    <xf numFmtId="0" fontId="9" fillId="7" borderId="0" xfId="0" applyFont="1" applyFill="1" applyBorder="1"/>
    <xf numFmtId="4" fontId="8" fillId="0" borderId="8" xfId="0" applyNumberFormat="1" applyFont="1" applyFill="1" applyBorder="1" applyAlignment="1">
      <alignment horizontal="right"/>
    </xf>
    <xf numFmtId="9" fontId="22" fillId="0" borderId="5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right"/>
    </xf>
    <xf numFmtId="9" fontId="8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right"/>
    </xf>
    <xf numFmtId="9" fontId="8" fillId="0" borderId="6" xfId="0" applyNumberFormat="1" applyFont="1" applyFill="1" applyBorder="1" applyAlignment="1">
      <alignment horizontal="right"/>
    </xf>
    <xf numFmtId="0" fontId="21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5" fillId="0" borderId="5" xfId="2" applyFont="1" applyFill="1" applyBorder="1" applyAlignment="1">
      <alignment vertical="center"/>
    </xf>
    <xf numFmtId="0" fontId="25" fillId="0" borderId="5" xfId="2" applyFont="1" applyFill="1" applyBorder="1" applyAlignment="1"/>
    <xf numFmtId="4" fontId="27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/>
    </xf>
    <xf numFmtId="4" fontId="29" fillId="7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vertical="center"/>
    </xf>
    <xf numFmtId="2" fontId="32" fillId="3" borderId="4" xfId="0" applyNumberFormat="1" applyFont="1" applyFill="1" applyBorder="1" applyAlignment="1">
      <alignment horizontal="right" vertical="center"/>
    </xf>
    <xf numFmtId="2" fontId="30" fillId="3" borderId="4" xfId="0" applyNumberFormat="1" applyFont="1" applyFill="1" applyBorder="1" applyAlignment="1">
      <alignment horizontal="right" vertical="center"/>
    </xf>
    <xf numFmtId="0" fontId="30" fillId="3" borderId="4" xfId="0" applyFont="1" applyFill="1" applyBorder="1" applyAlignment="1">
      <alignment horizontal="right" vertical="center"/>
    </xf>
    <xf numFmtId="0" fontId="28" fillId="6" borderId="0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right"/>
    </xf>
    <xf numFmtId="0" fontId="33" fillId="0" borderId="7" xfId="0" applyFont="1" applyFill="1" applyBorder="1" applyAlignment="1">
      <alignment horizontal="right"/>
    </xf>
    <xf numFmtId="10" fontId="33" fillId="0" borderId="0" xfId="0" applyNumberFormat="1" applyFont="1" applyFill="1" applyBorder="1" applyAlignment="1">
      <alignment horizontal="right"/>
    </xf>
    <xf numFmtId="10" fontId="33" fillId="0" borderId="7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8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horizontal="right" vertical="center"/>
    </xf>
    <xf numFmtId="4" fontId="5" fillId="7" borderId="9" xfId="0" applyNumberFormat="1" applyFont="1" applyFill="1" applyBorder="1" applyAlignment="1">
      <alignment horizontal="right"/>
    </xf>
    <xf numFmtId="4" fontId="5" fillId="7" borderId="9" xfId="0" applyNumberFormat="1" applyFont="1" applyFill="1" applyBorder="1"/>
    <xf numFmtId="0" fontId="7" fillId="7" borderId="9" xfId="0" applyFont="1" applyFill="1" applyBorder="1"/>
    <xf numFmtId="4" fontId="8" fillId="7" borderId="10" xfId="0" applyNumberFormat="1" applyFont="1" applyFill="1" applyBorder="1" applyAlignment="1">
      <alignment horizontal="right"/>
    </xf>
    <xf numFmtId="4" fontId="8" fillId="7" borderId="10" xfId="0" applyNumberFormat="1" applyFont="1" applyFill="1" applyBorder="1"/>
    <xf numFmtId="0" fontId="8" fillId="7" borderId="10" xfId="0" applyFont="1" applyFill="1" applyBorder="1"/>
    <xf numFmtId="0" fontId="9" fillId="7" borderId="10" xfId="0" applyFont="1" applyFill="1" applyBorder="1"/>
    <xf numFmtId="4" fontId="5" fillId="7" borderId="10" xfId="0" applyNumberFormat="1" applyFont="1" applyFill="1" applyBorder="1" applyAlignment="1">
      <alignment horizontal="right"/>
    </xf>
    <xf numFmtId="4" fontId="5" fillId="7" borderId="10" xfId="0" applyNumberFormat="1" applyFont="1" applyFill="1" applyBorder="1"/>
    <xf numFmtId="0" fontId="7" fillId="7" borderId="10" xfId="0" applyFont="1" applyFill="1" applyBorder="1"/>
    <xf numFmtId="0" fontId="34" fillId="0" borderId="0" xfId="1" applyFont="1" applyFill="1" applyBorder="1" applyAlignment="1">
      <alignment horizontal="left" vertical="center"/>
    </xf>
    <xf numFmtId="0" fontId="26" fillId="6" borderId="0" xfId="3" applyFont="1" applyFill="1" applyBorder="1" applyAlignment="1">
      <alignment vertical="center"/>
    </xf>
    <xf numFmtId="0" fontId="26" fillId="6" borderId="0" xfId="3" applyFont="1" applyFill="1" applyBorder="1">
      <alignment vertical="center"/>
    </xf>
    <xf numFmtId="4" fontId="26" fillId="6" borderId="0" xfId="3" applyNumberFormat="1" applyFont="1" applyFill="1" applyBorder="1">
      <alignment vertical="center"/>
    </xf>
    <xf numFmtId="0" fontId="31" fillId="3" borderId="12" xfId="0" applyFont="1" applyFill="1" applyBorder="1" applyAlignment="1">
      <alignment horizontal="right" vertical="center"/>
    </xf>
    <xf numFmtId="0" fontId="31" fillId="3" borderId="13" xfId="0" applyFont="1" applyFill="1" applyBorder="1" applyAlignment="1">
      <alignment horizontal="right" vertical="center"/>
    </xf>
    <xf numFmtId="0" fontId="25" fillId="5" borderId="0" xfId="0" applyFont="1" applyFill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25" fillId="5" borderId="0" xfId="0" applyFont="1" applyFill="1" applyBorder="1" applyAlignment="1">
      <alignment horizontal="right" vertical="center"/>
    </xf>
    <xf numFmtId="4" fontId="25" fillId="5" borderId="0" xfId="0" applyNumberFormat="1" applyFont="1" applyFill="1" applyBorder="1" applyAlignment="1">
      <alignment horizontal="right" vertical="center"/>
    </xf>
    <xf numFmtId="0" fontId="26" fillId="6" borderId="12" xfId="0" applyFont="1" applyFill="1" applyBorder="1" applyAlignment="1">
      <alignment vertical="center"/>
    </xf>
    <xf numFmtId="0" fontId="26" fillId="6" borderId="12" xfId="0" applyFont="1" applyFill="1" applyBorder="1" applyAlignment="1">
      <alignment horizontal="right" vertical="center"/>
    </xf>
    <xf numFmtId="3" fontId="26" fillId="6" borderId="12" xfId="0" applyNumberFormat="1" applyFont="1" applyFill="1" applyBorder="1" applyAlignment="1">
      <alignment horizontal="right" vertical="center"/>
    </xf>
    <xf numFmtId="4" fontId="29" fillId="7" borderId="14" xfId="0" applyNumberFormat="1" applyFont="1" applyFill="1" applyBorder="1" applyAlignment="1">
      <alignment horizontal="right"/>
    </xf>
    <xf numFmtId="4" fontId="12" fillId="7" borderId="14" xfId="0" applyNumberFormat="1" applyFont="1" applyFill="1" applyBorder="1" applyAlignment="1"/>
    <xf numFmtId="0" fontId="12" fillId="7" borderId="14" xfId="0" applyFont="1" applyFill="1" applyBorder="1" applyAlignment="1"/>
    <xf numFmtId="4" fontId="5" fillId="7" borderId="0" xfId="0" applyNumberFormat="1" applyFont="1" applyFill="1" applyBorder="1" applyAlignment="1">
      <alignment horizontal="right"/>
    </xf>
    <xf numFmtId="4" fontId="35" fillId="7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>
      <alignment horizontal="right"/>
    </xf>
    <xf numFmtId="4" fontId="5" fillId="7" borderId="0" xfId="0" applyNumberFormat="1" applyFont="1" applyFill="1" applyBorder="1"/>
    <xf numFmtId="2" fontId="30" fillId="3" borderId="13" xfId="0" applyNumberFormat="1" applyFont="1" applyFill="1" applyBorder="1" applyAlignment="1">
      <alignment horizontal="right" vertical="center"/>
    </xf>
    <xf numFmtId="0" fontId="7" fillId="7" borderId="0" xfId="0" applyFont="1" applyFill="1" applyBorder="1"/>
    <xf numFmtId="0" fontId="31" fillId="7" borderId="0" xfId="0" applyFont="1" applyFill="1" applyBorder="1" applyAlignment="1">
      <alignment horizontal="right" vertical="center"/>
    </xf>
    <xf numFmtId="0" fontId="37" fillId="3" borderId="0" xfId="3" applyFont="1" applyFill="1" applyBorder="1" applyAlignment="1">
      <alignment horizontal="center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6" fillId="0" borderId="0" xfId="0" applyFont="1" applyFill="1" applyBorder="1" applyAlignment="1">
      <alignment wrapText="1"/>
    </xf>
    <xf numFmtId="0" fontId="40" fillId="0" borderId="0" xfId="0" applyFont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4" fillId="7" borderId="0" xfId="0" applyFont="1" applyFill="1" applyBorder="1" applyAlignment="1">
      <alignment horizontal="right" vertical="center"/>
    </xf>
    <xf numFmtId="0" fontId="45" fillId="3" borderId="11" xfId="0" applyFont="1" applyFill="1" applyBorder="1" applyAlignment="1">
      <alignment horizontal="right" vertical="center"/>
    </xf>
    <xf numFmtId="0" fontId="34" fillId="0" borderId="0" xfId="1" applyFont="1" applyFill="1" applyBorder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77">
    <dxf>
      <border outline="0">
        <top style="medium">
          <color theme="4"/>
        </top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/>
        <bottom style="hair">
          <color theme="2" tint="-0.249977111117893"/>
        </bottom>
        <vertical/>
        <horizontal/>
      </border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numFmt numFmtId="4" formatCode="#,##0.00"/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Century Gothic"/>
        <family val="2"/>
        <scheme val="major"/>
      </font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/>
        <top style="hair">
          <color theme="2" tint="-0.249977111117893"/>
        </top>
        <bottom style="hair">
          <color theme="2" tint="-0.249977111117893"/>
        </bottom>
        <vertical/>
        <horizontal/>
      </border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C60F9D-4830-4A4A-A15A-46041FD7570C}" name="MarketingDireto" displayName="MarketingDireto" ref="B10:O17" totalsRowCount="1" headerRowDxfId="176" tableBorderDxfId="175">
  <autoFilter ref="B10:O16" xr:uid="{05578CDC-4B1B-4872-95D2-C3BA89A47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6428FA2-B9B8-4080-A8CE-FAC416FA7BA5}" name="Itens de marketing direto" totalsRowLabel="Total de telemarketing R$ (000)" dataDxfId="174" totalsRowDxfId="173"/>
    <tableColumn id="2" xr3:uid="{D06D8C3D-911A-4FE0-AF10-E95846AAB731}" name="Taxa" totalsRowDxfId="172"/>
    <tableColumn id="3" xr3:uid="{6DC13F81-8CBC-4AB1-9EFE-0E2B8486CC20}" name="Mês 1" totalsRowFunction="custom" totalsRowDxfId="171">
      <totalsRowFormula>SUM(D13:D16)</totalsRowFormula>
    </tableColumn>
    <tableColumn id="4" xr3:uid="{7D778AD3-EEBC-4016-997A-6E1E26242848}" name="Mês 2" totalsRowFunction="custom" totalsRowDxfId="170">
      <totalsRowFormula>SUM(E13:E16)</totalsRowFormula>
    </tableColumn>
    <tableColumn id="5" xr3:uid="{F8A6E815-467A-4964-B70E-77603C220DC4}" name="Mês 3" totalsRowFunction="custom" totalsRowDxfId="169">
      <totalsRowFormula>SUM(F13:F16)</totalsRowFormula>
    </tableColumn>
    <tableColumn id="6" xr3:uid="{8D578BC7-3145-4336-BBA3-1BD123EF9F23}" name="Mês 4" totalsRowFunction="custom" totalsRowDxfId="168">
      <totalsRowFormula>SUM(G13:G16)</totalsRowFormula>
    </tableColumn>
    <tableColumn id="7" xr3:uid="{4B121F70-3F7E-4CFB-B59B-0D561FCFEDB3}" name="Mês 5" totalsRowFunction="custom" totalsRowDxfId="167">
      <totalsRowFormula>SUM(H13:H16)</totalsRowFormula>
    </tableColumn>
    <tableColumn id="8" xr3:uid="{A04183F3-E044-4CEC-AB21-ACB85B082D51}" name="Mês 6" totalsRowFunction="custom" totalsRowDxfId="166">
      <totalsRowFormula>SUM(I13:I16)</totalsRowFormula>
    </tableColumn>
    <tableColumn id="9" xr3:uid="{E35258B0-6ADE-455A-84E9-59826FB070E9}" name="Mês 7" totalsRowFunction="custom" totalsRowDxfId="165">
      <totalsRowFormula>SUM(J13:J16)</totalsRowFormula>
    </tableColumn>
    <tableColumn id="10" xr3:uid="{92A4A2FE-3140-4433-9EAB-F8086277D09A}" name="Mês 8" totalsRowFunction="custom" totalsRowDxfId="164">
      <totalsRowFormula>SUM(K13:K16)</totalsRowFormula>
    </tableColumn>
    <tableColumn id="11" xr3:uid="{6736C7BD-2076-4E45-BBB5-65D42E44B936}" name="Mês 9" totalsRowFunction="custom" totalsRowDxfId="163">
      <totalsRowFormula>SUM(L13:L16)</totalsRowFormula>
    </tableColumn>
    <tableColumn id="12" xr3:uid="{5CEFC1C3-DF93-47E7-845E-68B53F848491}" name="Mês 10" totalsRowFunction="custom" totalsRowDxfId="162">
      <totalsRowFormula>SUM(M13:M16)</totalsRowFormula>
    </tableColumn>
    <tableColumn id="13" xr3:uid="{9CEF695A-299D-47B5-BCB7-BFC5EEBFB2ED}" name="Mês 11" totalsRowFunction="custom" totalsRowDxfId="161">
      <totalsRowFormula>SUM(N13:N16)</totalsRowFormula>
    </tableColumn>
    <tableColumn id="14" xr3:uid="{C53B3D8F-53ED-4240-9EE5-385B7ACCA51E}" name="Mês 12" totalsRowFunction="custom" totalsRowDxfId="160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sira ou modifique itens, taxas, % de marketing direto das vendas totais e valores mensais. Os Totais mensais são calculados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9292E1-A1E0-4B40-A437-5356E85F8551}" name="MarketingDaInternet" displayName="MarketingDaInternet" ref="B18:O24" totalsRowCount="1" headerRowDxfId="159" dataDxfId="158" tableBorderDxfId="157">
  <autoFilter ref="B18:O23" xr:uid="{A23533B0-3EF1-412E-8CD0-FAB8F56569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8F582FF-0E02-49E4-B163-E943813891AB}" name="Itens de marketing da Internet" totalsRowLabel="Total de marketing da Internet R$ (000)" dataDxfId="156" totalsRowDxfId="155"/>
    <tableColumn id="2" xr3:uid="{1D3DC284-B9F6-4C3D-9B5D-E43EFAD7D99C}" name="Taxa" dataDxfId="154" totalsRowDxfId="153"/>
    <tableColumn id="3" xr3:uid="{C45FC01C-6080-4EB9-A0ED-222FD58E736F}" name="Mês 1" totalsRowFunction="custom" dataDxfId="152" totalsRowDxfId="151">
      <totalsRowFormula>SUM(D20:D23)</totalsRowFormula>
    </tableColumn>
    <tableColumn id="4" xr3:uid="{A1DDEBCC-862C-45C1-9F86-20F24F8BFDAB}" name="Mês 2" totalsRowFunction="custom" dataDxfId="150" totalsRowDxfId="149">
      <totalsRowFormula>SUM(E20:E23)</totalsRowFormula>
    </tableColumn>
    <tableColumn id="5" xr3:uid="{9CD70FD7-0FF6-4E44-A471-11CA26E2A34F}" name="Mês 3" totalsRowFunction="custom" dataDxfId="148" totalsRowDxfId="147">
      <totalsRowFormula>SUM(F20:F23)</totalsRowFormula>
    </tableColumn>
    <tableColumn id="6" xr3:uid="{59EEEEBF-BEBF-49F8-AEB4-6353CCC290A7}" name="Mês 4" totalsRowFunction="custom" dataDxfId="146" totalsRowDxfId="145">
      <totalsRowFormula>SUM(G20:G23)</totalsRowFormula>
    </tableColumn>
    <tableColumn id="7" xr3:uid="{59C83AC1-DE12-4615-82BA-08EC7F8C44C0}" name="Mês 5" totalsRowFunction="custom" dataDxfId="144" totalsRowDxfId="143">
      <totalsRowFormula>SUM(H20:H23)</totalsRowFormula>
    </tableColumn>
    <tableColumn id="8" xr3:uid="{FAE79B51-669A-4672-9E11-F2E57893438A}" name="Mês 6" totalsRowFunction="custom" dataDxfId="142" totalsRowDxfId="141">
      <totalsRowFormula>SUM(I20:I23)</totalsRowFormula>
    </tableColumn>
    <tableColumn id="9" xr3:uid="{217EC8BF-C0F2-437D-9D4E-EABA02B96D1A}" name="Mês 7" totalsRowFunction="custom" dataDxfId="140" totalsRowDxfId="139">
      <totalsRowFormula>SUM(J20:J23)</totalsRowFormula>
    </tableColumn>
    <tableColumn id="10" xr3:uid="{182BA46B-FA8F-4A02-90B7-999F022517FB}" name="Mês 8" totalsRowFunction="custom" dataDxfId="138" totalsRowDxfId="137">
      <totalsRowFormula>SUM(K20:K23)</totalsRowFormula>
    </tableColumn>
    <tableColumn id="11" xr3:uid="{4811A34C-6E0B-4F78-8BD2-09AF3F5890A5}" name="Mês 9" totalsRowFunction="custom" dataDxfId="136" totalsRowDxfId="135">
      <totalsRowFormula>SUM(L20:L23)</totalsRowFormula>
    </tableColumn>
    <tableColumn id="12" xr3:uid="{B56EFFC5-118F-4DC2-B9BC-98A6246DFC83}" name="Mês 10" totalsRowFunction="custom" dataDxfId="134" totalsRowDxfId="133">
      <totalsRowFormula>SUM(M20:M23)</totalsRowFormula>
    </tableColumn>
    <tableColumn id="13" xr3:uid="{6E250B1D-A240-4496-A602-8046C3BBD0F7}" name="Mês 11" totalsRowFunction="custom" dataDxfId="132" totalsRowDxfId="131">
      <totalsRowFormula>SUM(N20:N23)</totalsRowFormula>
    </tableColumn>
    <tableColumn id="14" xr3:uid="{0CD8D013-C54A-42A5-AC83-DCD44195BAE3}" name="Mês 12" totalsRowFunction="custom" dataDxfId="130" totalsRowDxfId="129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sira ou modifique itens, taxas, % de marketing de Internet de vendas diretas e valores mensais. Os Totais mensais são calculados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F6C50D-6024-4FB6-AF2F-E4DA82AF80D8}" name="MalaDireta" displayName="MalaDireta" ref="B25:O30" totalsRowCount="1" headerRowDxfId="128" dataDxfId="127" tableBorderDxfId="126">
  <autoFilter ref="B25:O29" xr:uid="{EF2E865E-373F-41EA-BF3B-CB2BD89B6E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673AA74D-3DC8-4000-97B6-8AE5D62E51DC}" name=" Itens de mala direta" totalsRowLabel="Total de mala direta R$ (000)" dataDxfId="125" totalsRowDxfId="124"/>
    <tableColumn id="2" xr3:uid="{093F0631-83C0-4D40-ABD9-22EF4C3F7949}" name="Taxa" dataDxfId="123" totalsRowDxfId="122"/>
    <tableColumn id="3" xr3:uid="{DFC2DC9C-36BD-445E-A680-F90A2749E660}" name="Mês 1" totalsRowFunction="custom" dataDxfId="121" totalsRowDxfId="120">
      <totalsRowFormula>SUM(D27:D29)</totalsRowFormula>
    </tableColumn>
    <tableColumn id="4" xr3:uid="{6E93678B-5B87-4CBC-B3D9-724FD836DCE3}" name="Mês 2" totalsRowFunction="custom" dataDxfId="119" totalsRowDxfId="118">
      <totalsRowFormula>SUM(E27:E29)</totalsRowFormula>
    </tableColumn>
    <tableColumn id="5" xr3:uid="{D91ED0CA-3EF2-4AEC-9353-8DFDCC729EE8}" name="Mês 3" totalsRowFunction="custom" dataDxfId="117" totalsRowDxfId="116">
      <totalsRowFormula>SUM(F27:F29)</totalsRowFormula>
    </tableColumn>
    <tableColumn id="6" xr3:uid="{8F80A34A-DF21-45B2-B24D-21EB093E79FD}" name="Mês 4" totalsRowFunction="custom" dataDxfId="115" totalsRowDxfId="114">
      <totalsRowFormula>SUM(G27:G29)</totalsRowFormula>
    </tableColumn>
    <tableColumn id="7" xr3:uid="{5A33C84A-4115-44DA-BA86-71CC4C58F4C8}" name="Mês 5" totalsRowFunction="custom" dataDxfId="113" totalsRowDxfId="112">
      <totalsRowFormula>SUM(H27:H29)</totalsRowFormula>
    </tableColumn>
    <tableColumn id="8" xr3:uid="{A0211C0C-A8B3-439B-9979-9ADEBAFD6D09}" name="Mês 6" totalsRowFunction="custom" dataDxfId="111" totalsRowDxfId="110">
      <totalsRowFormula>SUM(I27:I29)</totalsRowFormula>
    </tableColumn>
    <tableColumn id="9" xr3:uid="{37AF4BE5-372F-418B-ADC7-EB4217E3DD7D}" name="Mês 7" totalsRowFunction="custom" dataDxfId="109" totalsRowDxfId="108">
      <totalsRowFormula>SUM(J27:J29)</totalsRowFormula>
    </tableColumn>
    <tableColumn id="10" xr3:uid="{009AD3E7-D0BA-4FAC-A0D6-6999A1E13655}" name="Mês 8" totalsRowFunction="custom" dataDxfId="107" totalsRowDxfId="106">
      <totalsRowFormula>SUM(K27:K29)</totalsRowFormula>
    </tableColumn>
    <tableColumn id="11" xr3:uid="{060726F4-0580-4124-8745-8AFB07CE096D}" name="Mês 9" totalsRowFunction="custom" dataDxfId="105" totalsRowDxfId="104">
      <totalsRowFormula>SUM(L27:L29)</totalsRowFormula>
    </tableColumn>
    <tableColumn id="12" xr3:uid="{FEA6F2F6-399F-461F-AD2B-1E615644E457}" name="Mês 10" totalsRowFunction="custom" dataDxfId="103" totalsRowDxfId="102">
      <totalsRowFormula>SUM(M27:M29)</totalsRowFormula>
    </tableColumn>
    <tableColumn id="13" xr3:uid="{C8AFDC59-D992-4B43-8470-1247E1F144E3}" name="Mês 11" totalsRowFunction="custom" dataDxfId="101" totalsRowDxfId="100">
      <totalsRowFormula>SUM(N27:N29)</totalsRowFormula>
    </tableColumn>
    <tableColumn id="14" xr3:uid="{D8D70E99-BF50-4309-B7B5-030541CBE5D0}" name="Mês 12" totalsRowFunction="custom" dataDxfId="99" totalsRowDxfId="98">
      <totalsRowFormula>SUM(O27:O29)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sira ou modifique itens, taxas, % de mala direta das vendas diretas e valores mensais. Os Totais mensais são calculados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3B62C76-4332-49DE-98B9-4EE4EE3F8117}" name="AgenteCorretor" displayName="AgenteCorretor" ref="B32:O39" totalsRowCount="1" headerRowDxfId="97" dataDxfId="96" tableBorderDxfId="95">
  <autoFilter ref="B32:O38" xr:uid="{CF5B6C31-FFDB-4497-A85A-1BF720DE4B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BDA108F-4143-4F8D-9E35-248158B3D4A1}" name="Itens de agente/corretor" totalsRowLabel="Total de agente/corretor R$ (000)" dataDxfId="94" totalsRowDxfId="93"/>
    <tableColumn id="2" xr3:uid="{A025F9EB-7698-4DC4-8F76-8FEB8558D7DB}" name="Taxa" totalsRowDxfId="92"/>
    <tableColumn id="3" xr3:uid="{110D2BAC-108D-4E76-A40B-659BC2EFF244}" name="Mês 1" totalsRowFunction="custom" dataDxfId="91" totalsRowDxfId="90">
      <totalsRowFormula>SUM(D34:D38)</totalsRowFormula>
    </tableColumn>
    <tableColumn id="4" xr3:uid="{A6A7F9BE-0D3E-4937-AB1F-C1F856730A2D}" name="Mês 2" totalsRowFunction="custom" dataDxfId="89" totalsRowDxfId="88">
      <totalsRowFormula>SUM(E34:E38)</totalsRowFormula>
    </tableColumn>
    <tableColumn id="5" xr3:uid="{FFA82CB7-B337-4E24-B546-35C7353B3153}" name="Mês 3" totalsRowFunction="custom" dataDxfId="87" totalsRowDxfId="86">
      <totalsRowFormula>SUM(F34:F38)</totalsRowFormula>
    </tableColumn>
    <tableColumn id="6" xr3:uid="{A9E76023-8902-4473-A8AB-F4CFD3A3AED7}" name="Mês 4" totalsRowFunction="custom" dataDxfId="85" totalsRowDxfId="84">
      <totalsRowFormula>SUM(G34:G38)</totalsRowFormula>
    </tableColumn>
    <tableColumn id="7" xr3:uid="{A1FE737C-0474-4F15-92C6-E620E218362F}" name="Mês 5" totalsRowFunction="custom" dataDxfId="83" totalsRowDxfId="82">
      <totalsRowFormula>SUM(H34:H38)</totalsRowFormula>
    </tableColumn>
    <tableColumn id="8" xr3:uid="{A6F002F8-1B3B-4EA5-87DF-1F9D76D0C770}" name="Mês 6" totalsRowFunction="custom" dataDxfId="81" totalsRowDxfId="80">
      <totalsRowFormula>SUM(I34:I38)</totalsRowFormula>
    </tableColumn>
    <tableColumn id="9" xr3:uid="{54E125EC-F864-4F53-A435-269D7BF3A613}" name="Mês 7" totalsRowFunction="custom" dataDxfId="79" totalsRowDxfId="78">
      <totalsRowFormula>SUM(J34:J38)</totalsRowFormula>
    </tableColumn>
    <tableColumn id="10" xr3:uid="{93D42AF4-3150-4D90-A9BB-9C701146E37A}" name="Mês 8" totalsRowFunction="custom" dataDxfId="77" totalsRowDxfId="76">
      <totalsRowFormula>SUM(K34:K38)</totalsRowFormula>
    </tableColumn>
    <tableColumn id="11" xr3:uid="{05D645F1-4BE1-4E6F-9BEC-915460DB2F68}" name="Mês 9" totalsRowFunction="custom" dataDxfId="75" totalsRowDxfId="74">
      <totalsRowFormula>SUM(L34:L38)</totalsRowFormula>
    </tableColumn>
    <tableColumn id="12" xr3:uid="{87A9E54D-2867-47C8-9FC6-2ECB9C579A10}" name="Mês 10" totalsRowFunction="custom" dataDxfId="73" totalsRowDxfId="72">
      <totalsRowFormula>SUM(M34:M38)</totalsRowFormula>
    </tableColumn>
    <tableColumn id="13" xr3:uid="{9F0824EE-BCEC-4172-A5C5-E9F2D5D6F359}" name="Mês 11" totalsRowFunction="custom" dataDxfId="71" totalsRowDxfId="70">
      <totalsRowFormula>SUM(N34:N38)</totalsRowFormula>
    </tableColumn>
    <tableColumn id="14" xr3:uid="{1AB98A31-CC11-4C05-934A-C27999765390}" name="Mês 12" totalsRowFunction="custom" dataDxfId="69" totalsRowDxfId="68">
      <totalsRowFormula>SUM(O34:O38)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sira ou modifique itens, taxas, % de agente e corretor do total de vendas e valores mensais. Os Totais mensais são calculados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583A8FE-DD4E-471B-9481-4E456C11D1E2}" name="Distribuidores" displayName="Distribuidores" ref="B40:O46" totalsRowCount="1" headerRowDxfId="67" tableBorderDxfId="66">
  <autoFilter ref="B40:O45" xr:uid="{B077E6FC-E8BA-448F-83B3-F4C4C314121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718196BD-0CC1-4708-A238-72E5AA202EA2}" name="Itens de distribuidores" totalsRowLabel="Total de distribuidores R$ (000)" dataDxfId="65" totalsRowDxfId="64"/>
    <tableColumn id="2" xr3:uid="{D03F8F77-9829-4035-AED3-02826C02B738}" name="Taxa" dataDxfId="63" totalsRowDxfId="62"/>
    <tableColumn id="3" xr3:uid="{CAEE531D-C13C-4460-9FF0-8FB2EE14AABD}" name="Mês 1" totalsRowFunction="custom" totalsRowDxfId="61">
      <totalsRowFormula>SUM(D42:D45)</totalsRowFormula>
    </tableColumn>
    <tableColumn id="4" xr3:uid="{C46CA3BD-57EB-4914-8949-D77A88EBC794}" name="Mês 2" totalsRowFunction="custom" totalsRowDxfId="60">
      <totalsRowFormula>SUM(E42:E45)</totalsRowFormula>
    </tableColumn>
    <tableColumn id="5" xr3:uid="{58C2A849-0D58-4E55-BFB8-B86E8E49CE82}" name="Mês 3" totalsRowFunction="custom" totalsRowDxfId="59">
      <totalsRowFormula>SUM(F42:F45)</totalsRowFormula>
    </tableColumn>
    <tableColumn id="6" xr3:uid="{97B18FDD-CE18-45A6-8A04-A78EA4EFD2C4}" name="Mês 4" totalsRowFunction="custom" totalsRowDxfId="58">
      <totalsRowFormula>SUM(G42:G45)</totalsRowFormula>
    </tableColumn>
    <tableColumn id="7" xr3:uid="{905549A0-2412-4BAA-999D-B209639DB4B8}" name="Mês 5" totalsRowFunction="custom" totalsRowDxfId="57">
      <totalsRowFormula>SUM(H42:H45)</totalsRowFormula>
    </tableColumn>
    <tableColumn id="8" xr3:uid="{30B258BA-4462-4C3D-9ACA-B8721EA6E116}" name="Mês 6" totalsRowFunction="custom" totalsRowDxfId="56">
      <totalsRowFormula>SUM(I42:I45)</totalsRowFormula>
    </tableColumn>
    <tableColumn id="9" xr3:uid="{A99A9795-E430-4781-8A9B-E7E1B01B9C05}" name="Mês 7" totalsRowFunction="custom" totalsRowDxfId="55">
      <totalsRowFormula>SUM(J42:J45)</totalsRowFormula>
    </tableColumn>
    <tableColumn id="10" xr3:uid="{29581776-F379-4FE4-A7AF-B2E83CEB905F}" name="Mês 8" totalsRowFunction="custom" totalsRowDxfId="54">
      <totalsRowFormula>SUM(K42:K45)</totalsRowFormula>
    </tableColumn>
    <tableColumn id="11" xr3:uid="{8F570B74-2B28-4FDF-A525-7B2E60DA050A}" name="Mês 9" totalsRowFunction="custom" totalsRowDxfId="53">
      <totalsRowFormula>SUM(L42:L45)</totalsRowFormula>
    </tableColumn>
    <tableColumn id="12" xr3:uid="{516D6087-244A-400A-BEC4-D49D5B12DF17}" name="Mês 10" totalsRowFunction="custom" totalsRowDxfId="52">
      <totalsRowFormula>SUM(M42:M45)</totalsRowFormula>
    </tableColumn>
    <tableColumn id="13" xr3:uid="{CF34C3E6-AB4C-4319-A121-76AE12AA846A}" name="Mês 11" totalsRowFunction="custom" totalsRowDxfId="51">
      <totalsRowFormula>SUM(N42:N45)</totalsRowFormula>
    </tableColumn>
    <tableColumn id="14" xr3:uid="{FD6287C6-6538-4FAA-B039-49092F927497}" name="Mês 12" totalsRowFunction="custom" totalsRowDxfId="50">
      <totalsRowFormula>SUM(O42:O45)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sira ou modifique itens, taxas, % de distribuidores do total de vendas e valores mensais. Os Totais mensais são calculados automaticament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63841F8-9508-4CD2-9E15-1E2BC85220ED}" name="Revendedor" displayName="Revendedor" ref="B47:O53" totalsRowCount="1" headerRowDxfId="49" tableBorderDxfId="48">
  <autoFilter ref="B47:O52" xr:uid="{13623C90-495F-411A-BA85-1C4FF8B982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BF87C0DA-5A50-4237-BB95-C37817682DAA}" name="Itens de revendedores" totalsRowLabel="Total de revendedores R$ (000)" totalsRowDxfId="47"/>
    <tableColumn id="2" xr3:uid="{6F61F3ED-1B3E-4FFA-A8E8-A6215EC20184}" name="Taxa" totalsRowDxfId="46"/>
    <tableColumn id="3" xr3:uid="{C27B72F1-C999-4B5E-B286-755DF605DEFF}" name="Mês 1" totalsRowFunction="custom" totalsRowDxfId="45">
      <totalsRowFormula>SUM(D49:D52)</totalsRowFormula>
    </tableColumn>
    <tableColumn id="4" xr3:uid="{0E81DDA6-E2E1-489F-B82B-BAB9EB5A300A}" name="Mês 2" totalsRowFunction="custom" totalsRowDxfId="44">
      <totalsRowFormula>SUM(E49:E52)</totalsRowFormula>
    </tableColumn>
    <tableColumn id="5" xr3:uid="{9D96AA91-8261-4EEE-B29D-EA34CFDBF0BE}" name="Mês 3" totalsRowFunction="custom" totalsRowDxfId="43">
      <totalsRowFormula>SUM(F49:F52)</totalsRowFormula>
    </tableColumn>
    <tableColumn id="6" xr3:uid="{20BE1A4E-1A03-46DD-8155-DF1F413D38AE}" name="Mês 4" totalsRowFunction="custom" totalsRowDxfId="42">
      <totalsRowFormula>SUM(G49:G52)</totalsRowFormula>
    </tableColumn>
    <tableColumn id="7" xr3:uid="{B1C533A5-7530-41E0-9ACF-F5253334377F}" name="Mês 5" totalsRowFunction="custom" totalsRowDxfId="41">
      <totalsRowFormula>SUM(H49:H52)</totalsRowFormula>
    </tableColumn>
    <tableColumn id="8" xr3:uid="{A0DF22CA-DA51-4D83-9FF8-71FCB7446D1D}" name="Mês 6" totalsRowFunction="custom" totalsRowDxfId="40">
      <totalsRowFormula>SUM(I49:I52)</totalsRowFormula>
    </tableColumn>
    <tableColumn id="9" xr3:uid="{B0A9AF90-19D1-49BB-81C5-12283DADC67C}" name="Mês 7" totalsRowFunction="custom" totalsRowDxfId="39">
      <totalsRowFormula>SUM(J49:J52)</totalsRowFormula>
    </tableColumn>
    <tableColumn id="10" xr3:uid="{E78330A0-A9EB-47C6-BBC5-BF3D244D52F7}" name="Mês 8" totalsRowFunction="custom" totalsRowDxfId="38">
      <totalsRowFormula>SUM(K49:K52)</totalsRowFormula>
    </tableColumn>
    <tableColumn id="11" xr3:uid="{E2CC33BC-36AB-4C4C-812C-FA9FFF8FA541}" name="Mês 9" totalsRowFunction="custom" totalsRowDxfId="37">
      <totalsRowFormula>SUM(L49:L52)</totalsRowFormula>
    </tableColumn>
    <tableColumn id="12" xr3:uid="{FCE78AF9-1CCE-426E-9F07-0F971057C117}" name="Mês 10" totalsRowFunction="custom" totalsRowDxfId="36">
      <totalsRowFormula>SUM(M49:M52)</totalsRowFormula>
    </tableColumn>
    <tableColumn id="13" xr3:uid="{77110C64-074E-4F85-944F-A62710A6C6E6}" name="Mês 11" totalsRowFunction="custom" totalsRowDxfId="35">
      <totalsRowFormula>SUM(N49:N52)</totalsRowFormula>
    </tableColumn>
    <tableColumn id="14" xr3:uid="{F3F7E134-17A7-4B90-88CB-340BC26A96EF}" name="Mês 12" totalsRowFunction="custom" totalsRowDxfId="34">
      <totalsRowFormula>SUM(O49:O52)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sira ou modifique itens, taxas, % de revendedores do total de vendas e valores mensais. Os Totais mensais são calculados automaticament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F9B68C-EBF5-4367-AC03-8766700B3DB5}" name="ARC" displayName="ARC" ref="B54:O59" totalsRowCount="1" headerRowDxfId="33" tableBorderDxfId="32">
  <autoFilter ref="B54:O58" xr:uid="{2A662AEB-F705-4834-A6F4-64E10689C67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0537B3A-02C6-4975-BFB8-5189B5D6FD54}" name="Itens de aquisição e retenção de clientes (ARC)" totalsRowLabel="Total de ARC R$ (000)" totalsRowDxfId="31"/>
    <tableColumn id="2" xr3:uid="{7F16841A-6220-432A-AC5E-EA45E3E075B4}" name="Taxa" totalsRowDxfId="30"/>
    <tableColumn id="3" xr3:uid="{EEEB1BD0-BE7F-4715-84D9-E3DBD35D9C83}" name="Mês 1" totalsRowFunction="custom" totalsRowDxfId="29">
      <totalsRowFormula>SUM(D56:D58)</totalsRowFormula>
    </tableColumn>
    <tableColumn id="4" xr3:uid="{9A927AB1-F4F6-42EE-8221-2C9F7776A8A7}" name="Mês 2" totalsRowFunction="custom" totalsRowDxfId="28">
      <totalsRowFormula>SUM(E56:E58)</totalsRowFormula>
    </tableColumn>
    <tableColumn id="5" xr3:uid="{6B4F3E7F-C84B-49BA-AEB5-D029C6F745B9}" name="Mês 3" totalsRowFunction="custom" totalsRowDxfId="27">
      <totalsRowFormula>SUM(F56:F58)</totalsRowFormula>
    </tableColumn>
    <tableColumn id="6" xr3:uid="{76E4D460-F3CC-45C2-8BD0-0CA04C394B13}" name="Mês 4" totalsRowFunction="custom" totalsRowDxfId="26">
      <totalsRowFormula>SUM(G56:G58)</totalsRowFormula>
    </tableColumn>
    <tableColumn id="7" xr3:uid="{61E52A19-49F6-461C-AE5C-278E4121EF9A}" name="Mês 5" totalsRowFunction="custom" totalsRowDxfId="25">
      <totalsRowFormula>SUM(H56:H58)</totalsRowFormula>
    </tableColumn>
    <tableColumn id="8" xr3:uid="{608C183B-C7AE-4DB7-8354-21A9EE33D9E3}" name="Mês 6" totalsRowFunction="custom" totalsRowDxfId="24">
      <totalsRowFormula>SUM(I56:I58)</totalsRowFormula>
    </tableColumn>
    <tableColumn id="9" xr3:uid="{2958044F-6900-486E-8704-C8E2266F32B7}" name="Mês 7" totalsRowFunction="custom" totalsRowDxfId="23">
      <totalsRowFormula>SUM(J56:J58)</totalsRowFormula>
    </tableColumn>
    <tableColumn id="10" xr3:uid="{BFCACAEB-D426-4747-8CAC-36BBF35A4A97}" name="Mês 8" totalsRowFunction="custom" totalsRowDxfId="22">
      <totalsRowFormula>SUM(K56:K58)</totalsRowFormula>
    </tableColumn>
    <tableColumn id="11" xr3:uid="{981EF021-28B0-4F7E-BD02-8FFD8BEE778F}" name="Mês 9" totalsRowFunction="custom" totalsRowDxfId="21">
      <totalsRowFormula>SUM(L56:L58)</totalsRowFormula>
    </tableColumn>
    <tableColumn id="12" xr3:uid="{4451B455-6417-4C59-B332-39E6784B74F5}" name="Mês 10" totalsRowFunction="custom" totalsRowDxfId="20">
      <totalsRowFormula>SUM(M56:M58)</totalsRowFormula>
    </tableColumn>
    <tableColumn id="13" xr3:uid="{7E406D22-A184-496C-8D51-CC25345ED7AF}" name="Mês 11" totalsRowFunction="custom" totalsRowDxfId="19">
      <totalsRowFormula>SUM(N56:N58)</totalsRowFormula>
    </tableColumn>
    <tableColumn id="14" xr3:uid="{4308619F-DF3C-4389-81E4-14A42338003A}" name="Mês 12" totalsRowFunction="custom" totalsRowDxfId="18">
      <totalsRowFormula>SUM(O56:O58)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sira ou modifique itens, taxas e valores mensais. Os Totais mensais são calculados automaticament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3093D6-9CDD-4D48-837C-9B34AF0834D6}" name="OutrasDespesas" displayName="OutrasDespesas" ref="B60:O65" totalsRowCount="1" headerRowDxfId="17" tableBorderDxfId="16">
  <autoFilter ref="B60:O64" xr:uid="{B80F1E6B-561A-4B2C-8B67-C44EBA6EBF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5BDD226C-D3F8-4BEC-89C6-7995DB994FAB}" name="Itens de outras despesas " totalsRowLabel="Total de outras despesas R$ (000)" totalsRowDxfId="15"/>
    <tableColumn id="2" xr3:uid="{0E168FFC-3140-4870-AA41-6235EFEBA45D}" name="Taxa" totalsRowDxfId="14"/>
    <tableColumn id="3" xr3:uid="{F5C22A35-92A4-4BD3-8092-930DAB5887D5}" name="Mês 1" totalsRowFunction="custom" totalsRowDxfId="13">
      <totalsRowFormula>SUM(D62:D64)</totalsRowFormula>
    </tableColumn>
    <tableColumn id="4" xr3:uid="{781151AB-2103-41C0-A183-554483DEEC5D}" name="Mês 2" totalsRowFunction="custom" totalsRowDxfId="12">
      <totalsRowFormula>SUM(E62:E64)</totalsRowFormula>
    </tableColumn>
    <tableColumn id="5" xr3:uid="{F33B1627-29F4-44D0-B3F3-0F7E0791AE84}" name="Mês 3" totalsRowFunction="custom" totalsRowDxfId="11">
      <totalsRowFormula>SUM(F62:F64)</totalsRowFormula>
    </tableColumn>
    <tableColumn id="6" xr3:uid="{7CD1D722-B323-4DA8-9598-CC09678A7714}" name="Mês 4" totalsRowFunction="custom" totalsRowDxfId="10">
      <totalsRowFormula>SUM(G62:G64)</totalsRowFormula>
    </tableColumn>
    <tableColumn id="7" xr3:uid="{B1633308-B384-4434-9238-452BB2653E2D}" name="Mês 5" totalsRowFunction="custom" totalsRowDxfId="9">
      <totalsRowFormula>SUM(H62:H64)</totalsRowFormula>
    </tableColumn>
    <tableColumn id="8" xr3:uid="{667C854C-B55E-4D4E-99D8-2BB5469A1883}" name="Mês 6" totalsRowFunction="custom" totalsRowDxfId="8">
      <totalsRowFormula>SUM(I62:I64)</totalsRowFormula>
    </tableColumn>
    <tableColumn id="9" xr3:uid="{05E824C4-5031-44B4-B775-5F1D14EAB7CB}" name="Mês 7" totalsRowFunction="custom" totalsRowDxfId="7">
      <totalsRowFormula>SUM(J62:J64)</totalsRowFormula>
    </tableColumn>
    <tableColumn id="10" xr3:uid="{35FA0DB8-DBBD-400A-947A-36B4797C860F}" name="Mês 8" totalsRowFunction="custom" totalsRowDxfId="6">
      <totalsRowFormula>SUM(K62:K64)</totalsRowFormula>
    </tableColumn>
    <tableColumn id="11" xr3:uid="{6BC1A52E-FB7F-472E-B63C-7CE6F59C9EA4}" name="Mês 9" totalsRowFunction="custom" totalsRowDxfId="5">
      <totalsRowFormula>SUM(L62:L64)</totalsRowFormula>
    </tableColumn>
    <tableColumn id="12" xr3:uid="{03E46896-E778-4F74-A640-35C0289CC0B1}" name="Mês 10" totalsRowFunction="custom" totalsRowDxfId="4">
      <totalsRowFormula>SUM(M62:M64)</totalsRowFormula>
    </tableColumn>
    <tableColumn id="13" xr3:uid="{3A77B07C-77F0-42DB-A286-03AE6F91EDC9}" name="Mês 11" totalsRowFunction="custom" totalsRowDxfId="3">
      <totalsRowFormula>SUM(N62:N64)</totalsRowFormula>
    </tableColumn>
    <tableColumn id="14" xr3:uid="{7AC176AF-02DD-42C8-8BAD-E20DB61761BA}" name="Mês 12" totalsRowFunction="custom" totalsRowDxfId="2">
      <totalsRowFormula>SUM(O62:O64)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sira ou modifique itens de Outras despesas, taxas e valores mensais. Os Totais mensais são calculados automaticament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B7283-BBF6-4D29-ADB6-57A8C009F2DA}" name="Funcionários" displayName="Funcionários" ref="B4:O9" totalsRowShown="0" headerRowDxfId="1" tableBorderDxfId="0">
  <autoFilter ref="B4:O9" xr:uid="{82671430-8045-4308-A649-0622A517F64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8FBDE06E-2614-4C46-80DC-6A684B3556C1}" name="Itens de funcionários"/>
    <tableColumn id="2" xr3:uid="{E3A102FF-9EE5-4FA9-9F17-99BB77A90FDE}" name="Taxa"/>
    <tableColumn id="3" xr3:uid="{7A5FFA3A-5C78-4976-BF0E-E4BCDFA439D8}" name="Mês 1"/>
    <tableColumn id="4" xr3:uid="{556DC171-183C-49E4-9537-05A0F7D2383C}" name="Mês 2"/>
    <tableColumn id="5" xr3:uid="{7BAF493E-53E1-4B70-85CF-3766F095230E}" name="Mês 3"/>
    <tableColumn id="6" xr3:uid="{9DCD0305-E204-439E-B8BB-927A975A2ECB}" name="Mês 4"/>
    <tableColumn id="7" xr3:uid="{2C8F0114-CB9B-4311-A90E-17533EB96098}" name="Mês 5"/>
    <tableColumn id="8" xr3:uid="{EC2F62FD-CCF2-44B1-B1E8-F1DF12D791D4}" name="Mês 6"/>
    <tableColumn id="9" xr3:uid="{CA9C8014-9B3B-4DE5-8672-D0C969442214}" name="Mês 7"/>
    <tableColumn id="10" xr3:uid="{1F84EBA1-37E4-4E79-8FF9-467FB8A20430}" name="Mês 8"/>
    <tableColumn id="11" xr3:uid="{B058D709-1D55-4616-9BBC-088C7FC22F46}" name="Mês 9"/>
    <tableColumn id="12" xr3:uid="{DB67EFD6-276D-417D-ABCB-34CD2F8C5023}" name="Mês 10"/>
    <tableColumn id="13" xr3:uid="{22CC7BA8-ECE3-4894-981C-F07894607733}" name="Mês 11"/>
    <tableColumn id="14" xr3:uid="{71E11847-3AD7-4D51-A3F4-FD6190195712}" name="Mês 1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Insira ou modifique itens e taxas. Valores mensais, % de funcionários do total de vendas e totais mensais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3562-32C4-42F3-B201-6E5CE47F4B80}">
  <sheetPr>
    <tabColor theme="6" tint="-0.499984740745262"/>
  </sheetPr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80.7109375" customWidth="1"/>
    <col min="3" max="3" width="2.7109375" customWidth="1"/>
  </cols>
  <sheetData>
    <row r="1" spans="2:2" ht="20.25" x14ac:dyDescent="0.3">
      <c r="B1" s="101" t="s">
        <v>0</v>
      </c>
    </row>
    <row r="2" spans="2:2" ht="30" customHeight="1" x14ac:dyDescent="0.25">
      <c r="B2" s="102" t="s">
        <v>88</v>
      </c>
    </row>
    <row r="3" spans="2:2" ht="30" customHeight="1" x14ac:dyDescent="0.25">
      <c r="B3" s="102" t="s">
        <v>1</v>
      </c>
    </row>
    <row r="4" spans="2:2" ht="30" customHeight="1" x14ac:dyDescent="0.25">
      <c r="B4" s="102" t="s">
        <v>2</v>
      </c>
    </row>
    <row r="5" spans="2:2" ht="35.25" customHeight="1" x14ac:dyDescent="0.25">
      <c r="B5" s="103" t="s">
        <v>3</v>
      </c>
    </row>
    <row r="6" spans="2:2" ht="45" x14ac:dyDescent="0.25">
      <c r="B6" s="102" t="s">
        <v>89</v>
      </c>
    </row>
    <row r="7" spans="2:2" ht="42.75" customHeight="1" x14ac:dyDescent="0.25">
      <c r="B7" s="102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U67"/>
  <sheetViews>
    <sheetView showGridLines="0" zoomScaleNormal="100" workbookViewId="0">
      <pane ySplit="3" topLeftCell="A4" activePane="bottomLeft" state="frozen"/>
      <selection pane="bottomLeft"/>
    </sheetView>
  </sheetViews>
  <sheetFormatPr defaultColWidth="9.140625" defaultRowHeight="19.5" customHeight="1" x14ac:dyDescent="0.3"/>
  <cols>
    <col min="1" max="1" width="2.140625" style="104" customWidth="1"/>
    <col min="2" max="2" width="53.85546875" style="1" customWidth="1"/>
    <col min="3" max="3" width="12.28515625" style="5" customWidth="1"/>
    <col min="4" max="12" width="11.7109375" style="5" customWidth="1"/>
    <col min="13" max="15" width="13" style="5" customWidth="1"/>
    <col min="16" max="16" width="0.7109375" style="5" customWidth="1"/>
    <col min="17" max="17" width="11.85546875" style="5" customWidth="1"/>
    <col min="18" max="18" width="2.28515625" style="1" customWidth="1"/>
    <col min="19" max="19" width="10.5703125" style="1" customWidth="1"/>
    <col min="20" max="20" width="2.28515625" style="1" customWidth="1"/>
    <col min="21" max="16384" width="9.140625" style="1"/>
  </cols>
  <sheetData>
    <row r="1" spans="1:21" ht="77.25" customHeight="1" thickBot="1" x14ac:dyDescent="0.35">
      <c r="A1" s="104" t="s">
        <v>5</v>
      </c>
      <c r="B1" s="112" t="s">
        <v>19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1" ht="30" customHeight="1" thickBot="1" x14ac:dyDescent="0.35">
      <c r="A2" s="105" t="s">
        <v>6</v>
      </c>
      <c r="B2" s="56" t="s">
        <v>20</v>
      </c>
      <c r="C2" s="82" t="s">
        <v>74</v>
      </c>
      <c r="D2" s="83" t="s">
        <v>75</v>
      </c>
      <c r="E2" s="82" t="s">
        <v>76</v>
      </c>
      <c r="F2" s="82" t="s">
        <v>77</v>
      </c>
      <c r="G2" s="82" t="s">
        <v>78</v>
      </c>
      <c r="H2" s="82" t="s">
        <v>79</v>
      </c>
      <c r="I2" s="82" t="s">
        <v>80</v>
      </c>
      <c r="J2" s="82" t="s">
        <v>81</v>
      </c>
      <c r="K2" s="82" t="s">
        <v>82</v>
      </c>
      <c r="L2" s="82" t="s">
        <v>83</v>
      </c>
      <c r="M2" s="82" t="s">
        <v>84</v>
      </c>
      <c r="N2" s="82" t="s">
        <v>85</v>
      </c>
      <c r="O2" s="82" t="s">
        <v>86</v>
      </c>
      <c r="P2" s="78"/>
      <c r="Q2" s="54" t="s">
        <v>87</v>
      </c>
      <c r="R2" s="55"/>
      <c r="S2" s="56"/>
      <c r="T2" s="98"/>
    </row>
    <row r="3" spans="1:21" s="3" customFormat="1" ht="27" customHeight="1" x14ac:dyDescent="0.25">
      <c r="A3" s="105" t="s">
        <v>7</v>
      </c>
      <c r="B3" s="88" t="s">
        <v>21</v>
      </c>
      <c r="C3" s="89" t="s">
        <v>20</v>
      </c>
      <c r="D3" s="90">
        <v>750</v>
      </c>
      <c r="E3" s="90">
        <v>200</v>
      </c>
      <c r="F3" s="90">
        <v>500</v>
      </c>
      <c r="G3" s="90">
        <v>1500</v>
      </c>
      <c r="H3" s="90">
        <v>1200</v>
      </c>
      <c r="I3" s="90">
        <v>1500</v>
      </c>
      <c r="J3" s="90">
        <v>1500</v>
      </c>
      <c r="K3" s="90">
        <v>1800</v>
      </c>
      <c r="L3" s="90">
        <v>2000</v>
      </c>
      <c r="M3" s="90">
        <v>2000</v>
      </c>
      <c r="N3" s="90">
        <v>2000</v>
      </c>
      <c r="O3" s="90">
        <v>2000</v>
      </c>
      <c r="P3" s="53"/>
      <c r="Q3" s="67">
        <f>SUM(D3:O3)</f>
        <v>16950</v>
      </c>
      <c r="U3" s="47"/>
    </row>
    <row r="4" spans="1:21" s="6" customFormat="1" ht="15" customHeight="1" x14ac:dyDescent="0.3">
      <c r="A4" s="105" t="s">
        <v>8</v>
      </c>
      <c r="B4" s="110" t="s">
        <v>22</v>
      </c>
      <c r="C4" s="100" t="s">
        <v>74</v>
      </c>
      <c r="D4" s="100" t="s">
        <v>75</v>
      </c>
      <c r="E4" s="100" t="s">
        <v>76</v>
      </c>
      <c r="F4" s="100" t="s">
        <v>77</v>
      </c>
      <c r="G4" s="100" t="s">
        <v>78</v>
      </c>
      <c r="H4" s="100" t="s">
        <v>79</v>
      </c>
      <c r="I4" s="100" t="s">
        <v>80</v>
      </c>
      <c r="J4" s="100" t="s">
        <v>81</v>
      </c>
      <c r="K4" s="100" t="s">
        <v>82</v>
      </c>
      <c r="L4" s="100" t="s">
        <v>83</v>
      </c>
      <c r="M4" s="100" t="s">
        <v>84</v>
      </c>
      <c r="N4" s="100" t="s">
        <v>85</v>
      </c>
      <c r="O4" s="100" t="s">
        <v>86</v>
      </c>
      <c r="P4" s="64"/>
      <c r="R4" s="65"/>
      <c r="S4" s="66"/>
      <c r="T4" s="65"/>
    </row>
    <row r="5" spans="1:21" s="6" customFormat="1" ht="22.5" customHeight="1" x14ac:dyDescent="0.35">
      <c r="A5" s="106"/>
      <c r="B5" s="48" t="s">
        <v>23</v>
      </c>
      <c r="C5" s="46"/>
      <c r="D5" s="37">
        <f t="shared" ref="D5:O5" si="0">D11+D33+D41+D48</f>
        <v>1.1000000000000001</v>
      </c>
      <c r="E5" s="37">
        <f t="shared" si="0"/>
        <v>1.1000000000000001</v>
      </c>
      <c r="F5" s="37">
        <f t="shared" si="0"/>
        <v>1.1000000000000001</v>
      </c>
      <c r="G5" s="37">
        <f t="shared" si="0"/>
        <v>1.1000000000000001</v>
      </c>
      <c r="H5" s="37">
        <f t="shared" si="0"/>
        <v>1.1000000000000001</v>
      </c>
      <c r="I5" s="37">
        <f t="shared" si="0"/>
        <v>1.1000000000000001</v>
      </c>
      <c r="J5" s="37">
        <f t="shared" si="0"/>
        <v>1.1000000000000001</v>
      </c>
      <c r="K5" s="37">
        <f t="shared" si="0"/>
        <v>1.1000000000000001</v>
      </c>
      <c r="L5" s="37">
        <f t="shared" si="0"/>
        <v>0.85000000000000009</v>
      </c>
      <c r="M5" s="37">
        <f t="shared" si="0"/>
        <v>0.85000000000000009</v>
      </c>
      <c r="N5" s="37">
        <f t="shared" si="0"/>
        <v>0.85000000000000009</v>
      </c>
      <c r="O5" s="37">
        <f t="shared" si="0"/>
        <v>0.85000000000000009</v>
      </c>
      <c r="P5" s="9"/>
      <c r="Q5" s="75"/>
      <c r="R5" s="76"/>
      <c r="S5" s="77"/>
      <c r="T5" s="97"/>
    </row>
    <row r="6" spans="1:21" s="2" customFormat="1" ht="19.5" customHeight="1" x14ac:dyDescent="0.3">
      <c r="A6" s="107"/>
      <c r="B6" s="29" t="s">
        <v>24</v>
      </c>
      <c r="C6" s="58">
        <v>5</v>
      </c>
      <c r="D6" s="30">
        <f t="shared" ref="D6:O6" si="1">+$C$6</f>
        <v>5</v>
      </c>
      <c r="E6" s="30">
        <f t="shared" si="1"/>
        <v>5</v>
      </c>
      <c r="F6" s="30">
        <f t="shared" si="1"/>
        <v>5</v>
      </c>
      <c r="G6" s="30">
        <f t="shared" si="1"/>
        <v>5</v>
      </c>
      <c r="H6" s="30">
        <f t="shared" si="1"/>
        <v>5</v>
      </c>
      <c r="I6" s="30">
        <f t="shared" si="1"/>
        <v>5</v>
      </c>
      <c r="J6" s="30">
        <f t="shared" si="1"/>
        <v>5</v>
      </c>
      <c r="K6" s="30">
        <f t="shared" si="1"/>
        <v>5</v>
      </c>
      <c r="L6" s="30">
        <f t="shared" si="1"/>
        <v>5</v>
      </c>
      <c r="M6" s="30">
        <f t="shared" si="1"/>
        <v>5</v>
      </c>
      <c r="N6" s="30">
        <f t="shared" si="1"/>
        <v>5</v>
      </c>
      <c r="O6" s="30">
        <f t="shared" si="1"/>
        <v>5</v>
      </c>
      <c r="P6" s="10"/>
      <c r="Q6" s="71"/>
      <c r="R6" s="72"/>
      <c r="S6" s="74"/>
      <c r="T6" s="32"/>
    </row>
    <row r="7" spans="1:21" s="3" customFormat="1" ht="19.5" customHeight="1" x14ac:dyDescent="0.25">
      <c r="A7" s="108"/>
      <c r="B7" s="33" t="s">
        <v>25</v>
      </c>
      <c r="C7" s="59"/>
      <c r="D7" s="34">
        <f t="shared" ref="D7:O7" si="2">$C$6*D6</f>
        <v>25</v>
      </c>
      <c r="E7" s="34">
        <f t="shared" si="2"/>
        <v>25</v>
      </c>
      <c r="F7" s="34">
        <f t="shared" si="2"/>
        <v>25</v>
      </c>
      <c r="G7" s="34">
        <f t="shared" si="2"/>
        <v>25</v>
      </c>
      <c r="H7" s="34">
        <f t="shared" si="2"/>
        <v>25</v>
      </c>
      <c r="I7" s="34">
        <f t="shared" si="2"/>
        <v>25</v>
      </c>
      <c r="J7" s="34">
        <f t="shared" si="2"/>
        <v>25</v>
      </c>
      <c r="K7" s="34">
        <f t="shared" si="2"/>
        <v>25</v>
      </c>
      <c r="L7" s="34">
        <f t="shared" si="2"/>
        <v>25</v>
      </c>
      <c r="M7" s="34">
        <f t="shared" si="2"/>
        <v>25</v>
      </c>
      <c r="N7" s="34">
        <f t="shared" si="2"/>
        <v>25</v>
      </c>
      <c r="O7" s="34">
        <f t="shared" si="2"/>
        <v>25</v>
      </c>
      <c r="P7" s="11"/>
      <c r="Q7" s="71">
        <f>SUM('Orçamento de marketing do canal'!$D7:$O7)</f>
        <v>300</v>
      </c>
      <c r="R7" s="72"/>
      <c r="S7" s="73"/>
      <c r="T7" s="32"/>
    </row>
    <row r="8" spans="1:21" s="3" customFormat="1" ht="19.5" customHeight="1" x14ac:dyDescent="0.25">
      <c r="A8" s="108"/>
      <c r="B8" s="31" t="s">
        <v>26</v>
      </c>
      <c r="C8" s="60">
        <v>1E-3</v>
      </c>
      <c r="D8" s="11">
        <f t="shared" ref="D8:O8" si="3">D3*$C$8</f>
        <v>0.75</v>
      </c>
      <c r="E8" s="11">
        <f t="shared" si="3"/>
        <v>0.2</v>
      </c>
      <c r="F8" s="11">
        <f t="shared" si="3"/>
        <v>0.5</v>
      </c>
      <c r="G8" s="11">
        <f t="shared" si="3"/>
        <v>1.5</v>
      </c>
      <c r="H8" s="11">
        <f t="shared" si="3"/>
        <v>1.2</v>
      </c>
      <c r="I8" s="11">
        <f t="shared" si="3"/>
        <v>1.5</v>
      </c>
      <c r="J8" s="11">
        <f t="shared" si="3"/>
        <v>1.5</v>
      </c>
      <c r="K8" s="11">
        <f t="shared" si="3"/>
        <v>1.8</v>
      </c>
      <c r="L8" s="11">
        <f t="shared" si="3"/>
        <v>2</v>
      </c>
      <c r="M8" s="11">
        <f t="shared" si="3"/>
        <v>2</v>
      </c>
      <c r="N8" s="11">
        <f t="shared" si="3"/>
        <v>2</v>
      </c>
      <c r="O8" s="11">
        <f t="shared" si="3"/>
        <v>2</v>
      </c>
      <c r="P8" s="11"/>
      <c r="Q8" s="21">
        <f>SUM('Orçamento de marketing do canal'!$D8:$O8)</f>
        <v>16.950000000000003</v>
      </c>
      <c r="R8" s="32"/>
      <c r="S8" s="20"/>
      <c r="T8" s="32"/>
    </row>
    <row r="9" spans="1:21" s="3" customFormat="1" ht="19.5" customHeight="1" thickBot="1" x14ac:dyDescent="0.35">
      <c r="A9" s="108"/>
      <c r="B9" s="84" t="s">
        <v>27</v>
      </c>
      <c r="C9" s="84"/>
      <c r="D9" s="85">
        <f>SUM(D7:D8)</f>
        <v>25.75</v>
      </c>
      <c r="E9" s="85">
        <f t="shared" ref="E9:O9" si="4">SUM(E7:E8)</f>
        <v>25.2</v>
      </c>
      <c r="F9" s="85">
        <f t="shared" si="4"/>
        <v>25.5</v>
      </c>
      <c r="G9" s="85">
        <f t="shared" si="4"/>
        <v>26.5</v>
      </c>
      <c r="H9" s="85">
        <f t="shared" si="4"/>
        <v>26.2</v>
      </c>
      <c r="I9" s="85">
        <f t="shared" si="4"/>
        <v>26.5</v>
      </c>
      <c r="J9" s="85">
        <f t="shared" si="4"/>
        <v>26.5</v>
      </c>
      <c r="K9" s="85">
        <f t="shared" si="4"/>
        <v>26.8</v>
      </c>
      <c r="L9" s="85">
        <f t="shared" si="4"/>
        <v>27</v>
      </c>
      <c r="M9" s="85">
        <f t="shared" si="4"/>
        <v>27</v>
      </c>
      <c r="N9" s="85">
        <f t="shared" si="4"/>
        <v>27</v>
      </c>
      <c r="O9" s="85">
        <f t="shared" si="4"/>
        <v>27</v>
      </c>
      <c r="P9" s="16"/>
      <c r="Q9" s="52">
        <f>SUM(Q7:Q8)</f>
        <v>316.95</v>
      </c>
      <c r="R9" s="22"/>
      <c r="S9" s="23"/>
      <c r="T9" s="22"/>
    </row>
    <row r="10" spans="1:21" s="8" customFormat="1" ht="19.5" customHeight="1" x14ac:dyDescent="0.3">
      <c r="A10" s="105" t="s">
        <v>9</v>
      </c>
      <c r="B10" s="111" t="s">
        <v>28</v>
      </c>
      <c r="C10" s="82" t="s">
        <v>74</v>
      </c>
      <c r="D10" s="83" t="s">
        <v>75</v>
      </c>
      <c r="E10" s="82" t="s">
        <v>76</v>
      </c>
      <c r="F10" s="82" t="s">
        <v>77</v>
      </c>
      <c r="G10" s="82" t="s">
        <v>78</v>
      </c>
      <c r="H10" s="82" t="s">
        <v>79</v>
      </c>
      <c r="I10" s="82" t="s">
        <v>80</v>
      </c>
      <c r="J10" s="82" t="s">
        <v>81</v>
      </c>
      <c r="K10" s="82" t="s">
        <v>82</v>
      </c>
      <c r="L10" s="82" t="s">
        <v>83</v>
      </c>
      <c r="M10" s="82" t="s">
        <v>84</v>
      </c>
      <c r="N10" s="82" t="s">
        <v>85</v>
      </c>
      <c r="O10" s="82" t="s">
        <v>86</v>
      </c>
      <c r="P10" s="9"/>
      <c r="Q10" s="52"/>
      <c r="R10" s="22"/>
      <c r="S10" s="23"/>
      <c r="T10" s="97"/>
    </row>
    <row r="11" spans="1:21" s="2" customFormat="1" ht="19.5" customHeight="1" x14ac:dyDescent="0.35">
      <c r="A11" s="107"/>
      <c r="B11" s="48" t="s">
        <v>29</v>
      </c>
      <c r="C11" s="46"/>
      <c r="D11" s="37">
        <v>1</v>
      </c>
      <c r="E11" s="37">
        <v>1</v>
      </c>
      <c r="F11" s="37">
        <v>0.75</v>
      </c>
      <c r="G11" s="37">
        <v>0.4</v>
      </c>
      <c r="H11" s="37">
        <v>0.33</v>
      </c>
      <c r="I11" s="37">
        <v>0.25</v>
      </c>
      <c r="J11" s="37">
        <v>0.2</v>
      </c>
      <c r="K11" s="37">
        <v>0.1</v>
      </c>
      <c r="L11" s="37">
        <v>0.05</v>
      </c>
      <c r="M11" s="37">
        <v>0.05</v>
      </c>
      <c r="N11" s="37">
        <v>0.05</v>
      </c>
      <c r="O11" s="37">
        <v>0.05</v>
      </c>
      <c r="P11" s="10"/>
      <c r="Q11" s="68"/>
      <c r="R11" s="69"/>
      <c r="S11" s="70"/>
      <c r="T11" s="32"/>
    </row>
    <row r="12" spans="1:21" s="3" customFormat="1" ht="19.5" customHeight="1" x14ac:dyDescent="0.25">
      <c r="A12" s="108"/>
      <c r="B12" s="29" t="s">
        <v>30</v>
      </c>
      <c r="C12" s="58"/>
      <c r="D12" s="45">
        <v>1</v>
      </c>
      <c r="E12" s="45">
        <v>0.5</v>
      </c>
      <c r="F12" s="45">
        <v>0.5</v>
      </c>
      <c r="G12" s="45">
        <v>0.5</v>
      </c>
      <c r="H12" s="45">
        <v>0.5</v>
      </c>
      <c r="I12" s="45">
        <v>0.5</v>
      </c>
      <c r="J12" s="45">
        <v>0.5</v>
      </c>
      <c r="K12" s="45">
        <v>0.5</v>
      </c>
      <c r="L12" s="45">
        <v>0.5</v>
      </c>
      <c r="M12" s="45">
        <v>0.5</v>
      </c>
      <c r="N12" s="45">
        <v>0.5</v>
      </c>
      <c r="O12" s="45">
        <v>0.5</v>
      </c>
      <c r="P12" s="10"/>
      <c r="Q12" s="71"/>
      <c r="R12" s="72"/>
      <c r="S12" s="74"/>
      <c r="T12" s="32"/>
    </row>
    <row r="13" spans="1:21" s="3" customFormat="1" ht="19.5" customHeight="1" x14ac:dyDescent="0.25">
      <c r="A13" s="108"/>
      <c r="B13" s="43" t="s">
        <v>24</v>
      </c>
      <c r="C13" s="59">
        <v>3</v>
      </c>
      <c r="D13" s="44">
        <f t="shared" ref="D13:O13" si="5">$C$13*D12</f>
        <v>3</v>
      </c>
      <c r="E13" s="44">
        <f t="shared" si="5"/>
        <v>1.5</v>
      </c>
      <c r="F13" s="44">
        <f t="shared" si="5"/>
        <v>1.5</v>
      </c>
      <c r="G13" s="44">
        <f t="shared" si="5"/>
        <v>1.5</v>
      </c>
      <c r="H13" s="44">
        <f t="shared" si="5"/>
        <v>1.5</v>
      </c>
      <c r="I13" s="44">
        <f t="shared" si="5"/>
        <v>1.5</v>
      </c>
      <c r="J13" s="44">
        <f t="shared" si="5"/>
        <v>1.5</v>
      </c>
      <c r="K13" s="44">
        <f t="shared" si="5"/>
        <v>1.5</v>
      </c>
      <c r="L13" s="44">
        <f t="shared" si="5"/>
        <v>1.5</v>
      </c>
      <c r="M13" s="44">
        <f t="shared" si="5"/>
        <v>1.5</v>
      </c>
      <c r="N13" s="44">
        <f t="shared" si="5"/>
        <v>1.5</v>
      </c>
      <c r="O13" s="44">
        <f t="shared" si="5"/>
        <v>1.5</v>
      </c>
      <c r="P13" s="10"/>
      <c r="Q13" s="71">
        <f>SUM('Orçamento de marketing do canal'!$D13:$O13)</f>
        <v>19.5</v>
      </c>
      <c r="R13" s="72"/>
      <c r="S13" s="74"/>
      <c r="T13" s="32"/>
    </row>
    <row r="14" spans="1:21" s="3" customFormat="1" ht="19.5" customHeight="1" x14ac:dyDescent="0.25">
      <c r="A14" s="108"/>
      <c r="B14" s="43" t="s">
        <v>31</v>
      </c>
      <c r="C14" s="59"/>
      <c r="D14" s="44">
        <v>25</v>
      </c>
      <c r="E14" s="44">
        <v>10</v>
      </c>
      <c r="F14" s="44">
        <v>25</v>
      </c>
      <c r="G14" s="44">
        <v>10</v>
      </c>
      <c r="H14" s="44">
        <v>25</v>
      </c>
      <c r="I14" s="44">
        <v>10</v>
      </c>
      <c r="J14" s="44">
        <v>25</v>
      </c>
      <c r="K14" s="44">
        <v>10</v>
      </c>
      <c r="L14" s="44">
        <v>25</v>
      </c>
      <c r="M14" s="44">
        <v>10</v>
      </c>
      <c r="N14" s="44">
        <v>25</v>
      </c>
      <c r="O14" s="44">
        <v>10</v>
      </c>
      <c r="P14" s="10"/>
      <c r="Q14" s="71">
        <f>SUM('Orçamento de marketing do canal'!$D14:$O14)</f>
        <v>210</v>
      </c>
      <c r="R14" s="72"/>
      <c r="S14" s="74"/>
      <c r="T14" s="32"/>
    </row>
    <row r="15" spans="1:21" s="3" customFormat="1" ht="19.5" customHeight="1" x14ac:dyDescent="0.25">
      <c r="A15" s="108"/>
      <c r="B15" s="43" t="s">
        <v>26</v>
      </c>
      <c r="C15" s="61">
        <v>1E-3</v>
      </c>
      <c r="D15" s="34">
        <f t="shared" ref="D15:O15" si="6">$C$15*D3*D11*D12</f>
        <v>0.75</v>
      </c>
      <c r="E15" s="34">
        <f t="shared" si="6"/>
        <v>0.1</v>
      </c>
      <c r="F15" s="34">
        <f t="shared" si="6"/>
        <v>0.1875</v>
      </c>
      <c r="G15" s="34">
        <f t="shared" si="6"/>
        <v>0.30000000000000004</v>
      </c>
      <c r="H15" s="34">
        <f t="shared" si="6"/>
        <v>0.19800000000000001</v>
      </c>
      <c r="I15" s="34">
        <f t="shared" si="6"/>
        <v>0.1875</v>
      </c>
      <c r="J15" s="34">
        <f t="shared" si="6"/>
        <v>0.15000000000000002</v>
      </c>
      <c r="K15" s="34">
        <f t="shared" si="6"/>
        <v>9.0000000000000011E-2</v>
      </c>
      <c r="L15" s="34">
        <f t="shared" si="6"/>
        <v>0.05</v>
      </c>
      <c r="M15" s="34">
        <f t="shared" si="6"/>
        <v>0.05</v>
      </c>
      <c r="N15" s="34">
        <f t="shared" si="6"/>
        <v>0.05</v>
      </c>
      <c r="O15" s="34">
        <f t="shared" si="6"/>
        <v>0.05</v>
      </c>
      <c r="P15" s="10"/>
      <c r="Q15" s="71">
        <f>SUM('Orçamento de marketing do canal'!$D15:$O15)</f>
        <v>2.1629999999999998</v>
      </c>
      <c r="R15" s="72"/>
      <c r="S15" s="74"/>
      <c r="T15" s="32"/>
    </row>
    <row r="16" spans="1:21" s="3" customFormat="1" ht="19.5" customHeight="1" x14ac:dyDescent="0.3">
      <c r="A16" s="108"/>
      <c r="B16" s="42" t="s">
        <v>32</v>
      </c>
      <c r="C16" s="62"/>
      <c r="D16" s="10">
        <v>25</v>
      </c>
      <c r="E16" s="10">
        <v>10</v>
      </c>
      <c r="F16" s="10">
        <v>25</v>
      </c>
      <c r="G16" s="10">
        <v>10</v>
      </c>
      <c r="H16" s="10">
        <v>25</v>
      </c>
      <c r="I16" s="10">
        <v>10</v>
      </c>
      <c r="J16" s="10">
        <v>25</v>
      </c>
      <c r="K16" s="10">
        <v>10</v>
      </c>
      <c r="L16" s="10">
        <v>25</v>
      </c>
      <c r="M16" s="10">
        <v>10</v>
      </c>
      <c r="N16" s="10">
        <v>25</v>
      </c>
      <c r="O16" s="10">
        <v>10</v>
      </c>
      <c r="P16" s="13"/>
      <c r="Q16" s="21">
        <f>SUM('Orçamento de marketing do canal'!$D16:$O16)</f>
        <v>210</v>
      </c>
      <c r="R16" s="32"/>
      <c r="S16" s="35"/>
      <c r="T16" s="24"/>
    </row>
    <row r="17" spans="1:20" s="15" customFormat="1" ht="19.5" customHeight="1" thickBot="1" x14ac:dyDescent="0.35">
      <c r="A17" s="109"/>
      <c r="B17" s="84" t="s">
        <v>33</v>
      </c>
      <c r="C17" s="86"/>
      <c r="D17" s="87">
        <f>SUM(D13:D16)</f>
        <v>53.75</v>
      </c>
      <c r="E17" s="87">
        <f>SUM(E13:E16)</f>
        <v>21.6</v>
      </c>
      <c r="F17" s="87">
        <f t="shared" ref="F17:O17" si="7">SUM(F13:F16)</f>
        <v>51.6875</v>
      </c>
      <c r="G17" s="87">
        <f t="shared" si="7"/>
        <v>21.8</v>
      </c>
      <c r="H17" s="87">
        <f t="shared" si="7"/>
        <v>51.698</v>
      </c>
      <c r="I17" s="87">
        <f t="shared" si="7"/>
        <v>21.6875</v>
      </c>
      <c r="J17" s="87">
        <f t="shared" si="7"/>
        <v>51.65</v>
      </c>
      <c r="K17" s="87">
        <f t="shared" si="7"/>
        <v>21.59</v>
      </c>
      <c r="L17" s="87">
        <f t="shared" si="7"/>
        <v>51.55</v>
      </c>
      <c r="M17" s="87">
        <f t="shared" si="7"/>
        <v>21.55</v>
      </c>
      <c r="N17" s="87">
        <f t="shared" si="7"/>
        <v>51.55</v>
      </c>
      <c r="O17" s="87">
        <f t="shared" si="7"/>
        <v>21.55</v>
      </c>
      <c r="P17" s="10"/>
      <c r="Q17" s="95">
        <f>SUM(Q13:Q16)</f>
        <v>441.66300000000001</v>
      </c>
      <c r="R17" s="32"/>
      <c r="S17" s="35"/>
      <c r="T17" s="32"/>
    </row>
    <row r="18" spans="1:20" s="3" customFormat="1" ht="19.5" customHeight="1" x14ac:dyDescent="0.3">
      <c r="A18" s="105" t="s">
        <v>10</v>
      </c>
      <c r="B18" s="111" t="s">
        <v>34</v>
      </c>
      <c r="C18" s="82" t="s">
        <v>74</v>
      </c>
      <c r="D18" s="83" t="s">
        <v>75</v>
      </c>
      <c r="E18" s="82" t="s">
        <v>76</v>
      </c>
      <c r="F18" s="82" t="s">
        <v>77</v>
      </c>
      <c r="G18" s="82" t="s">
        <v>78</v>
      </c>
      <c r="H18" s="82" t="s">
        <v>79</v>
      </c>
      <c r="I18" s="82" t="s">
        <v>80</v>
      </c>
      <c r="J18" s="82" t="s">
        <v>81</v>
      </c>
      <c r="K18" s="82" t="s">
        <v>82</v>
      </c>
      <c r="L18" s="82" t="s">
        <v>83</v>
      </c>
      <c r="M18" s="82" t="s">
        <v>84</v>
      </c>
      <c r="N18" s="82" t="s">
        <v>85</v>
      </c>
      <c r="O18" s="82" t="s">
        <v>86</v>
      </c>
      <c r="P18" s="10"/>
      <c r="Q18" s="52"/>
      <c r="R18" s="24"/>
      <c r="S18" s="25"/>
      <c r="T18" s="32"/>
    </row>
    <row r="19" spans="1:20" s="3" customFormat="1" ht="19.5" customHeight="1" x14ac:dyDescent="0.25">
      <c r="A19" s="108"/>
      <c r="B19" s="38" t="s">
        <v>35</v>
      </c>
      <c r="C19" s="63"/>
      <c r="D19" s="40">
        <v>0.25</v>
      </c>
      <c r="E19" s="40">
        <v>0.25</v>
      </c>
      <c r="F19" s="40">
        <v>0.25</v>
      </c>
      <c r="G19" s="40">
        <v>0.25</v>
      </c>
      <c r="H19" s="40">
        <v>0.25</v>
      </c>
      <c r="I19" s="40">
        <v>0.25</v>
      </c>
      <c r="J19" s="40">
        <v>0.25</v>
      </c>
      <c r="K19" s="40">
        <v>0.25</v>
      </c>
      <c r="L19" s="40">
        <v>0.25</v>
      </c>
      <c r="M19" s="40">
        <v>0.25</v>
      </c>
      <c r="N19" s="40">
        <v>0.25</v>
      </c>
      <c r="O19" s="40">
        <v>0.25</v>
      </c>
      <c r="P19" s="10"/>
      <c r="Q19" s="71"/>
      <c r="R19" s="72"/>
      <c r="S19" s="74"/>
      <c r="T19" s="32"/>
    </row>
    <row r="20" spans="1:20" s="3" customFormat="1" ht="19.5" customHeight="1" x14ac:dyDescent="0.25">
      <c r="A20" s="108"/>
      <c r="B20" s="43" t="s">
        <v>24</v>
      </c>
      <c r="C20" s="59">
        <v>1</v>
      </c>
      <c r="D20" s="44">
        <f t="shared" ref="D20:O20" si="8">$C$20*D19</f>
        <v>0.25</v>
      </c>
      <c r="E20" s="44">
        <f t="shared" si="8"/>
        <v>0.25</v>
      </c>
      <c r="F20" s="44">
        <f t="shared" si="8"/>
        <v>0.25</v>
      </c>
      <c r="G20" s="44">
        <f t="shared" si="8"/>
        <v>0.25</v>
      </c>
      <c r="H20" s="44">
        <f t="shared" si="8"/>
        <v>0.25</v>
      </c>
      <c r="I20" s="44">
        <f t="shared" si="8"/>
        <v>0.25</v>
      </c>
      <c r="J20" s="44">
        <f t="shared" si="8"/>
        <v>0.25</v>
      </c>
      <c r="K20" s="44">
        <f t="shared" si="8"/>
        <v>0.25</v>
      </c>
      <c r="L20" s="44">
        <f t="shared" si="8"/>
        <v>0.25</v>
      </c>
      <c r="M20" s="44">
        <f t="shared" si="8"/>
        <v>0.25</v>
      </c>
      <c r="N20" s="44">
        <f t="shared" si="8"/>
        <v>0.25</v>
      </c>
      <c r="O20" s="44">
        <f t="shared" si="8"/>
        <v>0.25</v>
      </c>
      <c r="P20" s="10"/>
      <c r="Q20" s="71">
        <f>SUM('Orçamento de marketing do canal'!$D20:$O20)</f>
        <v>3</v>
      </c>
      <c r="R20" s="72"/>
      <c r="S20" s="74"/>
      <c r="T20" s="32"/>
    </row>
    <row r="21" spans="1:20" s="3" customFormat="1" ht="19.5" customHeight="1" x14ac:dyDescent="0.25">
      <c r="A21" s="108"/>
      <c r="B21" s="41" t="s">
        <v>36</v>
      </c>
      <c r="C21" s="63"/>
      <c r="D21" s="39">
        <v>500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10"/>
      <c r="Q21" s="71">
        <f>SUM('Orçamento de marketing do canal'!$D21:$O21)</f>
        <v>500</v>
      </c>
      <c r="R21" s="72"/>
      <c r="S21" s="74"/>
      <c r="T21" s="32"/>
    </row>
    <row r="22" spans="1:20" s="3" customFormat="1" ht="19.5" customHeight="1" x14ac:dyDescent="0.3">
      <c r="A22" s="108"/>
      <c r="B22" s="41" t="s">
        <v>37</v>
      </c>
      <c r="C22" s="63"/>
      <c r="D22" s="39">
        <v>10</v>
      </c>
      <c r="E22" s="39">
        <v>10</v>
      </c>
      <c r="F22" s="39">
        <v>10</v>
      </c>
      <c r="G22" s="39">
        <v>10</v>
      </c>
      <c r="H22" s="39">
        <v>10</v>
      </c>
      <c r="I22" s="39">
        <v>10</v>
      </c>
      <c r="J22" s="39">
        <v>10</v>
      </c>
      <c r="K22" s="39">
        <v>10</v>
      </c>
      <c r="L22" s="39">
        <v>10</v>
      </c>
      <c r="M22" s="39">
        <v>10</v>
      </c>
      <c r="N22" s="39">
        <v>10</v>
      </c>
      <c r="O22" s="39">
        <v>10</v>
      </c>
      <c r="P22" s="13"/>
      <c r="Q22" s="71">
        <f>SUM('Orçamento de marketing do canal'!$D22:$O22)</f>
        <v>120</v>
      </c>
      <c r="R22" s="72"/>
      <c r="S22" s="74"/>
      <c r="T22" s="24"/>
    </row>
    <row r="23" spans="1:20" s="15" customFormat="1" ht="19.5" customHeight="1" x14ac:dyDescent="0.3">
      <c r="A23" s="109"/>
      <c r="B23" s="42" t="s">
        <v>38</v>
      </c>
      <c r="C23" s="62"/>
      <c r="D23" s="10">
        <v>25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25</v>
      </c>
      <c r="O23" s="10"/>
      <c r="P23" s="13"/>
      <c r="Q23" s="21">
        <f>SUM('Orçamento de marketing do canal'!$D23:$O23)</f>
        <v>50</v>
      </c>
      <c r="R23" s="32"/>
      <c r="S23" s="35"/>
      <c r="T23" s="24"/>
    </row>
    <row r="24" spans="1:20" s="15" customFormat="1" ht="19.5" customHeight="1" thickBot="1" x14ac:dyDescent="0.35">
      <c r="A24" s="109"/>
      <c r="B24" s="84" t="s">
        <v>39</v>
      </c>
      <c r="C24" s="84"/>
      <c r="D24" s="85">
        <f>SUM(D20:D23)</f>
        <v>535.25</v>
      </c>
      <c r="E24" s="85">
        <f t="shared" ref="E24:O24" si="9">SUM(E20:E23)</f>
        <v>10.25</v>
      </c>
      <c r="F24" s="85">
        <f t="shared" si="9"/>
        <v>10.25</v>
      </c>
      <c r="G24" s="85">
        <f t="shared" si="9"/>
        <v>10.25</v>
      </c>
      <c r="H24" s="85">
        <f t="shared" si="9"/>
        <v>10.25</v>
      </c>
      <c r="I24" s="85">
        <f t="shared" si="9"/>
        <v>10.25</v>
      </c>
      <c r="J24" s="85">
        <f t="shared" si="9"/>
        <v>10.25</v>
      </c>
      <c r="K24" s="85">
        <f t="shared" si="9"/>
        <v>10.25</v>
      </c>
      <c r="L24" s="85">
        <f t="shared" si="9"/>
        <v>10.25</v>
      </c>
      <c r="M24" s="85">
        <f t="shared" si="9"/>
        <v>10.25</v>
      </c>
      <c r="N24" s="85">
        <f t="shared" si="9"/>
        <v>35.25</v>
      </c>
      <c r="O24" s="85">
        <f t="shared" si="9"/>
        <v>10.25</v>
      </c>
      <c r="P24" s="10"/>
      <c r="Q24" s="52">
        <f>SUM(Q20:Q23)</f>
        <v>673</v>
      </c>
      <c r="R24" s="24"/>
      <c r="S24" s="25"/>
      <c r="T24" s="32"/>
    </row>
    <row r="25" spans="1:20" s="3" customFormat="1" ht="19.5" customHeight="1" x14ac:dyDescent="0.3">
      <c r="A25" s="105" t="s">
        <v>11</v>
      </c>
      <c r="B25" s="111" t="s">
        <v>40</v>
      </c>
      <c r="C25" s="82" t="s">
        <v>74</v>
      </c>
      <c r="D25" s="83" t="s">
        <v>75</v>
      </c>
      <c r="E25" s="82" t="s">
        <v>76</v>
      </c>
      <c r="F25" s="82" t="s">
        <v>77</v>
      </c>
      <c r="G25" s="82" t="s">
        <v>78</v>
      </c>
      <c r="H25" s="82" t="s">
        <v>79</v>
      </c>
      <c r="I25" s="82" t="s">
        <v>80</v>
      </c>
      <c r="J25" s="82" t="s">
        <v>81</v>
      </c>
      <c r="K25" s="82" t="s">
        <v>82</v>
      </c>
      <c r="L25" s="82" t="s">
        <v>83</v>
      </c>
      <c r="M25" s="82" t="s">
        <v>84</v>
      </c>
      <c r="N25" s="82" t="s">
        <v>85</v>
      </c>
      <c r="O25" s="82" t="s">
        <v>86</v>
      </c>
      <c r="P25" s="10"/>
      <c r="Q25" s="52"/>
      <c r="R25" s="24"/>
      <c r="S25" s="25"/>
      <c r="T25" s="32"/>
    </row>
    <row r="26" spans="1:20" s="3" customFormat="1" ht="19.5" customHeight="1" x14ac:dyDescent="0.3">
      <c r="A26" s="108"/>
      <c r="B26" s="38" t="s">
        <v>41</v>
      </c>
      <c r="C26" s="6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0"/>
      <c r="Q26" s="52"/>
      <c r="R26" s="24"/>
      <c r="S26" s="25"/>
      <c r="T26" s="32"/>
    </row>
    <row r="27" spans="1:20" s="3" customFormat="1" ht="19.5" customHeight="1" x14ac:dyDescent="0.3">
      <c r="A27" s="108"/>
      <c r="B27" s="41" t="s">
        <v>25</v>
      </c>
      <c r="C27" s="6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13"/>
      <c r="Q27" s="71">
        <f>SUM('Orçamento de marketing do canal'!$D27:$O27)</f>
        <v>0</v>
      </c>
      <c r="R27" s="72"/>
      <c r="S27" s="74"/>
      <c r="T27" s="24"/>
    </row>
    <row r="28" spans="1:20" s="15" customFormat="1" ht="19.5" customHeight="1" x14ac:dyDescent="0.3">
      <c r="A28" s="109"/>
      <c r="B28" s="42" t="s">
        <v>42</v>
      </c>
      <c r="C28" s="63"/>
      <c r="D28" s="39">
        <v>1000</v>
      </c>
      <c r="E28" s="39">
        <v>1000</v>
      </c>
      <c r="F28" s="39">
        <v>1000</v>
      </c>
      <c r="G28" s="39">
        <v>1000</v>
      </c>
      <c r="H28" s="39">
        <v>1000</v>
      </c>
      <c r="I28" s="39">
        <v>1000</v>
      </c>
      <c r="J28" s="39">
        <v>1000</v>
      </c>
      <c r="K28" s="39">
        <v>1000</v>
      </c>
      <c r="L28" s="39">
        <v>1000</v>
      </c>
      <c r="M28" s="39">
        <v>1000</v>
      </c>
      <c r="N28" s="39">
        <v>1000</v>
      </c>
      <c r="O28" s="39">
        <v>1000</v>
      </c>
      <c r="P28" s="12"/>
      <c r="Q28" s="71">
        <f>SUM('Orçamento de marketing do canal'!$D28:$O28)</f>
        <v>12000</v>
      </c>
      <c r="R28" s="72"/>
      <c r="S28" s="74"/>
      <c r="T28" s="24"/>
    </row>
    <row r="29" spans="1:20" s="14" customFormat="1" ht="19.5" customHeight="1" x14ac:dyDescent="0.3">
      <c r="A29" s="109"/>
      <c r="B29" s="41" t="s">
        <v>43</v>
      </c>
      <c r="C29" s="62"/>
      <c r="D29" s="10">
        <v>250</v>
      </c>
      <c r="E29" s="10">
        <v>250</v>
      </c>
      <c r="F29" s="10">
        <v>250</v>
      </c>
      <c r="G29" s="10">
        <v>250</v>
      </c>
      <c r="H29" s="10">
        <v>250</v>
      </c>
      <c r="I29" s="10">
        <v>250</v>
      </c>
      <c r="J29" s="10">
        <v>250</v>
      </c>
      <c r="K29" s="10">
        <v>250</v>
      </c>
      <c r="L29" s="10">
        <v>250</v>
      </c>
      <c r="M29" s="10">
        <v>250</v>
      </c>
      <c r="N29" s="10">
        <v>250</v>
      </c>
      <c r="O29" s="10">
        <v>250</v>
      </c>
      <c r="P29" s="12"/>
      <c r="Q29" s="21">
        <f>SUM('Orçamento de marketing do canal'!$D29:$O29)</f>
        <v>3000</v>
      </c>
      <c r="R29" s="32"/>
      <c r="S29" s="35"/>
      <c r="T29" s="24"/>
    </row>
    <row r="30" spans="1:20" s="14" customFormat="1" ht="19.5" customHeight="1" x14ac:dyDescent="0.3">
      <c r="A30" s="109"/>
      <c r="B30" s="84" t="s">
        <v>44</v>
      </c>
      <c r="C30" s="84"/>
      <c r="D30" s="85">
        <f>SUM(D27:D29)</f>
        <v>1250</v>
      </c>
      <c r="E30" s="85">
        <f t="shared" ref="E30:O30" si="10">SUM(E27:E29)</f>
        <v>1250</v>
      </c>
      <c r="F30" s="85">
        <f t="shared" si="10"/>
        <v>1250</v>
      </c>
      <c r="G30" s="85">
        <f t="shared" si="10"/>
        <v>1250</v>
      </c>
      <c r="H30" s="85">
        <f t="shared" si="10"/>
        <v>1250</v>
      </c>
      <c r="I30" s="85">
        <f t="shared" si="10"/>
        <v>1250</v>
      </c>
      <c r="J30" s="85">
        <f t="shared" si="10"/>
        <v>1250</v>
      </c>
      <c r="K30" s="85">
        <f t="shared" si="10"/>
        <v>1250</v>
      </c>
      <c r="L30" s="85">
        <f t="shared" si="10"/>
        <v>1250</v>
      </c>
      <c r="M30" s="85">
        <f t="shared" si="10"/>
        <v>1250</v>
      </c>
      <c r="N30" s="85">
        <f t="shared" si="10"/>
        <v>1250</v>
      </c>
      <c r="O30" s="85">
        <f t="shared" si="10"/>
        <v>1250</v>
      </c>
      <c r="P30" s="10"/>
      <c r="Q30" s="52">
        <f>SUM(Q27:Q29)</f>
        <v>15000</v>
      </c>
      <c r="R30" s="24"/>
      <c r="S30" s="26"/>
      <c r="T30" s="32"/>
    </row>
    <row r="31" spans="1:20" s="3" customFormat="1" ht="19.5" customHeight="1" thickBot="1" x14ac:dyDescent="0.35">
      <c r="A31" s="105" t="s">
        <v>12</v>
      </c>
      <c r="B31" s="79" t="s">
        <v>45</v>
      </c>
      <c r="C31" s="80"/>
      <c r="D31" s="81">
        <f>SUM(MalaDireta[[#Totals],[Mês 1]],MarketingDaInternet[[#Totals],[Mês 1]],MarketingDireto[[#Totals],[Mês 1]])</f>
        <v>1839</v>
      </c>
      <c r="E31" s="81">
        <f>SUM(MalaDireta[[#Totals],[Mês 2]],MarketingDaInternet[[#Totals],[Mês 2]],MarketingDireto[[#Totals],[Mês 2]])</f>
        <v>1281.8499999999999</v>
      </c>
      <c r="F31" s="81">
        <f>SUM(MalaDireta[[#Totals],[Mês 3]],MarketingDaInternet[[#Totals],[Mês 3]],MarketingDireto[[#Totals],[Mês 3]])</f>
        <v>1311.9375</v>
      </c>
      <c r="G31" s="81">
        <f>SUM(MalaDireta[[#Totals],[Mês 4]],MarketingDaInternet[[#Totals],[Mês 4]],MarketingDireto[[#Totals],[Mês 4]])</f>
        <v>1282.05</v>
      </c>
      <c r="H31" s="81">
        <f>SUM(MalaDireta[[#Totals],[Mês 5]],MarketingDaInternet[[#Totals],[Mês 5]],MarketingDireto[[#Totals],[Mês 5]])</f>
        <v>1311.9480000000001</v>
      </c>
      <c r="I31" s="81">
        <f>SUM(MalaDireta[[#Totals],[Mês 6]],MarketingDaInternet[[#Totals],[Mês 6]],MarketingDireto[[#Totals],[Mês 6]])</f>
        <v>1281.9375</v>
      </c>
      <c r="J31" s="81">
        <f>SUM(MalaDireta[[#Totals],[Mês 7]],MarketingDaInternet[[#Totals],[Mês 7]],MarketingDireto[[#Totals],[Mês 7]])</f>
        <v>1311.9</v>
      </c>
      <c r="K31" s="81">
        <f>SUM(MalaDireta[[#Totals],[Mês 8]],MarketingDaInternet[[#Totals],[Mês 8]],MarketingDireto[[#Totals],[Mês 8]])</f>
        <v>1281.8399999999999</v>
      </c>
      <c r="L31" s="81">
        <f>SUM(MalaDireta[[#Totals],[Mês 9]],MarketingDaInternet[[#Totals],[Mês 9]],MarketingDireto[[#Totals],[Mês 9]])</f>
        <v>1311.8</v>
      </c>
      <c r="M31" s="81">
        <f>SUM(MalaDireta[[#Totals],[Mês 10]],MarketingDaInternet[[#Totals],[Mês 10]],MarketingDireto[[#Totals],[Mês 10]])</f>
        <v>1281.8</v>
      </c>
      <c r="N31" s="81">
        <f>SUM(MalaDireta[[#Totals],[Mês 11]],MarketingDaInternet[[#Totals],[Mês 11]],MarketingDireto[[#Totals],[Mês 11]])</f>
        <v>1336.8</v>
      </c>
      <c r="O31" s="81">
        <f>SUM(MalaDireta[[#Totals],[Mês 12]],MarketingDaInternet[[#Totals],[Mês 12]],MarketingDireto[[#Totals],[Mês 12]])</f>
        <v>1281.8</v>
      </c>
      <c r="P31" s="11"/>
      <c r="Q31" s="52">
        <f>SUM(Q30,Q24,Q17,Q9)</f>
        <v>16431.613000000001</v>
      </c>
      <c r="R31" s="24"/>
      <c r="S31" s="25"/>
      <c r="T31" s="32"/>
    </row>
    <row r="32" spans="1:20" s="3" customFormat="1" ht="19.5" customHeight="1" x14ac:dyDescent="0.3">
      <c r="A32" s="105" t="s">
        <v>13</v>
      </c>
      <c r="B32" s="111" t="s">
        <v>46</v>
      </c>
      <c r="C32" s="82" t="s">
        <v>74</v>
      </c>
      <c r="D32" s="83" t="s">
        <v>75</v>
      </c>
      <c r="E32" s="82" t="s">
        <v>76</v>
      </c>
      <c r="F32" s="82" t="s">
        <v>77</v>
      </c>
      <c r="G32" s="82" t="s">
        <v>78</v>
      </c>
      <c r="H32" s="82" t="s">
        <v>79</v>
      </c>
      <c r="I32" s="82" t="s">
        <v>80</v>
      </c>
      <c r="J32" s="82" t="s">
        <v>81</v>
      </c>
      <c r="K32" s="82" t="s">
        <v>82</v>
      </c>
      <c r="L32" s="82" t="s">
        <v>83</v>
      </c>
      <c r="M32" s="82" t="s">
        <v>84</v>
      </c>
      <c r="N32" s="82" t="s">
        <v>85</v>
      </c>
      <c r="O32" s="82" t="s">
        <v>86</v>
      </c>
      <c r="P32" s="11"/>
      <c r="Q32" s="52"/>
      <c r="R32" s="24"/>
      <c r="S32" s="25"/>
      <c r="T32" s="32"/>
    </row>
    <row r="33" spans="1:20" s="3" customFormat="1" ht="19.5" customHeight="1" x14ac:dyDescent="0.3">
      <c r="A33" s="108"/>
      <c r="B33" s="48" t="s">
        <v>47</v>
      </c>
      <c r="C33" s="46"/>
      <c r="D33" s="37">
        <v>0.1</v>
      </c>
      <c r="E33" s="37">
        <v>0.1</v>
      </c>
      <c r="F33" s="37">
        <v>0.1</v>
      </c>
      <c r="G33" s="37">
        <v>0.1</v>
      </c>
      <c r="H33" s="37">
        <v>0.1</v>
      </c>
      <c r="I33" s="37">
        <v>0.1</v>
      </c>
      <c r="J33" s="37">
        <v>0.1</v>
      </c>
      <c r="K33" s="37">
        <v>0.1</v>
      </c>
      <c r="L33" s="37">
        <v>0.1</v>
      </c>
      <c r="M33" s="37">
        <v>0.1</v>
      </c>
      <c r="N33" s="37">
        <v>0.1</v>
      </c>
      <c r="O33" s="37">
        <v>0.1</v>
      </c>
      <c r="P33" s="11"/>
      <c r="Q33" s="91"/>
      <c r="R33" s="92"/>
      <c r="S33" s="93"/>
      <c r="T33" s="32"/>
    </row>
    <row r="34" spans="1:20" s="3" customFormat="1" ht="19.5" customHeight="1" x14ac:dyDescent="0.25">
      <c r="A34" s="108"/>
      <c r="B34" s="38" t="s">
        <v>48</v>
      </c>
      <c r="C34" s="63"/>
      <c r="D34" s="39">
        <v>50</v>
      </c>
      <c r="E34" s="39">
        <v>50</v>
      </c>
      <c r="F34" s="39">
        <v>50</v>
      </c>
      <c r="G34" s="39">
        <v>50</v>
      </c>
      <c r="H34" s="39">
        <v>50</v>
      </c>
      <c r="I34" s="39">
        <v>50</v>
      </c>
      <c r="J34" s="39">
        <v>50</v>
      </c>
      <c r="K34" s="39">
        <v>50</v>
      </c>
      <c r="L34" s="39">
        <v>50</v>
      </c>
      <c r="M34" s="39">
        <v>50</v>
      </c>
      <c r="N34" s="39">
        <v>50</v>
      </c>
      <c r="O34" s="39">
        <v>50</v>
      </c>
      <c r="P34" s="10"/>
      <c r="Q34" s="71">
        <f>SUM('Orçamento de marketing do canal'!$D34:$O34)</f>
        <v>600</v>
      </c>
      <c r="R34" s="72"/>
      <c r="S34" s="74"/>
      <c r="T34" s="32"/>
    </row>
    <row r="35" spans="1:20" s="3" customFormat="1" ht="19.5" customHeight="1" x14ac:dyDescent="0.3">
      <c r="A35" s="108"/>
      <c r="B35" s="38" t="s">
        <v>32</v>
      </c>
      <c r="C35" s="63"/>
      <c r="D35" s="36">
        <v>250</v>
      </c>
      <c r="E35" s="36">
        <v>250</v>
      </c>
      <c r="F35" s="36">
        <v>250</v>
      </c>
      <c r="G35" s="36">
        <v>250</v>
      </c>
      <c r="H35" s="36">
        <v>250</v>
      </c>
      <c r="I35" s="36">
        <v>250</v>
      </c>
      <c r="J35" s="36">
        <v>250</v>
      </c>
      <c r="K35" s="36">
        <v>250</v>
      </c>
      <c r="L35" s="36">
        <v>250</v>
      </c>
      <c r="M35" s="36">
        <v>250</v>
      </c>
      <c r="N35" s="36">
        <v>250</v>
      </c>
      <c r="O35" s="36">
        <v>250</v>
      </c>
      <c r="P35" s="12"/>
      <c r="Q35" s="71">
        <f>SUM('Orçamento de marketing do canal'!$D35:$O35)</f>
        <v>3000</v>
      </c>
      <c r="R35" s="72"/>
      <c r="S35" s="73"/>
      <c r="T35" s="24"/>
    </row>
    <row r="36" spans="1:20" s="14" customFormat="1" ht="19.5" customHeight="1" x14ac:dyDescent="0.3">
      <c r="A36" s="109"/>
      <c r="B36" s="38" t="s">
        <v>49</v>
      </c>
      <c r="C36" s="63"/>
      <c r="D36" s="36">
        <v>600</v>
      </c>
      <c r="E36" s="36">
        <v>600</v>
      </c>
      <c r="F36" s="36">
        <v>600</v>
      </c>
      <c r="G36" s="36">
        <v>600</v>
      </c>
      <c r="H36" s="36">
        <v>600</v>
      </c>
      <c r="I36" s="36">
        <v>600</v>
      </c>
      <c r="J36" s="36">
        <v>600</v>
      </c>
      <c r="K36" s="36">
        <v>600</v>
      </c>
      <c r="L36" s="36">
        <v>600</v>
      </c>
      <c r="M36" s="36">
        <v>600</v>
      </c>
      <c r="N36" s="36">
        <v>600</v>
      </c>
      <c r="O36" s="36">
        <v>600</v>
      </c>
      <c r="P36" s="12"/>
      <c r="Q36" s="71">
        <f>SUM('Orçamento de marketing do canal'!$D36:$O36)</f>
        <v>7200</v>
      </c>
      <c r="R36" s="72"/>
      <c r="S36" s="73"/>
      <c r="T36" s="24"/>
    </row>
    <row r="37" spans="1:20" s="14" customFormat="1" ht="19.5" customHeight="1" x14ac:dyDescent="0.3">
      <c r="A37" s="109"/>
      <c r="B37" s="38" t="s">
        <v>50</v>
      </c>
      <c r="C37" s="61">
        <v>0.1</v>
      </c>
      <c r="D37" s="34">
        <f t="shared" ref="D37:O37" si="11">D3*D33*$C$37</f>
        <v>7.5</v>
      </c>
      <c r="E37" s="34">
        <f t="shared" si="11"/>
        <v>2</v>
      </c>
      <c r="F37" s="34">
        <f t="shared" si="11"/>
        <v>5</v>
      </c>
      <c r="G37" s="34">
        <f t="shared" si="11"/>
        <v>15</v>
      </c>
      <c r="H37" s="34">
        <f t="shared" si="11"/>
        <v>12</v>
      </c>
      <c r="I37" s="34">
        <f t="shared" si="11"/>
        <v>15</v>
      </c>
      <c r="J37" s="34">
        <f t="shared" si="11"/>
        <v>15</v>
      </c>
      <c r="K37" s="34">
        <f t="shared" si="11"/>
        <v>18</v>
      </c>
      <c r="L37" s="34">
        <f t="shared" si="11"/>
        <v>20</v>
      </c>
      <c r="M37" s="34">
        <f t="shared" si="11"/>
        <v>20</v>
      </c>
      <c r="N37" s="34">
        <f t="shared" si="11"/>
        <v>20</v>
      </c>
      <c r="O37" s="34">
        <f t="shared" si="11"/>
        <v>20</v>
      </c>
      <c r="P37" s="9"/>
      <c r="Q37" s="71">
        <f>SUM('Orçamento de marketing do canal'!$D37:$O37)</f>
        <v>169.5</v>
      </c>
      <c r="R37" s="72"/>
      <c r="S37" s="73"/>
      <c r="T37" s="97"/>
    </row>
    <row r="38" spans="1:20" s="2" customFormat="1" ht="19.5" customHeight="1" x14ac:dyDescent="0.3">
      <c r="A38" s="107"/>
      <c r="B38" s="31" t="s">
        <v>51</v>
      </c>
      <c r="C38" s="60">
        <v>0.1</v>
      </c>
      <c r="D38" s="11">
        <f t="shared" ref="D38:O38" si="12">D3*D33*$C$38</f>
        <v>7.5</v>
      </c>
      <c r="E38" s="11">
        <f t="shared" si="12"/>
        <v>2</v>
      </c>
      <c r="F38" s="11">
        <f t="shared" si="12"/>
        <v>5</v>
      </c>
      <c r="G38" s="11">
        <f t="shared" si="12"/>
        <v>15</v>
      </c>
      <c r="H38" s="11">
        <f t="shared" si="12"/>
        <v>12</v>
      </c>
      <c r="I38" s="11">
        <f t="shared" si="12"/>
        <v>15</v>
      </c>
      <c r="J38" s="11">
        <f t="shared" si="12"/>
        <v>15</v>
      </c>
      <c r="K38" s="11">
        <f t="shared" si="12"/>
        <v>18</v>
      </c>
      <c r="L38" s="11">
        <f t="shared" si="12"/>
        <v>20</v>
      </c>
      <c r="M38" s="11">
        <f t="shared" si="12"/>
        <v>20</v>
      </c>
      <c r="N38" s="11">
        <f t="shared" si="12"/>
        <v>20</v>
      </c>
      <c r="O38" s="11">
        <f t="shared" si="12"/>
        <v>20</v>
      </c>
      <c r="P38" s="10"/>
      <c r="Q38" s="21">
        <f>SUM('Orçamento de marketing do canal'!$D38:$O38)</f>
        <v>169.5</v>
      </c>
      <c r="R38" s="32"/>
      <c r="S38" s="35"/>
      <c r="T38" s="32"/>
    </row>
    <row r="39" spans="1:20" s="3" customFormat="1" ht="19.5" customHeight="1" thickBot="1" x14ac:dyDescent="0.35">
      <c r="A39" s="108"/>
      <c r="B39" s="84" t="s">
        <v>52</v>
      </c>
      <c r="C39" s="84"/>
      <c r="D39" s="85">
        <f>SUM(D34:D38)</f>
        <v>915</v>
      </c>
      <c r="E39" s="85">
        <f t="shared" ref="E39:O39" si="13">SUM(E34:E38)</f>
        <v>904</v>
      </c>
      <c r="F39" s="85">
        <f t="shared" si="13"/>
        <v>910</v>
      </c>
      <c r="G39" s="85">
        <f t="shared" si="13"/>
        <v>930</v>
      </c>
      <c r="H39" s="85">
        <f t="shared" si="13"/>
        <v>924</v>
      </c>
      <c r="I39" s="85">
        <f t="shared" si="13"/>
        <v>930</v>
      </c>
      <c r="J39" s="85">
        <f t="shared" si="13"/>
        <v>930</v>
      </c>
      <c r="K39" s="85">
        <f t="shared" si="13"/>
        <v>936</v>
      </c>
      <c r="L39" s="85">
        <f t="shared" si="13"/>
        <v>940</v>
      </c>
      <c r="M39" s="85">
        <f t="shared" si="13"/>
        <v>940</v>
      </c>
      <c r="N39" s="85">
        <f t="shared" si="13"/>
        <v>940</v>
      </c>
      <c r="O39" s="85">
        <f t="shared" si="13"/>
        <v>940</v>
      </c>
      <c r="P39" s="11"/>
      <c r="Q39" s="52">
        <f>SUM(Q34:Q38)</f>
        <v>11139</v>
      </c>
      <c r="R39" s="24"/>
      <c r="S39" s="25"/>
      <c r="T39" s="32"/>
    </row>
    <row r="40" spans="1:20" s="3" customFormat="1" ht="19.5" customHeight="1" x14ac:dyDescent="0.3">
      <c r="A40" s="105" t="s">
        <v>14</v>
      </c>
      <c r="B40" s="111" t="s">
        <v>53</v>
      </c>
      <c r="C40" s="82" t="s">
        <v>74</v>
      </c>
      <c r="D40" s="83" t="s">
        <v>75</v>
      </c>
      <c r="E40" s="82" t="s">
        <v>76</v>
      </c>
      <c r="F40" s="82" t="s">
        <v>77</v>
      </c>
      <c r="G40" s="82" t="s">
        <v>78</v>
      </c>
      <c r="H40" s="82" t="s">
        <v>79</v>
      </c>
      <c r="I40" s="82" t="s">
        <v>80</v>
      </c>
      <c r="J40" s="82" t="s">
        <v>81</v>
      </c>
      <c r="K40" s="82" t="s">
        <v>82</v>
      </c>
      <c r="L40" s="82" t="s">
        <v>83</v>
      </c>
      <c r="M40" s="82" t="s">
        <v>84</v>
      </c>
      <c r="N40" s="82" t="s">
        <v>85</v>
      </c>
      <c r="O40" s="82" t="s">
        <v>86</v>
      </c>
      <c r="P40" s="10"/>
      <c r="Q40" s="52"/>
      <c r="R40" s="24"/>
      <c r="S40" s="25"/>
      <c r="T40" s="32"/>
    </row>
    <row r="41" spans="1:20" s="3" customFormat="1" ht="19.5" customHeight="1" x14ac:dyDescent="0.35">
      <c r="A41" s="108"/>
      <c r="B41" s="48" t="s">
        <v>54</v>
      </c>
      <c r="C41" s="46"/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0.15</v>
      </c>
      <c r="J41" s="37">
        <v>0.2</v>
      </c>
      <c r="K41" s="37">
        <v>0.4</v>
      </c>
      <c r="L41" s="37">
        <v>0.4</v>
      </c>
      <c r="M41" s="37">
        <v>0.4</v>
      </c>
      <c r="N41" s="37">
        <v>0.4</v>
      </c>
      <c r="O41" s="37">
        <v>0.4</v>
      </c>
      <c r="P41" s="12"/>
      <c r="Q41" s="68"/>
      <c r="R41" s="69"/>
      <c r="S41" s="70"/>
      <c r="T41" s="24"/>
    </row>
    <row r="42" spans="1:20" s="14" customFormat="1" ht="19.5" customHeight="1" x14ac:dyDescent="0.3">
      <c r="A42" s="109"/>
      <c r="B42" s="38" t="s">
        <v>48</v>
      </c>
      <c r="C42" s="63"/>
      <c r="D42" s="39">
        <v>50</v>
      </c>
      <c r="E42" s="39">
        <v>50</v>
      </c>
      <c r="F42" s="39">
        <v>50</v>
      </c>
      <c r="G42" s="39">
        <v>50</v>
      </c>
      <c r="H42" s="39">
        <v>50</v>
      </c>
      <c r="I42" s="39">
        <v>50</v>
      </c>
      <c r="J42" s="39">
        <v>50</v>
      </c>
      <c r="K42" s="39">
        <v>50</v>
      </c>
      <c r="L42" s="39">
        <v>50</v>
      </c>
      <c r="M42" s="39">
        <v>50</v>
      </c>
      <c r="N42" s="39">
        <v>50</v>
      </c>
      <c r="O42" s="39">
        <v>50</v>
      </c>
      <c r="P42" s="12"/>
      <c r="Q42" s="71">
        <f>SUM('Orçamento de marketing do canal'!$D42:$O42)</f>
        <v>600</v>
      </c>
      <c r="R42" s="72"/>
      <c r="S42" s="74"/>
      <c r="T42" s="24"/>
    </row>
    <row r="43" spans="1:20" s="14" customFormat="1" ht="19.5" customHeight="1" x14ac:dyDescent="0.3">
      <c r="A43" s="109"/>
      <c r="B43" s="38" t="s">
        <v>32</v>
      </c>
      <c r="C43" s="63"/>
      <c r="D43" s="36">
        <v>250</v>
      </c>
      <c r="E43" s="36">
        <v>250</v>
      </c>
      <c r="F43" s="36">
        <v>250</v>
      </c>
      <c r="G43" s="36">
        <v>250</v>
      </c>
      <c r="H43" s="36">
        <v>250</v>
      </c>
      <c r="I43" s="36">
        <v>250</v>
      </c>
      <c r="J43" s="36">
        <v>250</v>
      </c>
      <c r="K43" s="36">
        <v>250</v>
      </c>
      <c r="L43" s="36">
        <v>250</v>
      </c>
      <c r="M43" s="36">
        <v>250</v>
      </c>
      <c r="N43" s="36">
        <v>250</v>
      </c>
      <c r="O43" s="36">
        <v>250</v>
      </c>
      <c r="P43" s="9"/>
      <c r="Q43" s="71">
        <f>SUM(Distribuidores[[#This Row],[Mês 1]:[Mês 12]])</f>
        <v>3000</v>
      </c>
      <c r="R43" s="72"/>
      <c r="S43" s="73"/>
      <c r="T43" s="97"/>
    </row>
    <row r="44" spans="1:20" s="2" customFormat="1" ht="19.5" customHeight="1" x14ac:dyDescent="0.3">
      <c r="A44" s="107"/>
      <c r="B44" s="38" t="s">
        <v>49</v>
      </c>
      <c r="C44" s="63"/>
      <c r="D44" s="36">
        <v>600</v>
      </c>
      <c r="E44" s="36">
        <v>600</v>
      </c>
      <c r="F44" s="36">
        <v>600</v>
      </c>
      <c r="G44" s="36">
        <v>600</v>
      </c>
      <c r="H44" s="36">
        <v>600</v>
      </c>
      <c r="I44" s="36">
        <v>600</v>
      </c>
      <c r="J44" s="36">
        <v>600</v>
      </c>
      <c r="K44" s="36">
        <v>600</v>
      </c>
      <c r="L44" s="36">
        <v>600</v>
      </c>
      <c r="M44" s="36">
        <v>600</v>
      </c>
      <c r="N44" s="36">
        <v>600</v>
      </c>
      <c r="O44" s="36">
        <v>600</v>
      </c>
      <c r="P44" s="10"/>
      <c r="Q44" s="21">
        <f>SUM(Distribuidores[[#This Row],[Mês 1]:[Mês 12]])</f>
        <v>7200</v>
      </c>
      <c r="R44" s="32"/>
      <c r="S44" s="35"/>
      <c r="T44" s="32"/>
    </row>
    <row r="45" spans="1:20" s="3" customFormat="1" ht="19.5" customHeight="1" x14ac:dyDescent="0.3">
      <c r="A45" s="108"/>
      <c r="B45" s="31" t="s">
        <v>55</v>
      </c>
      <c r="C45" s="60">
        <v>0.15</v>
      </c>
      <c r="D45" s="10">
        <f t="shared" ref="D45:O45" si="14">D3*D41*$C$45</f>
        <v>0</v>
      </c>
      <c r="E45" s="10">
        <f t="shared" si="14"/>
        <v>0</v>
      </c>
      <c r="F45" s="10">
        <f t="shared" si="14"/>
        <v>0</v>
      </c>
      <c r="G45" s="10">
        <f t="shared" si="14"/>
        <v>0</v>
      </c>
      <c r="H45" s="10">
        <f t="shared" si="14"/>
        <v>0</v>
      </c>
      <c r="I45" s="10">
        <f t="shared" si="14"/>
        <v>33.75</v>
      </c>
      <c r="J45" s="10">
        <f t="shared" si="14"/>
        <v>45</v>
      </c>
      <c r="K45" s="10">
        <f t="shared" si="14"/>
        <v>108</v>
      </c>
      <c r="L45" s="10">
        <f t="shared" si="14"/>
        <v>120</v>
      </c>
      <c r="M45" s="10">
        <f t="shared" si="14"/>
        <v>120</v>
      </c>
      <c r="N45" s="10">
        <f t="shared" si="14"/>
        <v>120</v>
      </c>
      <c r="O45" s="10">
        <f t="shared" si="14"/>
        <v>120</v>
      </c>
      <c r="P45" s="11"/>
      <c r="Q45">
        <f>SUM(Distribuidores[[#This Row],[Mês 1]:[Mês 12]])</f>
        <v>666.75</v>
      </c>
      <c r="R45" s="24"/>
      <c r="S45" s="25"/>
      <c r="T45" s="32"/>
    </row>
    <row r="46" spans="1:20" s="3" customFormat="1" ht="19.5" customHeight="1" thickBot="1" x14ac:dyDescent="0.35">
      <c r="A46" s="108"/>
      <c r="B46" s="84" t="s">
        <v>56</v>
      </c>
      <c r="C46" s="84"/>
      <c r="D46" s="85">
        <f>SUM(D42:D45)</f>
        <v>900</v>
      </c>
      <c r="E46" s="85">
        <f t="shared" ref="E46:O46" si="15">SUM(E42:E45)</f>
        <v>900</v>
      </c>
      <c r="F46" s="85">
        <f t="shared" si="15"/>
        <v>900</v>
      </c>
      <c r="G46" s="85">
        <f t="shared" si="15"/>
        <v>900</v>
      </c>
      <c r="H46" s="85">
        <f t="shared" si="15"/>
        <v>900</v>
      </c>
      <c r="I46" s="85">
        <f t="shared" si="15"/>
        <v>933.75</v>
      </c>
      <c r="J46" s="85">
        <f t="shared" si="15"/>
        <v>945</v>
      </c>
      <c r="K46" s="85">
        <f t="shared" si="15"/>
        <v>1008</v>
      </c>
      <c r="L46" s="85">
        <f t="shared" si="15"/>
        <v>1020</v>
      </c>
      <c r="M46" s="85">
        <f t="shared" si="15"/>
        <v>1020</v>
      </c>
      <c r="N46" s="85">
        <f t="shared" si="15"/>
        <v>1020</v>
      </c>
      <c r="O46" s="85">
        <f t="shared" si="15"/>
        <v>1020</v>
      </c>
      <c r="P46" s="10"/>
      <c r="Q46" s="52">
        <f>SUM(Q42:Q45)</f>
        <v>11466.75</v>
      </c>
      <c r="R46" s="24"/>
      <c r="S46" s="25"/>
      <c r="T46" s="32"/>
    </row>
    <row r="47" spans="1:20" s="3" customFormat="1" ht="19.5" customHeight="1" x14ac:dyDescent="0.3">
      <c r="A47" s="105" t="s">
        <v>15</v>
      </c>
      <c r="B47" s="111" t="s">
        <v>57</v>
      </c>
      <c r="C47" s="82" t="s">
        <v>74</v>
      </c>
      <c r="D47" s="83" t="s">
        <v>75</v>
      </c>
      <c r="E47" s="82" t="s">
        <v>76</v>
      </c>
      <c r="F47" s="82" t="s">
        <v>77</v>
      </c>
      <c r="G47" s="82" t="s">
        <v>78</v>
      </c>
      <c r="H47" s="82" t="s">
        <v>79</v>
      </c>
      <c r="I47" s="82" t="s">
        <v>80</v>
      </c>
      <c r="J47" s="82" t="s">
        <v>81</v>
      </c>
      <c r="K47" s="82" t="s">
        <v>82</v>
      </c>
      <c r="L47" s="82" t="s">
        <v>83</v>
      </c>
      <c r="M47" s="82" t="s">
        <v>84</v>
      </c>
      <c r="N47" s="82" t="s">
        <v>85</v>
      </c>
      <c r="O47" s="82" t="s">
        <v>86</v>
      </c>
      <c r="P47" s="12"/>
      <c r="Q47" s="52"/>
      <c r="R47" s="24"/>
      <c r="S47" s="25"/>
      <c r="T47" s="24"/>
    </row>
    <row r="48" spans="1:20" s="14" customFormat="1" ht="19.5" customHeight="1" x14ac:dyDescent="0.3">
      <c r="A48" s="109"/>
      <c r="B48" s="48" t="s">
        <v>58</v>
      </c>
      <c r="C48" s="46"/>
      <c r="D48" s="37">
        <v>0</v>
      </c>
      <c r="E48" s="37">
        <v>0</v>
      </c>
      <c r="F48" s="37">
        <v>0.25</v>
      </c>
      <c r="G48" s="37">
        <v>0.6</v>
      </c>
      <c r="H48" s="37">
        <v>0.67</v>
      </c>
      <c r="I48" s="37">
        <v>0.6</v>
      </c>
      <c r="J48" s="37">
        <v>0.6</v>
      </c>
      <c r="K48" s="37">
        <v>0.5</v>
      </c>
      <c r="L48" s="37">
        <v>0.3</v>
      </c>
      <c r="M48" s="37">
        <v>0.3</v>
      </c>
      <c r="N48" s="37">
        <v>0.3</v>
      </c>
      <c r="O48" s="37">
        <v>0.3</v>
      </c>
      <c r="P48" s="12"/>
      <c r="Q48" s="52"/>
      <c r="R48" s="24"/>
      <c r="S48" s="25"/>
      <c r="T48" s="24"/>
    </row>
    <row r="49" spans="1:20" s="14" customFormat="1" ht="19.5" customHeight="1" x14ac:dyDescent="0.35">
      <c r="A49" s="109"/>
      <c r="B49" s="29" t="s">
        <v>48</v>
      </c>
      <c r="C49" s="58"/>
      <c r="D49" s="30">
        <v>50</v>
      </c>
      <c r="E49" s="30">
        <v>50</v>
      </c>
      <c r="F49" s="30">
        <v>50</v>
      </c>
      <c r="G49" s="30">
        <v>50</v>
      </c>
      <c r="H49" s="30">
        <v>50</v>
      </c>
      <c r="I49" s="30">
        <v>50</v>
      </c>
      <c r="J49" s="30">
        <v>50</v>
      </c>
      <c r="K49" s="30">
        <v>50</v>
      </c>
      <c r="L49" s="30">
        <v>50</v>
      </c>
      <c r="M49" s="30">
        <v>50</v>
      </c>
      <c r="N49" s="30">
        <v>50</v>
      </c>
      <c r="O49" s="30">
        <v>50</v>
      </c>
      <c r="P49" s="9"/>
      <c r="Q49" s="68"/>
      <c r="R49" s="69"/>
      <c r="S49" s="70"/>
      <c r="T49" s="97"/>
    </row>
    <row r="50" spans="1:20" s="2" customFormat="1" ht="19.5" customHeight="1" x14ac:dyDescent="0.3">
      <c r="A50" s="107"/>
      <c r="B50" s="38" t="s">
        <v>32</v>
      </c>
      <c r="C50" s="63"/>
      <c r="D50" s="36">
        <v>250</v>
      </c>
      <c r="E50" s="36">
        <v>250</v>
      </c>
      <c r="F50" s="36">
        <v>250</v>
      </c>
      <c r="G50" s="36">
        <v>250</v>
      </c>
      <c r="H50" s="36">
        <v>250</v>
      </c>
      <c r="I50" s="36">
        <v>250</v>
      </c>
      <c r="J50" s="36">
        <v>250</v>
      </c>
      <c r="K50" s="36">
        <v>250</v>
      </c>
      <c r="L50" s="36">
        <v>250</v>
      </c>
      <c r="M50" s="36">
        <v>250</v>
      </c>
      <c r="N50" s="36">
        <v>250</v>
      </c>
      <c r="O50" s="36">
        <v>250</v>
      </c>
      <c r="P50" s="10"/>
      <c r="Q50" s="71">
        <f>SUM('Orçamento de marketing do canal'!$D49:$O49)</f>
        <v>600</v>
      </c>
      <c r="R50" s="72"/>
      <c r="S50" s="74"/>
      <c r="T50" s="32"/>
    </row>
    <row r="51" spans="1:20" s="3" customFormat="1" ht="19.5" customHeight="1" x14ac:dyDescent="0.25">
      <c r="A51" s="108"/>
      <c r="B51" s="33" t="s">
        <v>49</v>
      </c>
      <c r="C51" s="59"/>
      <c r="D51" s="34">
        <v>600</v>
      </c>
      <c r="E51" s="34">
        <v>600</v>
      </c>
      <c r="F51" s="34">
        <v>600</v>
      </c>
      <c r="G51" s="34">
        <v>600</v>
      </c>
      <c r="H51" s="34">
        <v>600</v>
      </c>
      <c r="I51" s="34">
        <v>600</v>
      </c>
      <c r="J51" s="34">
        <v>600</v>
      </c>
      <c r="K51" s="34">
        <v>600</v>
      </c>
      <c r="L51" s="34">
        <v>600</v>
      </c>
      <c r="M51" s="34">
        <v>600</v>
      </c>
      <c r="N51" s="34">
        <v>600</v>
      </c>
      <c r="O51" s="34">
        <v>600</v>
      </c>
      <c r="P51" s="11"/>
      <c r="Q51" s="71">
        <f>SUM('Orçamento de marketing do canal'!$D50:$O50)</f>
        <v>3000</v>
      </c>
      <c r="R51" s="72"/>
      <c r="S51" s="73"/>
      <c r="T51" s="32"/>
    </row>
    <row r="52" spans="1:20" s="3" customFormat="1" ht="19.5" customHeight="1" x14ac:dyDescent="0.25">
      <c r="A52" s="108"/>
      <c r="B52" s="31" t="s">
        <v>59</v>
      </c>
      <c r="C52" s="60">
        <v>0.1</v>
      </c>
      <c r="D52" s="10">
        <f t="shared" ref="D52:O52" si="16">D3*D48*$C$52</f>
        <v>0</v>
      </c>
      <c r="E52" s="10">
        <f t="shared" si="16"/>
        <v>0</v>
      </c>
      <c r="F52" s="10">
        <f t="shared" si="16"/>
        <v>12.5</v>
      </c>
      <c r="G52" s="10">
        <f t="shared" si="16"/>
        <v>90</v>
      </c>
      <c r="H52" s="10">
        <f t="shared" si="16"/>
        <v>80.400000000000006</v>
      </c>
      <c r="I52" s="10">
        <f t="shared" si="16"/>
        <v>90</v>
      </c>
      <c r="J52" s="10">
        <f t="shared" si="16"/>
        <v>90</v>
      </c>
      <c r="K52" s="10">
        <f t="shared" si="16"/>
        <v>90</v>
      </c>
      <c r="L52" s="10">
        <f t="shared" si="16"/>
        <v>60</v>
      </c>
      <c r="M52" s="10">
        <f t="shared" si="16"/>
        <v>60</v>
      </c>
      <c r="N52" s="10">
        <f t="shared" si="16"/>
        <v>60</v>
      </c>
      <c r="O52" s="10">
        <f t="shared" si="16"/>
        <v>60</v>
      </c>
      <c r="P52" s="10"/>
      <c r="Q52" s="21">
        <f>SUM('Orçamento de marketing do canal'!$D52:$O52)</f>
        <v>692.9</v>
      </c>
      <c r="R52" s="32"/>
      <c r="S52" s="35"/>
      <c r="T52" s="32"/>
    </row>
    <row r="53" spans="1:20" s="3" customFormat="1" ht="19.5" customHeight="1" thickBot="1" x14ac:dyDescent="0.35">
      <c r="A53" s="108"/>
      <c r="B53" s="84" t="s">
        <v>60</v>
      </c>
      <c r="C53" s="84"/>
      <c r="D53" s="85">
        <f>SUM(D49:D52)</f>
        <v>900</v>
      </c>
      <c r="E53" s="85">
        <f t="shared" ref="E53:O53" si="17">SUM(E49:E52)</f>
        <v>900</v>
      </c>
      <c r="F53" s="85">
        <f t="shared" si="17"/>
        <v>912.5</v>
      </c>
      <c r="G53" s="85">
        <f t="shared" si="17"/>
        <v>990</v>
      </c>
      <c r="H53" s="85">
        <f t="shared" si="17"/>
        <v>980.4</v>
      </c>
      <c r="I53" s="85">
        <f t="shared" si="17"/>
        <v>990</v>
      </c>
      <c r="J53" s="85">
        <f t="shared" si="17"/>
        <v>990</v>
      </c>
      <c r="K53" s="85">
        <f t="shared" si="17"/>
        <v>990</v>
      </c>
      <c r="L53" s="85">
        <f t="shared" si="17"/>
        <v>960</v>
      </c>
      <c r="M53" s="85">
        <f t="shared" si="17"/>
        <v>960</v>
      </c>
      <c r="N53" s="85">
        <f t="shared" si="17"/>
        <v>960</v>
      </c>
      <c r="O53" s="85">
        <f t="shared" si="17"/>
        <v>960</v>
      </c>
      <c r="P53" s="12"/>
      <c r="Q53" s="52">
        <f>SUM(Q50:Q52)</f>
        <v>4292.8999999999996</v>
      </c>
      <c r="R53" s="24"/>
      <c r="S53" s="25"/>
      <c r="T53" s="24"/>
    </row>
    <row r="54" spans="1:20" s="14" customFormat="1" ht="19.5" customHeight="1" x14ac:dyDescent="0.3">
      <c r="A54" s="105" t="s">
        <v>16</v>
      </c>
      <c r="B54" s="111" t="s">
        <v>61</v>
      </c>
      <c r="C54" s="82" t="s">
        <v>74</v>
      </c>
      <c r="D54" s="83" t="s">
        <v>75</v>
      </c>
      <c r="E54" s="82" t="s">
        <v>76</v>
      </c>
      <c r="F54" s="82" t="s">
        <v>77</v>
      </c>
      <c r="G54" s="82" t="s">
        <v>78</v>
      </c>
      <c r="H54" s="82" t="s">
        <v>79</v>
      </c>
      <c r="I54" s="82" t="s">
        <v>80</v>
      </c>
      <c r="J54" s="82" t="s">
        <v>81</v>
      </c>
      <c r="K54" s="82" t="s">
        <v>82</v>
      </c>
      <c r="L54" s="82" t="s">
        <v>83</v>
      </c>
      <c r="M54" s="82" t="s">
        <v>84</v>
      </c>
      <c r="N54" s="82" t="s">
        <v>85</v>
      </c>
      <c r="O54" s="82" t="s">
        <v>86</v>
      </c>
      <c r="P54" s="17"/>
      <c r="Q54" s="52"/>
      <c r="R54" s="24"/>
      <c r="S54" s="25"/>
      <c r="T54" s="97"/>
    </row>
    <row r="55" spans="1:20" s="2" customFormat="1" ht="19.5" customHeight="1" x14ac:dyDescent="0.35">
      <c r="A55" s="107"/>
      <c r="B55" s="49" t="s">
        <v>62</v>
      </c>
      <c r="C55" s="2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10"/>
      <c r="Q55" s="68"/>
      <c r="R55" s="69"/>
      <c r="S55" s="70"/>
      <c r="T55" s="32"/>
    </row>
    <row r="56" spans="1:20" s="3" customFormat="1" ht="19.5" customHeight="1" x14ac:dyDescent="0.25">
      <c r="A56" s="108"/>
      <c r="B56" s="29" t="s">
        <v>63</v>
      </c>
      <c r="C56" s="58"/>
      <c r="D56" s="30">
        <v>50</v>
      </c>
      <c r="E56" s="30">
        <v>50</v>
      </c>
      <c r="F56" s="30">
        <v>50</v>
      </c>
      <c r="G56" s="30">
        <v>50</v>
      </c>
      <c r="H56" s="30">
        <v>50</v>
      </c>
      <c r="I56" s="30">
        <v>50</v>
      </c>
      <c r="J56" s="30">
        <v>50</v>
      </c>
      <c r="K56" s="30">
        <v>50</v>
      </c>
      <c r="L56" s="30">
        <v>50</v>
      </c>
      <c r="M56" s="30">
        <v>50</v>
      </c>
      <c r="N56" s="30">
        <v>50</v>
      </c>
      <c r="O56" s="30">
        <v>50</v>
      </c>
      <c r="P56" s="11"/>
      <c r="Q56" s="71">
        <f>SUM('Orçamento de marketing do canal'!$D56:$O56)</f>
        <v>600</v>
      </c>
      <c r="R56" s="72"/>
      <c r="S56" s="74"/>
      <c r="T56" s="32"/>
    </row>
    <row r="57" spans="1:20" s="3" customFormat="1" ht="19.5" customHeight="1" x14ac:dyDescent="0.25">
      <c r="A57" s="108"/>
      <c r="B57" s="33" t="s">
        <v>64</v>
      </c>
      <c r="C57" s="59"/>
      <c r="D57" s="34">
        <v>250</v>
      </c>
      <c r="E57" s="34">
        <v>250</v>
      </c>
      <c r="F57" s="34">
        <v>250</v>
      </c>
      <c r="G57" s="34">
        <v>250</v>
      </c>
      <c r="H57" s="34">
        <v>250</v>
      </c>
      <c r="I57" s="34">
        <v>250</v>
      </c>
      <c r="J57" s="34">
        <v>250</v>
      </c>
      <c r="K57" s="34">
        <v>250</v>
      </c>
      <c r="L57" s="34">
        <v>250</v>
      </c>
      <c r="M57" s="34">
        <v>250</v>
      </c>
      <c r="N57" s="34">
        <v>250</v>
      </c>
      <c r="O57" s="34">
        <v>250</v>
      </c>
      <c r="P57" s="10"/>
      <c r="Q57" s="71">
        <f>SUM('Orçamento de marketing do canal'!$D57:$O57)</f>
        <v>3000</v>
      </c>
      <c r="R57" s="72"/>
      <c r="S57" s="73"/>
      <c r="T57" s="32"/>
    </row>
    <row r="58" spans="1:20" s="3" customFormat="1" ht="19.5" customHeight="1" x14ac:dyDescent="0.3">
      <c r="A58" s="108"/>
      <c r="B58" s="31" t="s">
        <v>65</v>
      </c>
      <c r="C58" s="62"/>
      <c r="D58" s="10">
        <v>600</v>
      </c>
      <c r="E58" s="10">
        <v>600</v>
      </c>
      <c r="F58" s="10">
        <v>600</v>
      </c>
      <c r="G58" s="10">
        <v>600</v>
      </c>
      <c r="H58" s="10">
        <v>600</v>
      </c>
      <c r="I58" s="10">
        <v>600</v>
      </c>
      <c r="J58" s="10">
        <v>600</v>
      </c>
      <c r="K58" s="10">
        <v>600</v>
      </c>
      <c r="L58" s="10">
        <v>600</v>
      </c>
      <c r="M58" s="10">
        <v>600</v>
      </c>
      <c r="N58" s="10">
        <v>600</v>
      </c>
      <c r="O58" s="10">
        <v>600</v>
      </c>
      <c r="P58" s="12"/>
      <c r="Q58" s="21">
        <f>SUM('Orçamento de marketing do canal'!$D58:$O58)</f>
        <v>7200</v>
      </c>
      <c r="R58" s="32"/>
      <c r="S58" s="35"/>
      <c r="T58" s="24"/>
    </row>
    <row r="59" spans="1:20" s="14" customFormat="1" ht="19.5" customHeight="1" thickBot="1" x14ac:dyDescent="0.35">
      <c r="A59" s="109"/>
      <c r="B59" s="84" t="s">
        <v>66</v>
      </c>
      <c r="C59" s="84"/>
      <c r="D59" s="85">
        <f>SUM(D56:D58)</f>
        <v>900</v>
      </c>
      <c r="E59" s="85">
        <f t="shared" ref="E59:O59" si="18">SUM(E56:E58)</f>
        <v>900</v>
      </c>
      <c r="F59" s="85">
        <f t="shared" si="18"/>
        <v>900</v>
      </c>
      <c r="G59" s="85">
        <f t="shared" si="18"/>
        <v>900</v>
      </c>
      <c r="H59" s="85">
        <f t="shared" si="18"/>
        <v>900</v>
      </c>
      <c r="I59" s="85">
        <f t="shared" si="18"/>
        <v>900</v>
      </c>
      <c r="J59" s="85">
        <f t="shared" si="18"/>
        <v>900</v>
      </c>
      <c r="K59" s="85">
        <f t="shared" si="18"/>
        <v>900</v>
      </c>
      <c r="L59" s="85">
        <f t="shared" si="18"/>
        <v>900</v>
      </c>
      <c r="M59" s="85">
        <f t="shared" si="18"/>
        <v>900</v>
      </c>
      <c r="N59" s="85">
        <f t="shared" si="18"/>
        <v>900</v>
      </c>
      <c r="O59" s="85">
        <f t="shared" si="18"/>
        <v>900</v>
      </c>
      <c r="P59" s="51"/>
      <c r="Q59" s="52">
        <f>SUM(Q56:Q58)</f>
        <v>10800</v>
      </c>
      <c r="R59" s="24"/>
      <c r="S59" s="25"/>
      <c r="T59" s="27"/>
    </row>
    <row r="60" spans="1:20" s="4" customFormat="1" ht="19.5" customHeight="1" x14ac:dyDescent="0.35">
      <c r="A60" s="109" t="s">
        <v>17</v>
      </c>
      <c r="B60" s="111" t="s">
        <v>67</v>
      </c>
      <c r="C60" s="82" t="s">
        <v>74</v>
      </c>
      <c r="D60" s="83" t="s">
        <v>75</v>
      </c>
      <c r="E60" s="82" t="s">
        <v>76</v>
      </c>
      <c r="F60" s="82" t="s">
        <v>77</v>
      </c>
      <c r="G60" s="82" t="s">
        <v>78</v>
      </c>
      <c r="H60" s="82" t="s">
        <v>79</v>
      </c>
      <c r="I60" s="82" t="s">
        <v>80</v>
      </c>
      <c r="J60" s="82" t="s">
        <v>81</v>
      </c>
      <c r="K60" s="82" t="s">
        <v>82</v>
      </c>
      <c r="L60" s="82" t="s">
        <v>83</v>
      </c>
      <c r="M60" s="82" t="s">
        <v>84</v>
      </c>
      <c r="N60" s="82" t="s">
        <v>85</v>
      </c>
      <c r="O60" s="82" t="s">
        <v>86</v>
      </c>
      <c r="P60" s="5"/>
      <c r="Q60" s="52"/>
      <c r="R60" s="97"/>
      <c r="S60" s="99"/>
      <c r="T60" s="1"/>
    </row>
    <row r="61" spans="1:20" ht="19.5" customHeight="1" x14ac:dyDescent="0.3">
      <c r="B61" s="48" t="s">
        <v>68</v>
      </c>
      <c r="C61" s="4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Q61" s="94"/>
      <c r="R61" s="72"/>
      <c r="S61" s="73"/>
    </row>
    <row r="62" spans="1:20" ht="19.5" customHeight="1" x14ac:dyDescent="0.3">
      <c r="B62" s="29" t="s">
        <v>69</v>
      </c>
      <c r="C62" s="58"/>
      <c r="D62" s="30">
        <v>50</v>
      </c>
      <c r="E62" s="30">
        <v>50</v>
      </c>
      <c r="F62" s="30">
        <v>50</v>
      </c>
      <c r="G62" s="30">
        <v>50</v>
      </c>
      <c r="H62" s="30">
        <v>50</v>
      </c>
      <c r="I62" s="30">
        <v>50</v>
      </c>
      <c r="J62" s="30">
        <v>50</v>
      </c>
      <c r="K62" s="30">
        <v>50</v>
      </c>
      <c r="L62" s="30">
        <v>50</v>
      </c>
      <c r="M62" s="30">
        <v>50</v>
      </c>
      <c r="N62" s="30">
        <v>50</v>
      </c>
      <c r="O62" s="30">
        <v>50</v>
      </c>
      <c r="Q62" s="71">
        <f>SUM('Orçamento de marketing do canal'!$D62:$O62)</f>
        <v>600</v>
      </c>
      <c r="R62" s="32"/>
      <c r="S62" s="35"/>
    </row>
    <row r="63" spans="1:20" ht="19.5" customHeight="1" x14ac:dyDescent="0.3">
      <c r="B63" s="38" t="s">
        <v>70</v>
      </c>
      <c r="C63" s="63"/>
      <c r="D63" s="36">
        <v>250</v>
      </c>
      <c r="E63" s="36">
        <v>250</v>
      </c>
      <c r="F63" s="36">
        <v>250</v>
      </c>
      <c r="G63" s="36">
        <v>250</v>
      </c>
      <c r="H63" s="36">
        <v>250</v>
      </c>
      <c r="I63" s="36">
        <v>250</v>
      </c>
      <c r="J63" s="36">
        <v>250</v>
      </c>
      <c r="K63" s="36">
        <v>250</v>
      </c>
      <c r="L63" s="36">
        <v>250</v>
      </c>
      <c r="M63" s="36">
        <v>250</v>
      </c>
      <c r="N63" s="36">
        <v>250</v>
      </c>
      <c r="O63" s="36">
        <v>250</v>
      </c>
      <c r="Q63" s="71">
        <f>SUM('Orçamento de marketing do canal'!$D63:$O63)</f>
        <v>3000</v>
      </c>
      <c r="R63" s="24"/>
      <c r="S63" s="25"/>
    </row>
    <row r="64" spans="1:20" ht="19.5" customHeight="1" x14ac:dyDescent="0.3">
      <c r="B64" s="31" t="s">
        <v>71</v>
      </c>
      <c r="C64" s="62"/>
      <c r="D64" s="10">
        <v>600</v>
      </c>
      <c r="E64" s="10">
        <v>600</v>
      </c>
      <c r="F64" s="10">
        <v>600</v>
      </c>
      <c r="G64" s="10">
        <v>600</v>
      </c>
      <c r="H64" s="10">
        <v>600</v>
      </c>
      <c r="I64" s="10">
        <v>600</v>
      </c>
      <c r="J64" s="10">
        <v>600</v>
      </c>
      <c r="K64" s="10">
        <v>600</v>
      </c>
      <c r="L64" s="10">
        <v>600</v>
      </c>
      <c r="M64" s="10">
        <v>600</v>
      </c>
      <c r="N64" s="10">
        <v>600</v>
      </c>
      <c r="O64" s="10">
        <v>600</v>
      </c>
      <c r="Q64" s="21">
        <f>SUM('Orçamento de marketing do canal'!$D64:$O64)</f>
        <v>7200</v>
      </c>
      <c r="R64" s="27"/>
      <c r="S64" s="25"/>
    </row>
    <row r="65" spans="1:17" ht="19.5" customHeight="1" thickBot="1" x14ac:dyDescent="0.35">
      <c r="B65" s="84" t="s">
        <v>72</v>
      </c>
      <c r="C65" s="84"/>
      <c r="D65" s="85">
        <f>SUM(D62:D64)</f>
        <v>900</v>
      </c>
      <c r="E65" s="85">
        <f t="shared" ref="E65:O65" si="19">SUM(E62:E64)</f>
        <v>900</v>
      </c>
      <c r="F65" s="85">
        <f t="shared" si="19"/>
        <v>900</v>
      </c>
      <c r="G65" s="85">
        <f t="shared" si="19"/>
        <v>900</v>
      </c>
      <c r="H65" s="85">
        <f t="shared" si="19"/>
        <v>900</v>
      </c>
      <c r="I65" s="85">
        <f t="shared" si="19"/>
        <v>900</v>
      </c>
      <c r="J65" s="85">
        <f t="shared" si="19"/>
        <v>900</v>
      </c>
      <c r="K65" s="85">
        <f t="shared" si="19"/>
        <v>900</v>
      </c>
      <c r="L65" s="85">
        <f t="shared" si="19"/>
        <v>900</v>
      </c>
      <c r="M65" s="85">
        <f t="shared" si="19"/>
        <v>900</v>
      </c>
      <c r="N65" s="85">
        <f t="shared" si="19"/>
        <v>900</v>
      </c>
      <c r="O65" s="85">
        <f t="shared" si="19"/>
        <v>900</v>
      </c>
      <c r="Q65" s="52">
        <f>SUM(Q62:Q64)</f>
        <v>10800</v>
      </c>
    </row>
    <row r="66" spans="1:17" ht="19.5" customHeight="1" thickBot="1" x14ac:dyDescent="0.35">
      <c r="B66" s="1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Q66" s="52"/>
    </row>
    <row r="67" spans="1:17" ht="19.5" customHeight="1" x14ac:dyDescent="0.3">
      <c r="A67" s="104" t="s">
        <v>18</v>
      </c>
      <c r="B67" s="57" t="s">
        <v>73</v>
      </c>
      <c r="C67" s="19"/>
      <c r="D67" s="50">
        <f>SUM(OutrasDespesas[[#Totals],[Mês 1]],ARC[[#Totals],[Mês 1]],Revendedor[[#Totals],[Mês 1]],Distribuidores[[#Totals],[Mês 1]],AgenteCorretor[[#Totals],[Mês 1]],D31)</f>
        <v>6354</v>
      </c>
      <c r="E67" s="50">
        <f>SUM(OutrasDespesas[[#Totals],[Mês 2]],ARC[[#Totals],[Mês 2]],Revendedor[[#Totals],[Mês 2]],Distribuidores[[#Totals],[Mês 2]],AgenteCorretor[[#Totals],[Mês 2]],E31)</f>
        <v>5785.85</v>
      </c>
      <c r="F67" s="50">
        <f>SUM(OutrasDespesas[[#Totals],[Mês 3]],ARC[[#Totals],[Mês 3]],Revendedor[[#Totals],[Mês 3]],Distribuidores[[#Totals],[Mês 3]],AgenteCorretor[[#Totals],[Mês 3]],F31)</f>
        <v>5834.4375</v>
      </c>
      <c r="G67" s="50">
        <f>SUM(OutrasDespesas[[#Totals],[Mês 4]],ARC[[#Totals],[Mês 4]],Revendedor[[#Totals],[Mês 4]],Distribuidores[[#Totals],[Mês 4]],AgenteCorretor[[#Totals],[Mês 4]],G31)</f>
        <v>5902.05</v>
      </c>
      <c r="H67" s="50">
        <f>SUM(OutrasDespesas[[#Totals],[Mês 5]],ARC[[#Totals],[Mês 5]],Revendedor[[#Totals],[Mês 5]],Distribuidores[[#Totals],[Mês 5]],AgenteCorretor[[#Totals],[Mês 5]],H31)</f>
        <v>5916.348</v>
      </c>
      <c r="I67" s="50">
        <f>SUM(OutrasDespesas[[#Totals],[Mês 6]],ARC[[#Totals],[Mês 6]],Revendedor[[#Totals],[Mês 6]],Distribuidores[[#Totals],[Mês 6]],AgenteCorretor[[#Totals],[Mês 6]],I31)</f>
        <v>5935.6875</v>
      </c>
      <c r="J67" s="50">
        <f>SUM(OutrasDespesas[[#Totals],[Mês 7]],ARC[[#Totals],[Mês 7]],Revendedor[[#Totals],[Mês 7]],Distribuidores[[#Totals],[Mês 7]],AgenteCorretor[[#Totals],[Mês 7]],J31)</f>
        <v>5976.9</v>
      </c>
      <c r="K67" s="50">
        <f>SUM(OutrasDespesas[[#Totals],[Mês 8]],ARC[[#Totals],[Mês 8]],Revendedor[[#Totals],[Mês 8]],Distribuidores[[#Totals],[Mês 8]],AgenteCorretor[[#Totals],[Mês 8]],K31)</f>
        <v>6015.84</v>
      </c>
      <c r="L67" s="50">
        <f>SUM(OutrasDespesas[[#Totals],[Mês 9]],ARC[[#Totals],[Mês 9]],Revendedor[[#Totals],[Mês 9]],Distribuidores[[#Totals],[Mês 9]],AgenteCorretor[[#Totals],[Mês 9]],L31)</f>
        <v>6031.8</v>
      </c>
      <c r="M67" s="50">
        <f>SUM(OutrasDespesas[[#Totals],[Mês 10]],ARC[[#Totals],[Mês 10]],Revendedor[[#Totals],[Mês 10]],Distribuidores[[#Totals],[Mês 10]],AgenteCorretor[[#Totals],[Mês 10]],M31)</f>
        <v>6001.8</v>
      </c>
      <c r="N67" s="50">
        <f>SUM(OutrasDespesas[[#Totals],[Mês 11]],ARC[[#Totals],[Mês 11]],Revendedor[[#Totals],[Mês 11]],Distribuidores[[#Totals],[Mês 11]],AgenteCorretor[[#Totals],[Mês 11]],N31)</f>
        <v>6056.8</v>
      </c>
      <c r="O67" s="50">
        <f>SUM(OutrasDespesas[[#Totals],[Mês 12]],ARC[[#Totals],[Mês 12]],Revendedor[[#Totals],[Mês 12]],Distribuidores[[#Totals],[Mês 12]],AgenteCorretor[[#Totals],[Mês 12]],O31)</f>
        <v>6001.8</v>
      </c>
      <c r="Q67" s="96">
        <f>SUM(D67:O67)</f>
        <v>71813.313000000009</v>
      </c>
    </row>
  </sheetData>
  <mergeCells count="1">
    <mergeCell ref="B1:T1"/>
  </mergeCells>
  <printOptions horizontalCentered="1"/>
  <pageMargins left="0.25" right="0.25" top="0.75" bottom="0.75" header="0.3" footer="0.3"/>
  <pageSetup paperSize="9" scale="58" fitToHeight="0" orientation="landscape" r:id="rId1"/>
  <headerFooter>
    <oddFooter>Page &amp;P of &amp;N</oddFoot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'Orçamento de marketing do canal'!D9:O9</xm:f>
              <xm:sqref>S9</xm:sqref>
            </x14:sparkline>
            <x14:sparkline>
              <xm:f>'Orçamento de marketing do canal'!D17:O17</xm:f>
              <xm:sqref>S17</xm:sqref>
            </x14:sparkline>
            <x14:sparkline>
              <xm:f>'Orçamento de marketing do canal'!D24:O24</xm:f>
              <xm:sqref>S24</xm:sqref>
            </x14:sparkline>
            <x14:sparkline>
              <xm:f>'Orçamento de marketing do canal'!D31:O31</xm:f>
              <xm:sqref>S31</xm:sqref>
            </x14:sparkline>
            <x14:sparkline>
              <xm:f>'Orçamento de marketing do canal'!D39:O39</xm:f>
              <xm:sqref>S39</xm:sqref>
            </x14:sparkline>
            <x14:sparkline>
              <xm:f>'Orçamento de marketing do canal'!D46:O46</xm:f>
              <xm:sqref>S46</xm:sqref>
            </x14:sparkline>
            <x14:sparkline>
              <xm:f>'Orçamento de marketing do canal'!D53:O53</xm:f>
              <xm:sqref>S53</xm:sqref>
            </x14:sparkline>
            <x14:sparkline>
              <xm:f>'Orçamento de marketing do canal'!D59:O59</xm:f>
              <xm:sqref>S59</xm:sqref>
            </x14:sparkline>
            <x14:sparkline>
              <xm:f>'Orçamento de marketing do canal'!D65:O65</xm:f>
              <xm:sqref>S65</xm:sqref>
            </x14:sparkline>
            <x14:sparkline>
              <xm:f>'Orçamento de marketing do canal'!D67:O67</xm:f>
              <xm:sqref>S67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Início</vt:lpstr>
      <vt:lpstr>Orçamento de marketing do canal</vt:lpstr>
      <vt:lpstr>'Orçamento de marketing do canal'!Print_Titles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2018-11-02T10:51:49Z</dcterms:created>
  <dcterms:modified xsi:type="dcterms:W3CDTF">2018-11-02T10:51:49Z</dcterms:modified>
</cp:coreProperties>
</file>