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13_AccessibilityQ4\04_from_finalchecks\01_Templates\he-IL\target\"/>
    </mc:Choice>
  </mc:AlternateContent>
  <bookViews>
    <workbookView xWindow="0" yWindow="0" windowWidth="28800" windowHeight="12675"/>
  </bookViews>
  <sheets>
    <sheet name="מטרות" sheetId="1" r:id="rId1"/>
    <sheet name="דיאטה" sheetId="2" r:id="rId2"/>
    <sheet name="פעילות גופנית" sheetId="3" r:id="rId3"/>
    <sheet name="חישובים בתרשים" sheetId="4" state="hidden" r:id="rId4"/>
  </sheets>
  <externalReferences>
    <externalReference r:id="rId5"/>
  </externalReferences>
  <definedNames>
    <definedName name="ColumnTitle2">דיאטה[[#Headers],[תאריך]]</definedName>
    <definedName name="ColumnTitle3">פעילות_גופנית[[#Headers],[תאריך]]</definedName>
    <definedName name="DietLastEnd">'חישובים בתרשים'!$C$5</definedName>
    <definedName name="DietPeriod">דיאטה[תאריך]</definedName>
    <definedName name="DietRowStart">'חישובים בתרשים'!$C$4</definedName>
    <definedName name="EndDate">מטרות!$B$3</definedName>
    <definedName name="EndWeight">מטרות!$B$8</definedName>
    <definedName name="ExerciseDateRange">'חישובים בתרשים'!$D$23:$D$36</definedName>
    <definedName name="ExerciseLastEnd">'חישובים בתרשים'!$C$23</definedName>
    <definedName name="ExercisePeriod">פעילות_גופנית[תאריך]</definedName>
    <definedName name="ExerciseRowStart">'חישובים בתרשים'!$C$22</definedName>
    <definedName name="LossPerDay">מטרות!$B$15</definedName>
    <definedName name="PlanDays">מטרות!$B$13</definedName>
    <definedName name="StartDate">מטרות!$B$1</definedName>
    <definedName name="StartWeight">מטרות!$B$6</definedName>
    <definedName name="WeightGoal">מטרות!$B$11</definedName>
    <definedName name="_xlnm.Print_Titles" localSheetId="1">דיאטה!$3:$3</definedName>
    <definedName name="_xlnm.Print_Titles" localSheetId="2">פעילות [1]גופנית!$3:$3</definedName>
    <definedName name="כותרת_משנה">מטרות!$C$2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4" i="4"/>
  <c r="B2" i="3"/>
  <c r="B2" i="2"/>
  <c r="B1" i="1" l="1"/>
  <c r="B3" i="1" s="1"/>
  <c r="B4" i="3" l="1"/>
  <c r="B5" i="3" s="1"/>
  <c r="B6" i="3" s="1"/>
  <c r="B7" i="3" s="1"/>
  <c r="B8" i="3" s="1"/>
  <c r="B9" i="3" s="1"/>
  <c r="B10" i="3" s="1"/>
  <c r="B11" i="3" s="1"/>
  <c r="B12" i="3" s="1"/>
  <c r="B13" i="3" l="1"/>
  <c r="B14" i="3" s="1"/>
  <c r="B15" i="3" s="1"/>
  <c r="B16" i="3" s="1"/>
  <c r="B17" i="3" s="1"/>
  <c r="B18" i="3" s="1"/>
  <c r="B19" i="3" s="1"/>
  <c r="B20" i="3" s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C23" i="4" l="1"/>
  <c r="G36" i="4" s="1"/>
  <c r="F36" i="4"/>
  <c r="G35" i="4"/>
  <c r="D35" i="4"/>
  <c r="F34" i="4"/>
  <c r="G33" i="4"/>
  <c r="D33" i="4"/>
  <c r="F32" i="4"/>
  <c r="G31" i="4"/>
  <c r="D31" i="4"/>
  <c r="F30" i="4"/>
  <c r="G29" i="4"/>
  <c r="F29" i="4"/>
  <c r="D29" i="4"/>
  <c r="G28" i="4"/>
  <c r="F28" i="4"/>
  <c r="D28" i="4"/>
  <c r="G27" i="4"/>
  <c r="F27" i="4"/>
  <c r="D27" i="4"/>
  <c r="G26" i="4"/>
  <c r="F26" i="4"/>
  <c r="D26" i="4"/>
  <c r="G25" i="4"/>
  <c r="F25" i="4"/>
  <c r="D25" i="4"/>
  <c r="G24" i="4"/>
  <c r="F24" i="4"/>
  <c r="D24" i="4"/>
  <c r="G23" i="4"/>
  <c r="F23" i="4"/>
  <c r="D23" i="4"/>
  <c r="C5" i="4"/>
  <c r="B4" i="2"/>
  <c r="B5" i="2"/>
  <c r="B6" i="2"/>
  <c r="D30" i="4" l="1"/>
  <c r="G30" i="4"/>
  <c r="F31" i="4"/>
  <c r="D32" i="4"/>
  <c r="G32" i="4"/>
  <c r="F33" i="4"/>
  <c r="D34" i="4"/>
  <c r="G34" i="4"/>
  <c r="F35" i="4"/>
  <c r="D36" i="4"/>
  <c r="I18" i="4"/>
  <c r="H18" i="4"/>
  <c r="G18" i="4"/>
  <c r="F18" i="4"/>
  <c r="D18" i="4"/>
  <c r="I17" i="4"/>
  <c r="H17" i="4"/>
  <c r="G17" i="4"/>
  <c r="F17" i="4"/>
  <c r="D17" i="4"/>
  <c r="I16" i="4"/>
  <c r="H16" i="4"/>
  <c r="G16" i="4"/>
  <c r="F16" i="4"/>
  <c r="D16" i="4"/>
  <c r="I15" i="4"/>
  <c r="H15" i="4"/>
  <c r="G15" i="4"/>
  <c r="F15" i="4"/>
  <c r="D15" i="4"/>
  <c r="I14" i="4"/>
  <c r="H14" i="4"/>
  <c r="G14" i="4"/>
  <c r="F14" i="4"/>
  <c r="D14" i="4"/>
  <c r="I13" i="4"/>
  <c r="H13" i="4"/>
  <c r="G13" i="4"/>
  <c r="F13" i="4"/>
  <c r="D13" i="4"/>
  <c r="I12" i="4"/>
  <c r="H12" i="4"/>
  <c r="G12" i="4"/>
  <c r="F12" i="4"/>
  <c r="D12" i="4"/>
  <c r="I11" i="4"/>
  <c r="H11" i="4"/>
  <c r="G11" i="4"/>
  <c r="F11" i="4"/>
  <c r="D11" i="4"/>
  <c r="I10" i="4"/>
  <c r="H10" i="4"/>
  <c r="G10" i="4"/>
  <c r="F10" i="4"/>
  <c r="D10" i="4"/>
  <c r="I9" i="4"/>
  <c r="H9" i="4"/>
  <c r="G9" i="4"/>
  <c r="F9" i="4"/>
  <c r="D9" i="4"/>
  <c r="I8" i="4"/>
  <c r="H8" i="4"/>
  <c r="G8" i="4"/>
  <c r="F8" i="4"/>
  <c r="D8" i="4"/>
  <c r="I7" i="4"/>
  <c r="H7" i="4"/>
  <c r="G7" i="4"/>
  <c r="F7" i="4"/>
  <c r="D7" i="4"/>
  <c r="I6" i="4"/>
  <c r="H6" i="4"/>
  <c r="G6" i="4"/>
  <c r="F6" i="4"/>
  <c r="D6" i="4"/>
  <c r="I5" i="4"/>
  <c r="H5" i="4"/>
  <c r="G5" i="4"/>
  <c r="F5" i="4"/>
  <c r="D5" i="4"/>
  <c r="E36" i="4" l="1"/>
  <c r="E32" i="4"/>
  <c r="E28" i="4"/>
  <c r="E24" i="4"/>
  <c r="E31" i="4"/>
  <c r="E27" i="4"/>
  <c r="E30" i="4"/>
  <c r="E33" i="4"/>
  <c r="E35" i="4"/>
  <c r="E29" i="4"/>
  <c r="E34" i="4"/>
  <c r="E26" i="4"/>
  <c r="E25" i="4"/>
  <c r="E15" i="4" l="1"/>
  <c r="E11" i="4"/>
  <c r="E7" i="4"/>
  <c r="E12" i="4"/>
  <c r="E14" i="4"/>
  <c r="E10" i="4"/>
  <c r="E6" i="4"/>
  <c r="E13" i="4"/>
  <c r="E9" i="4"/>
  <c r="E5" i="4"/>
  <c r="E8" i="4"/>
  <c r="E18" i="4"/>
  <c r="E16" i="4"/>
  <c r="E17" i="4"/>
  <c r="B11" i="1"/>
  <c r="E23" i="4" l="1"/>
  <c r="B13" i="1"/>
  <c r="B15" i="1" s="1"/>
</calcChain>
</file>

<file path=xl/sharedStrings.xml><?xml version="1.0" encoding="utf-8"?>
<sst xmlns="http://schemas.openxmlformats.org/spreadsheetml/2006/main" count="98" uniqueCount="46">
  <si>
    <t>תאריך התחלה</t>
  </si>
  <si>
    <t>תאריך סיום</t>
  </si>
  <si>
    <t>משקל התחלתי</t>
  </si>
  <si>
    <t>משקל סופי</t>
  </si>
  <si>
    <t>מידת ירידה במשקל</t>
  </si>
  <si>
    <t>ימי ירידה במשקל</t>
  </si>
  <si>
    <t>ירידה במשקל בכל יום</t>
  </si>
  <si>
    <t>מטרות</t>
  </si>
  <si>
    <t>יומן דיאטה ופעילות גופנית</t>
  </si>
  <si>
    <t>ניתוח דיאטה</t>
  </si>
  <si>
    <t>ניתוח פעילות גופנית</t>
  </si>
  <si>
    <t>פעילות גופנית</t>
  </si>
  <si>
    <t>דיאטה</t>
  </si>
  <si>
    <t>תאריך</t>
  </si>
  <si>
    <t>שעה</t>
  </si>
  <si>
    <t>תיאור</t>
  </si>
  <si>
    <t>קפה</t>
  </si>
  <si>
    <t>בייגל</t>
  </si>
  <si>
    <t>ארוחת צהריים</t>
  </si>
  <si>
    <t>ארוחת ערב</t>
  </si>
  <si>
    <t>טוסט</t>
  </si>
  <si>
    <t>קלוריות</t>
  </si>
  <si>
    <t>פחמימות</t>
  </si>
  <si>
    <t>חלבון</t>
  </si>
  <si>
    <t>שומנים</t>
  </si>
  <si>
    <t>הערות</t>
  </si>
  <si>
    <t>קפה בבוקר</t>
  </si>
  <si>
    <t>ארוחת בוקר קלה</t>
  </si>
  <si>
    <t>כריך הודו</t>
  </si>
  <si>
    <t>תבשיל תפוחי אדמה</t>
  </si>
  <si>
    <t>כריך</t>
  </si>
  <si>
    <t>סלט</t>
  </si>
  <si>
    <t>לאטה</t>
  </si>
  <si>
    <t>משך זמן (דקות)</t>
  </si>
  <si>
    <t>קלוריות שנשרפו</t>
  </si>
  <si>
    <t>אימון הליכון</t>
  </si>
  <si>
    <t>פעילות אירובית קלה</t>
  </si>
  <si>
    <t>אימוץ מאומץ</t>
  </si>
  <si>
    <t>ריצה</t>
  </si>
  <si>
    <t>נתוני תרשים של ניתוח דיאטה</t>
  </si>
  <si>
    <t>שורה התחלתית</t>
  </si>
  <si>
    <t>ערך דיאטה אחרון</t>
  </si>
  <si>
    <t>נתוני תרשים של ניתוח פעילות גופנית</t>
  </si>
  <si>
    <t>ערך פעילות גופנית אחרון</t>
  </si>
  <si>
    <t>יום</t>
  </si>
  <si>
    <t>מספר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</si>
</sst>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#,#00;;;"/>
    <numFmt numFmtId="166" formatCode="[$-1000000]h:mm;@"/>
  </numFmts>
  <fonts count="23" x14ac:knownFonts="1">
    <font>
      <sz val="11"/>
      <color theme="1"/>
      <name val="Tahoma"/>
      <family val="2"/>
    </font>
    <font>
      <sz val="11"/>
      <color theme="0"/>
      <name val="Arial"/>
      <family val="2"/>
      <scheme val="minor"/>
    </font>
    <font>
      <sz val="24"/>
      <color theme="1" tint="0.24994659260841701"/>
      <name val="Tahoma"/>
      <family val="2"/>
      <scheme val="major"/>
    </font>
    <font>
      <sz val="14"/>
      <color theme="0"/>
      <name val="Tahoma"/>
      <family val="2"/>
      <scheme val="major"/>
    </font>
    <font>
      <sz val="18"/>
      <color theme="0"/>
      <name val="Tahoma"/>
      <family val="2"/>
      <scheme val="major"/>
    </font>
    <font>
      <sz val="11"/>
      <name val="Arial"/>
      <family val="2"/>
      <scheme val="minor"/>
    </font>
    <font>
      <sz val="10"/>
      <color theme="0"/>
      <name val="Tahoma"/>
      <family val="2"/>
      <scheme val="major"/>
    </font>
    <font>
      <sz val="11"/>
      <color theme="1"/>
      <name val="Arial"/>
      <family val="2"/>
      <scheme val="minor"/>
    </font>
    <font>
      <sz val="18"/>
      <color theme="1"/>
      <name val="Tahoma"/>
      <family val="2"/>
      <scheme val="major"/>
    </font>
    <font>
      <sz val="11"/>
      <color theme="0"/>
      <name val="Tahoma"/>
      <family val="2"/>
      <scheme val="major"/>
    </font>
    <font>
      <sz val="11"/>
      <color theme="1"/>
      <name val="Tahoma"/>
      <family val="2"/>
      <scheme val="major"/>
    </font>
    <font>
      <sz val="12"/>
      <color theme="1" tint="0.24994659260841701"/>
      <name val="Tahoma"/>
      <family val="2"/>
      <scheme val="major"/>
    </font>
    <font>
      <sz val="11"/>
      <name val="Tahoma"/>
      <family val="2"/>
      <scheme val="maj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2"/>
      <color theme="1" tint="0.24994659260841701"/>
      <name val="Tahoma"/>
      <family val="2"/>
    </font>
    <font>
      <b/>
      <sz val="11"/>
      <name val="Tahoma"/>
      <family val="2"/>
      <scheme val="major"/>
    </font>
    <font>
      <sz val="8"/>
      <name val="Tahoma"/>
      <family val="2"/>
      <scheme val="major"/>
    </font>
    <font>
      <b/>
      <sz val="18"/>
      <color theme="0"/>
      <name val="Tahoma"/>
      <family val="2"/>
      <scheme val="major"/>
    </font>
    <font>
      <b/>
      <sz val="24"/>
      <color theme="1" tint="0.24994659260841701"/>
      <name val="Tahoma"/>
      <family val="2"/>
      <scheme val="major"/>
    </font>
    <font>
      <b/>
      <sz val="14"/>
      <color theme="0"/>
      <name val="Tahoma"/>
      <family val="2"/>
      <scheme val="major"/>
    </font>
    <font>
      <b/>
      <sz val="10"/>
      <color theme="0"/>
      <name val="Tahoma"/>
      <family val="2"/>
      <scheme val="major"/>
    </font>
    <font>
      <b/>
      <sz val="18"/>
      <color theme="1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</borders>
  <cellStyleXfs count="19">
    <xf numFmtId="0" fontId="0" fillId="0" borderId="0">
      <alignment vertical="center"/>
    </xf>
    <xf numFmtId="0" fontId="8" fillId="0" borderId="0" applyNumberFormat="0" applyFill="0" applyBorder="0" applyAlignment="0" applyProtection="0"/>
    <xf numFmtId="0" fontId="15" fillId="0" borderId="0" applyNumberFormat="0" applyFill="0" applyProtection="0">
      <alignment vertical="center"/>
    </xf>
    <xf numFmtId="0" fontId="3" fillId="5" borderId="0" applyNumberFormat="0" applyProtection="0">
      <alignment horizontal="left" vertical="center" indent="1"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14" fontId="4" fillId="3" borderId="6">
      <alignment horizontal="center"/>
    </xf>
    <xf numFmtId="0" fontId="4" fillId="4" borderId="6" applyNumberFormat="0">
      <alignment horizontal="center"/>
    </xf>
    <xf numFmtId="1" fontId="4" fillId="5" borderId="6">
      <alignment horizontal="center"/>
    </xf>
    <xf numFmtId="0" fontId="6" fillId="5" borderId="0" applyNumberFormat="0" applyBorder="0" applyProtection="0">
      <alignment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14" fontId="5" fillId="0" borderId="5" applyNumberFormat="0" applyFont="0" applyFill="0" applyAlignment="0">
      <alignment horizontal="center"/>
    </xf>
    <xf numFmtId="14" fontId="13" fillId="0" borderId="2" applyFill="0" applyBorder="0" applyAlignment="0">
      <alignment horizontal="center"/>
    </xf>
    <xf numFmtId="2" fontId="13" fillId="0" borderId="0" applyFill="0" applyBorder="0" applyAlignment="0">
      <alignment vertical="center"/>
    </xf>
    <xf numFmtId="1" fontId="13" fillId="5" borderId="2" applyFill="0" applyBorder="0" applyAlignment="0">
      <alignment horizontal="center"/>
    </xf>
    <xf numFmtId="166" fontId="7" fillId="0" borderId="0" applyFont="0" applyFill="0" applyBorder="0" applyAlignment="0">
      <alignment horizontal="left" vertical="center"/>
    </xf>
    <xf numFmtId="0" fontId="2" fillId="0" borderId="1" applyNumberFormat="0" applyFill="0" applyProtection="0"/>
  </cellStyleXfs>
  <cellXfs count="51">
    <xf numFmtId="0" fontId="0" fillId="0" borderId="0" xfId="0">
      <alignment vertical="center"/>
    </xf>
    <xf numFmtId="0" fontId="15" fillId="0" borderId="0" xfId="2">
      <alignment vertical="center"/>
    </xf>
    <xf numFmtId="0" fontId="0" fillId="0" borderId="0" xfId="0" applyAlignment="1">
      <alignment horizontal="left" vertical="center"/>
    </xf>
    <xf numFmtId="0" fontId="15" fillId="0" borderId="0" xfId="2" applyAlignment="1">
      <alignment vertical="top"/>
    </xf>
    <xf numFmtId="0" fontId="1" fillId="0" borderId="1" xfId="11">
      <alignment horizontal="center" vertical="center"/>
    </xf>
    <xf numFmtId="0" fontId="2" fillId="0" borderId="1" xfId="18"/>
    <xf numFmtId="0" fontId="2" fillId="0" borderId="1" xfId="18" applyFont="1"/>
    <xf numFmtId="0" fontId="9" fillId="0" borderId="1" xfId="11" applyFont="1">
      <alignment horizontal="center" vertical="center"/>
    </xf>
    <xf numFmtId="0" fontId="10" fillId="0" borderId="0" xfId="0" applyFont="1">
      <alignment vertical="center"/>
    </xf>
    <xf numFmtId="0" fontId="9" fillId="3" borderId="5" xfId="4" applyNumberFormat="1" applyFont="1" applyBorder="1" applyAlignment="1">
      <alignment horizontal="center" vertical="top"/>
    </xf>
    <xf numFmtId="0" fontId="11" fillId="0" borderId="0" xfId="2" applyFont="1">
      <alignment vertical="center"/>
    </xf>
    <xf numFmtId="0" fontId="3" fillId="5" borderId="0" xfId="3" applyFont="1" applyAlignment="1">
      <alignment horizontal="left" vertical="center" indent="1"/>
    </xf>
    <xf numFmtId="0" fontId="9" fillId="4" borderId="5" xfId="5" applyNumberFormat="1" applyFont="1" applyBorder="1" applyAlignment="1">
      <alignment horizontal="center" vertical="top"/>
    </xf>
    <xf numFmtId="0" fontId="3" fillId="5" borderId="0" xfId="3" applyFont="1">
      <alignment horizontal="left" vertical="center" indent="1"/>
    </xf>
    <xf numFmtId="0" fontId="9" fillId="5" borderId="5" xfId="6" applyNumberFormat="1" applyFont="1" applyBorder="1" applyAlignment="1">
      <alignment horizontal="center" vertical="top"/>
    </xf>
    <xf numFmtId="0" fontId="12" fillId="2" borderId="0" xfId="0" applyFont="1" applyFill="1" applyBorder="1">
      <alignment vertical="center"/>
    </xf>
    <xf numFmtId="14" fontId="13" fillId="0" borderId="0" xfId="14" applyBorder="1" applyAlignment="1">
      <alignment horizontal="right" vertical="center"/>
    </xf>
    <xf numFmtId="166" fontId="13" fillId="0" borderId="0" xfId="17" applyNumberFormat="1" applyFont="1" applyFill="1" applyBorder="1" applyAlignment="1">
      <alignment horizontal="right" vertical="center"/>
    </xf>
    <xf numFmtId="166" fontId="13" fillId="0" borderId="0" xfId="17" applyNumberFormat="1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1" fontId="13" fillId="0" borderId="0" xfId="16" applyFill="1" applyBorder="1" applyAlignment="1">
      <alignment horizontal="right" vertical="center"/>
    </xf>
    <xf numFmtId="14" fontId="13" fillId="0" borderId="0" xfId="14" applyNumberFormat="1" applyBorder="1" applyAlignment="1">
      <alignment horizontal="right" vertical="center"/>
    </xf>
    <xf numFmtId="0" fontId="10" fillId="0" borderId="0" xfId="0" applyFont="1" applyFill="1">
      <alignment vertical="center"/>
    </xf>
    <xf numFmtId="0" fontId="12" fillId="0" borderId="3" xfId="0" applyFont="1" applyFill="1" applyBorder="1">
      <alignment vertical="center"/>
    </xf>
    <xf numFmtId="0" fontId="16" fillId="0" borderId="3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0" fillId="0" borderId="0" xfId="0" applyNumberFormat="1" applyFont="1" applyFill="1">
      <alignment vertical="center"/>
    </xf>
    <xf numFmtId="14" fontId="17" fillId="0" borderId="3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NumberFormat="1" applyFont="1" applyFill="1" applyBorder="1" applyAlignment="1">
      <alignment horizontal="left" vertical="center"/>
    </xf>
    <xf numFmtId="14" fontId="17" fillId="0" borderId="4" xfId="0" applyNumberFormat="1" applyFont="1" applyFill="1" applyBorder="1" applyAlignment="1">
      <alignment horizontal="left" vertical="center"/>
    </xf>
    <xf numFmtId="14" fontId="18" fillId="3" borderId="5" xfId="14" applyNumberFormat="1" applyFont="1" applyFill="1" applyBorder="1">
      <alignment horizontal="center"/>
    </xf>
    <xf numFmtId="2" fontId="18" fillId="4" borderId="6" xfId="15" applyNumberFormat="1" applyFont="1" applyFill="1" applyBorder="1" applyAlignment="1">
      <alignment horizontal="center"/>
    </xf>
    <xf numFmtId="1" fontId="18" fillId="5" borderId="6" xfId="16" applyNumberFormat="1" applyFont="1" applyBorder="1">
      <alignment horizontal="center"/>
    </xf>
    <xf numFmtId="1" fontId="18" fillId="5" borderId="6" xfId="16" applyFont="1" applyBorder="1">
      <alignment horizontal="center"/>
    </xf>
    <xf numFmtId="2" fontId="18" fillId="5" borderId="6" xfId="15" applyFont="1" applyFill="1" applyBorder="1" applyAlignment="1">
      <alignment horizontal="center"/>
    </xf>
    <xf numFmtId="0" fontId="19" fillId="0" borderId="1" xfId="18" applyFont="1"/>
    <xf numFmtId="0" fontId="20" fillId="5" borderId="0" xfId="3" applyFont="1" applyAlignment="1">
      <alignment horizontal="right" vertical="center" indent="1"/>
    </xf>
    <xf numFmtId="14" fontId="21" fillId="5" borderId="0" xfId="10" applyNumberFormat="1" applyFont="1" applyBorder="1">
      <alignment vertical="center"/>
    </xf>
    <xf numFmtId="164" fontId="21" fillId="5" borderId="0" xfId="10" applyNumberFormat="1" applyFont="1" applyBorder="1">
      <alignment vertical="center"/>
    </xf>
    <xf numFmtId="0" fontId="21" fillId="5" borderId="0" xfId="10" applyFont="1" applyBorder="1">
      <alignment vertical="center"/>
    </xf>
    <xf numFmtId="1" fontId="21" fillId="5" borderId="0" xfId="10" applyNumberFormat="1" applyFont="1" applyBorder="1">
      <alignment vertical="center"/>
    </xf>
    <xf numFmtId="0" fontId="17" fillId="0" borderId="3" xfId="0" applyFont="1" applyFill="1" applyBorder="1" applyAlignment="1">
      <alignment horizontal="left" vertical="center" readingOrder="2"/>
    </xf>
    <xf numFmtId="165" fontId="17" fillId="0" borderId="3" xfId="0" applyNumberFormat="1" applyFont="1" applyFill="1" applyBorder="1" applyAlignment="1">
      <alignment horizontal="left" vertical="center" readingOrder="2"/>
    </xf>
    <xf numFmtId="14" fontId="21" fillId="0" borderId="0" xfId="10" applyNumberFormat="1" applyFont="1" applyFill="1" applyBorder="1">
      <alignment vertical="center"/>
    </xf>
    <xf numFmtId="1" fontId="21" fillId="0" borderId="0" xfId="10" applyNumberFormat="1" applyFont="1" applyFill="1" applyBorder="1">
      <alignment vertical="center"/>
    </xf>
    <xf numFmtId="0" fontId="21" fillId="0" borderId="0" xfId="10" applyFont="1" applyFill="1" applyBorder="1">
      <alignment vertical="center"/>
    </xf>
    <xf numFmtId="14" fontId="18" fillId="3" borderId="6" xfId="14" applyNumberFormat="1" applyFont="1" applyFill="1" applyBorder="1">
      <alignment horizontal="center"/>
    </xf>
    <xf numFmtId="2" fontId="18" fillId="4" borderId="6" xfId="15" applyFont="1" applyFill="1" applyBorder="1" applyAlignment="1">
      <alignment horizontal="center"/>
    </xf>
    <xf numFmtId="0" fontId="22" fillId="0" borderId="1" xfId="1" applyFont="1" applyFill="1" applyBorder="1"/>
  </cellXfs>
  <cellStyles count="19">
    <cellStyle name="Normal" xfId="0" builtinId="0" customBuiltin="1"/>
    <cellStyle name="גבול לבן" xfId="13"/>
    <cellStyle name="הדגשה1" xfId="4" builtinId="29" customBuiltin="1"/>
    <cellStyle name="הדגשה2" xfId="5" builtinId="33" customBuiltin="1"/>
    <cellStyle name="הדגשה3" xfId="6" builtinId="37" customBuiltin="1"/>
    <cellStyle name="היפר-קישור" xfId="11" builtinId="8" customBuiltin="1"/>
    <cellStyle name="היפר-קישור שהופעל" xfId="12" builtinId="9" customBuiltin="1"/>
    <cellStyle name="כותרת" xfId="18" builtinId="15" customBuiltin="1"/>
    <cellStyle name="כותרת 1" xfId="1" builtinId="16" customBuiltin="1"/>
    <cellStyle name="כותרת 2" xfId="2" builtinId="17" customBuiltin="1"/>
    <cellStyle name="כותרת 3" xfId="3" builtinId="18" customBuiltin="1"/>
    <cellStyle name="כותרת 4" xfId="10" builtinId="19" customBuiltin="1"/>
    <cellStyle name="כותרת סרגל צידי 1" xfId="7"/>
    <cellStyle name="כותרת סרגל צידי 2" xfId="8"/>
    <cellStyle name="כותרת סרגל צידי 3" xfId="9"/>
    <cellStyle name="מספר" xfId="16"/>
    <cellStyle name="משקל" xfId="15"/>
    <cellStyle name="שעה" xfId="17"/>
    <cellStyle name="תאריך" xfId="14"/>
  </cellStyles>
  <dxfs count="19"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9" formatCode="dd/mm/yyyy"/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family val="2"/>
      </font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numFmt numFmtId="166" formatCode="[$-1000000]h:mm;@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family val="2"/>
      </font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טבלת יומן דיאטה ופעילות גופנית" defaultPivotStyle="PivotStyleMedium11">
    <tableStyle name="טבלת יומן דיאטה ופעילות גופנית" pivot="0" count="5">
      <tableStyleElement type="wholeTable" dxfId="18"/>
      <tableStyleElement type="headerRow" dxfId="17"/>
      <tableStyleElement type="totalRow" dxfId="16"/>
      <tableStyleElement type="firstColumn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01057609717457"/>
          <c:y val="6.6519318674021971E-2"/>
          <c:w val="0.7283557434868948"/>
          <c:h val="0.7841917760279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'חישובים בתרשים'!$I$4</c:f>
              <c:strCache>
                <c:ptCount val="1"/>
                <c:pt idx="0">
                  <c:v>קלוריות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'חישובים בתרשים'!$E$5:$E$18</c:f>
              <c:strCache>
                <c:ptCount val="14"/>
                <c:pt idx="0">
                  <c:v>יום ג</c:v>
                </c:pt>
                <c:pt idx="1">
                  <c:v>יום ג</c:v>
                </c:pt>
                <c:pt idx="2">
                  <c:v>יום ד</c:v>
                </c:pt>
                <c:pt idx="3">
                  <c:v>יום ד</c:v>
                </c:pt>
                <c:pt idx="4">
                  <c:v>יום ד</c:v>
                </c:pt>
                <c:pt idx="5">
                  <c:v>יום ד</c:v>
                </c:pt>
                <c:pt idx="6">
                  <c:v>יום ה</c:v>
                </c:pt>
                <c:pt idx="7">
                  <c:v>יום ה</c:v>
                </c:pt>
                <c:pt idx="8">
                  <c:v>יום ה</c:v>
                </c:pt>
                <c:pt idx="9">
                  <c:v>יום ה</c:v>
                </c:pt>
                <c:pt idx="10">
                  <c:v>יום ו</c:v>
                </c:pt>
                <c:pt idx="11">
                  <c:v>יום ו</c:v>
                </c:pt>
                <c:pt idx="12">
                  <c:v>יום ו</c:v>
                </c:pt>
                <c:pt idx="13">
                  <c:v>יום א</c:v>
                </c:pt>
              </c:strCache>
              <c:extLst xmlns:c15="http://schemas.microsoft.com/office/drawing/2012/chart"/>
            </c:strRef>
          </c:cat>
          <c:val>
            <c:numRef>
              <c:f>'חישובים בתרשים'!$I$5:$I$18</c:f>
              <c:numCache>
                <c:formatCode>General</c:formatCode>
                <c:ptCount val="14"/>
                <c:pt idx="0">
                  <c:v>283</c:v>
                </c:pt>
                <c:pt idx="1">
                  <c:v>500</c:v>
                </c:pt>
                <c:pt idx="2">
                  <c:v>1</c:v>
                </c:pt>
                <c:pt idx="3">
                  <c:v>10</c:v>
                </c:pt>
                <c:pt idx="4">
                  <c:v>189</c:v>
                </c:pt>
                <c:pt idx="5">
                  <c:v>477</c:v>
                </c:pt>
                <c:pt idx="6">
                  <c:v>1</c:v>
                </c:pt>
                <c:pt idx="7">
                  <c:v>245</c:v>
                </c:pt>
                <c:pt idx="8">
                  <c:v>247</c:v>
                </c:pt>
                <c:pt idx="9">
                  <c:v>456</c:v>
                </c:pt>
                <c:pt idx="10">
                  <c:v>10</c:v>
                </c:pt>
                <c:pt idx="11">
                  <c:v>135</c:v>
                </c:pt>
                <c:pt idx="12">
                  <c:v>184</c:v>
                </c:pt>
                <c:pt idx="1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B2A-858B-F364BF799365}"/>
            </c:ext>
          </c:extLst>
        </c:ser>
        <c:ser>
          <c:idx val="1"/>
          <c:order val="1"/>
          <c:tx>
            <c:strRef>
              <c:f>'חישובים בתרשים'!$H$4</c:f>
              <c:strCache>
                <c:ptCount val="1"/>
                <c:pt idx="0">
                  <c:v>פחמימות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'חישובים בתרשים'!$E$5:$E$18</c:f>
              <c:strCache>
                <c:ptCount val="14"/>
                <c:pt idx="0">
                  <c:v>יום ג</c:v>
                </c:pt>
                <c:pt idx="1">
                  <c:v>יום ג</c:v>
                </c:pt>
                <c:pt idx="2">
                  <c:v>יום ד</c:v>
                </c:pt>
                <c:pt idx="3">
                  <c:v>יום ד</c:v>
                </c:pt>
                <c:pt idx="4">
                  <c:v>יום ד</c:v>
                </c:pt>
                <c:pt idx="5">
                  <c:v>יום ד</c:v>
                </c:pt>
                <c:pt idx="6">
                  <c:v>יום ה</c:v>
                </c:pt>
                <c:pt idx="7">
                  <c:v>יום ה</c:v>
                </c:pt>
                <c:pt idx="8">
                  <c:v>יום ה</c:v>
                </c:pt>
                <c:pt idx="9">
                  <c:v>יום ה</c:v>
                </c:pt>
                <c:pt idx="10">
                  <c:v>יום ו</c:v>
                </c:pt>
                <c:pt idx="11">
                  <c:v>יום ו</c:v>
                </c:pt>
                <c:pt idx="12">
                  <c:v>יום ו</c:v>
                </c:pt>
                <c:pt idx="13">
                  <c:v>יום א</c:v>
                </c:pt>
              </c:strCache>
              <c:extLst xmlns:c15="http://schemas.microsoft.com/office/drawing/2012/chart"/>
            </c:strRef>
          </c:cat>
          <c:val>
            <c:numRef>
              <c:f>'חישובים בתרשים'!$H$5:$H$18</c:f>
              <c:numCache>
                <c:formatCode>General</c:formatCode>
                <c:ptCount val="14"/>
                <c:pt idx="0">
                  <c:v>46</c:v>
                </c:pt>
                <c:pt idx="1">
                  <c:v>42</c:v>
                </c:pt>
                <c:pt idx="2">
                  <c:v>0</c:v>
                </c:pt>
                <c:pt idx="3">
                  <c:v>10</c:v>
                </c:pt>
                <c:pt idx="4">
                  <c:v>26</c:v>
                </c:pt>
                <c:pt idx="5">
                  <c:v>62</c:v>
                </c:pt>
                <c:pt idx="6">
                  <c:v>0</c:v>
                </c:pt>
                <c:pt idx="7">
                  <c:v>48</c:v>
                </c:pt>
                <c:pt idx="8">
                  <c:v>11</c:v>
                </c:pt>
                <c:pt idx="9">
                  <c:v>64</c:v>
                </c:pt>
                <c:pt idx="10">
                  <c:v>10</c:v>
                </c:pt>
                <c:pt idx="11">
                  <c:v>12.36</c:v>
                </c:pt>
                <c:pt idx="12">
                  <c:v>7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1-4B2A-858B-F364BF799365}"/>
            </c:ext>
          </c:extLst>
        </c:ser>
        <c:ser>
          <c:idx val="2"/>
          <c:order val="2"/>
          <c:tx>
            <c:strRef>
              <c:f>'חישובים בתרשים'!$G$4</c:f>
              <c:strCache>
                <c:ptCount val="1"/>
                <c:pt idx="0">
                  <c:v>חלבון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'חישובים בתרשים'!$E$5:$E$18</c:f>
              <c:strCache>
                <c:ptCount val="14"/>
                <c:pt idx="0">
                  <c:v>יום ג</c:v>
                </c:pt>
                <c:pt idx="1">
                  <c:v>יום ג</c:v>
                </c:pt>
                <c:pt idx="2">
                  <c:v>יום ד</c:v>
                </c:pt>
                <c:pt idx="3">
                  <c:v>יום ד</c:v>
                </c:pt>
                <c:pt idx="4">
                  <c:v>יום ד</c:v>
                </c:pt>
                <c:pt idx="5">
                  <c:v>יום ד</c:v>
                </c:pt>
                <c:pt idx="6">
                  <c:v>יום ה</c:v>
                </c:pt>
                <c:pt idx="7">
                  <c:v>יום ה</c:v>
                </c:pt>
                <c:pt idx="8">
                  <c:v>יום ה</c:v>
                </c:pt>
                <c:pt idx="9">
                  <c:v>יום ה</c:v>
                </c:pt>
                <c:pt idx="10">
                  <c:v>יום ו</c:v>
                </c:pt>
                <c:pt idx="11">
                  <c:v>יום ו</c:v>
                </c:pt>
                <c:pt idx="12">
                  <c:v>יום ו</c:v>
                </c:pt>
                <c:pt idx="13">
                  <c:v>יום א</c:v>
                </c:pt>
              </c:strCache>
              <c:extLst xmlns:c15="http://schemas.microsoft.com/office/drawing/2012/chart"/>
            </c:strRef>
          </c:cat>
          <c:val>
            <c:numRef>
              <c:f>'חישובים בתרשים'!$G$5:$G$18</c:f>
              <c:numCache>
                <c:formatCode>General</c:formatCode>
                <c:ptCount val="14"/>
                <c:pt idx="0">
                  <c:v>18</c:v>
                </c:pt>
                <c:pt idx="1">
                  <c:v>35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13.5</c:v>
                </c:pt>
                <c:pt idx="6">
                  <c:v>0</c:v>
                </c:pt>
                <c:pt idx="7">
                  <c:v>10</c:v>
                </c:pt>
                <c:pt idx="8">
                  <c:v>43</c:v>
                </c:pt>
                <c:pt idx="9">
                  <c:v>32</c:v>
                </c:pt>
                <c:pt idx="10">
                  <c:v>2</c:v>
                </c:pt>
                <c:pt idx="11">
                  <c:v>8.81</c:v>
                </c:pt>
                <c:pt idx="12">
                  <c:v>5.43</c:v>
                </c:pt>
                <c:pt idx="1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B2A-858B-F364BF799365}"/>
            </c:ext>
          </c:extLst>
        </c:ser>
        <c:ser>
          <c:idx val="3"/>
          <c:order val="3"/>
          <c:tx>
            <c:strRef>
              <c:f>'חישובים בתרשים'!$F$4</c:f>
              <c:strCache>
                <c:ptCount val="1"/>
                <c:pt idx="0">
                  <c:v>שומנים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'חישובים בתרשים'!$E$5:$E$18</c:f>
              <c:strCache>
                <c:ptCount val="14"/>
                <c:pt idx="0">
                  <c:v>יום ג</c:v>
                </c:pt>
                <c:pt idx="1">
                  <c:v>יום ג</c:v>
                </c:pt>
                <c:pt idx="2">
                  <c:v>יום ד</c:v>
                </c:pt>
                <c:pt idx="3">
                  <c:v>יום ד</c:v>
                </c:pt>
                <c:pt idx="4">
                  <c:v>יום ד</c:v>
                </c:pt>
                <c:pt idx="5">
                  <c:v>יום ד</c:v>
                </c:pt>
                <c:pt idx="6">
                  <c:v>יום ה</c:v>
                </c:pt>
                <c:pt idx="7">
                  <c:v>יום ה</c:v>
                </c:pt>
                <c:pt idx="8">
                  <c:v>יום ה</c:v>
                </c:pt>
                <c:pt idx="9">
                  <c:v>יום ה</c:v>
                </c:pt>
                <c:pt idx="10">
                  <c:v>יום ו</c:v>
                </c:pt>
                <c:pt idx="11">
                  <c:v>יום ו</c:v>
                </c:pt>
                <c:pt idx="12">
                  <c:v>יום ו</c:v>
                </c:pt>
                <c:pt idx="13">
                  <c:v>יום א</c:v>
                </c:pt>
              </c:strCache>
              <c:extLst xmlns:c15="http://schemas.microsoft.com/office/drawing/2012/chart"/>
            </c:strRef>
          </c:cat>
          <c:val>
            <c:numRef>
              <c:f>'חישובים בתרשים'!$F$5:$F$18</c:f>
              <c:numCache>
                <c:formatCode>General</c:formatCode>
                <c:ptCount val="14"/>
                <c:pt idx="0">
                  <c:v>3.5</c:v>
                </c:pt>
                <c:pt idx="1">
                  <c:v>25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1.5</c:v>
                </c:pt>
                <c:pt idx="8">
                  <c:v>5</c:v>
                </c:pt>
                <c:pt idx="9">
                  <c:v>22</c:v>
                </c:pt>
                <c:pt idx="10">
                  <c:v>10</c:v>
                </c:pt>
                <c:pt idx="11">
                  <c:v>5.51</c:v>
                </c:pt>
                <c:pt idx="12">
                  <c:v>15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1-4B2A-858B-F364BF79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2222544"/>
        <c:axId val="492218624"/>
      </c:barChart>
      <c:catAx>
        <c:axId val="4922225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2218624"/>
        <c:crosses val="autoZero"/>
        <c:auto val="1"/>
        <c:lblAlgn val="ctr"/>
        <c:lblOffset val="100"/>
        <c:noMultiLvlLbl val="0"/>
      </c:catAx>
      <c:valAx>
        <c:axId val="492218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j-cs"/>
              </a:defRPr>
            </a:pPr>
            <a:endParaRPr lang="he-IL"/>
          </a:p>
        </c:txPr>
        <c:crossAx val="49222254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704748745042185E-2"/>
          <c:y val="6.7895140704324133E-2"/>
          <c:w val="0.13725171348701565"/>
          <c:h val="0.83628652277059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23430248009489"/>
          <c:y val="8.1340846380216464E-2"/>
          <c:w val="0.72206135665202653"/>
          <c:h val="0.75696071413533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'חישובים בתרשים'!$G$22</c:f>
              <c:strCache>
                <c:ptCount val="1"/>
                <c:pt idx="0">
                  <c:v>קלוריות שנשרפו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4.4321329639889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C-425B-96CA-1DB742A39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'חישובים בתרשים'!$D$23:$D$36</c:f>
              <c:numCache>
                <c:formatCode>m/d/yyyy</c:formatCode>
                <c:ptCount val="14"/>
                <c:pt idx="0">
                  <c:v>42884</c:v>
                </c:pt>
                <c:pt idx="1">
                  <c:v>42883</c:v>
                </c:pt>
                <c:pt idx="2">
                  <c:v>42882</c:v>
                </c:pt>
                <c:pt idx="3">
                  <c:v>42881</c:v>
                </c:pt>
                <c:pt idx="4">
                  <c:v>42880</c:v>
                </c:pt>
                <c:pt idx="5">
                  <c:v>42879</c:v>
                </c:pt>
                <c:pt idx="6">
                  <c:v>42878</c:v>
                </c:pt>
                <c:pt idx="7">
                  <c:v>42877</c:v>
                </c:pt>
                <c:pt idx="8">
                  <c:v>42876</c:v>
                </c:pt>
                <c:pt idx="9">
                  <c:v>42875</c:v>
                </c:pt>
                <c:pt idx="10">
                  <c:v>42874</c:v>
                </c:pt>
                <c:pt idx="11">
                  <c:v>42873</c:v>
                </c:pt>
                <c:pt idx="12">
                  <c:v>42872</c:v>
                </c:pt>
                <c:pt idx="13">
                  <c:v>42871</c:v>
                </c:pt>
              </c:numCache>
            </c:numRef>
          </c:cat>
          <c:val>
            <c:numRef>
              <c:f>'חישובים בתרשים'!$G$23:$G$36</c:f>
              <c:numCache>
                <c:formatCode>#,#00;;;</c:formatCode>
                <c:ptCount val="14"/>
                <c:pt idx="0">
                  <c:v>195</c:v>
                </c:pt>
                <c:pt idx="1">
                  <c:v>265</c:v>
                </c:pt>
                <c:pt idx="2">
                  <c:v>290</c:v>
                </c:pt>
                <c:pt idx="3">
                  <c:v>320</c:v>
                </c:pt>
                <c:pt idx="4">
                  <c:v>350</c:v>
                </c:pt>
                <c:pt idx="5">
                  <c:v>295</c:v>
                </c:pt>
                <c:pt idx="6">
                  <c:v>270</c:v>
                </c:pt>
                <c:pt idx="7">
                  <c:v>325</c:v>
                </c:pt>
                <c:pt idx="8">
                  <c:v>175</c:v>
                </c:pt>
                <c:pt idx="9">
                  <c:v>335</c:v>
                </c:pt>
                <c:pt idx="10">
                  <c:v>205</c:v>
                </c:pt>
                <c:pt idx="11">
                  <c:v>285</c:v>
                </c:pt>
                <c:pt idx="12">
                  <c:v>125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2224112"/>
        <c:axId val="492219016"/>
      </c:barChart>
      <c:lineChart>
        <c:grouping val="standard"/>
        <c:varyColors val="0"/>
        <c:ser>
          <c:idx val="1"/>
          <c:order val="1"/>
          <c:tx>
            <c:strRef>
              <c:f>'חישובים בתרשים'!$F$22</c:f>
              <c:strCache>
                <c:ptCount val="1"/>
                <c:pt idx="0">
                  <c:v>משך זמן (דקות)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'חישובים בתרשים'!$D$23:$E$36</c:f>
              <c:multiLvlStrCache>
                <c:ptCount val="14"/>
                <c:lvl>
                  <c:pt idx="0">
                    <c:v>יום ב</c:v>
                  </c:pt>
                  <c:pt idx="1">
                    <c:v>יום א</c:v>
                  </c:pt>
                  <c:pt idx="2">
                    <c:v>שבת</c:v>
                  </c:pt>
                  <c:pt idx="3">
                    <c:v>יום ו</c:v>
                  </c:pt>
                  <c:pt idx="4">
                    <c:v>יום ה</c:v>
                  </c:pt>
                  <c:pt idx="5">
                    <c:v>יום ד</c:v>
                  </c:pt>
                  <c:pt idx="6">
                    <c:v>יום ג</c:v>
                  </c:pt>
                  <c:pt idx="7">
                    <c:v>יום ב</c:v>
                  </c:pt>
                  <c:pt idx="8">
                    <c:v>יום א</c:v>
                  </c:pt>
                  <c:pt idx="9">
                    <c:v>שבת</c:v>
                  </c:pt>
                  <c:pt idx="10">
                    <c:v>יום ו</c:v>
                  </c:pt>
                  <c:pt idx="11">
                    <c:v>יום ה</c:v>
                  </c:pt>
                  <c:pt idx="12">
                    <c:v>יום ד</c:v>
                  </c:pt>
                  <c:pt idx="13">
                    <c:v>יום ג</c:v>
                  </c:pt>
                </c:lvl>
                <c:lvl>
                  <c:pt idx="0">
                    <c:v>29/05/2017</c:v>
                  </c:pt>
                  <c:pt idx="1">
                    <c:v>28/05/2017</c:v>
                  </c:pt>
                  <c:pt idx="2">
                    <c:v>27/05/2017</c:v>
                  </c:pt>
                  <c:pt idx="3">
                    <c:v>26/05/2017</c:v>
                  </c:pt>
                  <c:pt idx="4">
                    <c:v>25/05/2017</c:v>
                  </c:pt>
                  <c:pt idx="5">
                    <c:v>24/05/2017</c:v>
                  </c:pt>
                  <c:pt idx="6">
                    <c:v>23/05/2017</c:v>
                  </c:pt>
                  <c:pt idx="7">
                    <c:v>22/05/2017</c:v>
                  </c:pt>
                  <c:pt idx="8">
                    <c:v>21/05/2017</c:v>
                  </c:pt>
                  <c:pt idx="9">
                    <c:v>20/05/2017</c:v>
                  </c:pt>
                  <c:pt idx="10">
                    <c:v>19/05/2017</c:v>
                  </c:pt>
                  <c:pt idx="11">
                    <c:v>18/05/2017</c:v>
                  </c:pt>
                  <c:pt idx="12">
                    <c:v>17/05/2017</c:v>
                  </c:pt>
                  <c:pt idx="13">
                    <c:v>16/05/2017</c:v>
                  </c:pt>
                </c:lvl>
              </c:multiLvlStrCache>
            </c:multiLvlStrRef>
          </c:cat>
          <c:val>
            <c:numRef>
              <c:f>'חישובים בתרשים'!$F$23:$F$36</c:f>
              <c:numCache>
                <c:formatCode>#,#00;;;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45</c:v>
                </c:pt>
                <c:pt idx="5">
                  <c:v>20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24112"/>
        <c:axId val="492219016"/>
      </c:lineChart>
      <c:catAx>
        <c:axId val="4922241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2219016"/>
        <c:crosses val="autoZero"/>
        <c:auto val="0"/>
        <c:lblAlgn val="ctr"/>
        <c:lblOffset val="100"/>
        <c:noMultiLvlLbl val="1"/>
      </c:catAx>
      <c:valAx>
        <c:axId val="4922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,#00;;;" sourceLinked="1"/>
        <c:majorTickMark val="in"/>
        <c:minorTickMark val="none"/>
        <c:tickLblPos val="high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j-cs"/>
              </a:defRPr>
            </a:pPr>
            <a:endParaRPr lang="he-IL"/>
          </a:p>
        </c:txPr>
        <c:crossAx val="4922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503874076313975E-3"/>
          <c:y val="8.3008400173754507E-2"/>
          <c:w val="0.16996897149863011"/>
          <c:h val="0.112926233871115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j-cs"/>
            </a:defRPr>
          </a:pPr>
          <a:endParaRPr lang="he-IL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&#1491;&#1497;&#1488;&#1496;&#1492;!A1"/><Relationship Id="rId1" Type="http://schemas.openxmlformats.org/officeDocument/2006/relationships/hyperlink" Target="#'&#1508;&#1506;&#1497;&#1500;&#1493;&#1514; &#1490;&#1493;&#1508;&#1504;&#1497;&#1514;'!A1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508;&#1506;&#1497;&#1500;&#1493;&#1514; &#1490;&#1493;&#1508;&#1504;&#1497;&#1514;'!A1"/><Relationship Id="rId1" Type="http://schemas.openxmlformats.org/officeDocument/2006/relationships/hyperlink" Target="#&#1502;&#1496;&#1512;&#1493;&#1514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1502;&#1496;&#1512;&#1493;&#1514;!A1"/><Relationship Id="rId1" Type="http://schemas.openxmlformats.org/officeDocument/2006/relationships/hyperlink" Target="#&#1491;&#1497;&#1488;&#1496;&#149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85725</xdr:rowOff>
    </xdr:from>
    <xdr:to>
      <xdr:col>9</xdr:col>
      <xdr:colOff>657225</xdr:colOff>
      <xdr:row>0</xdr:row>
      <xdr:rowOff>380999</xdr:rowOff>
    </xdr:to>
    <xdr:sp macro="" textlink="">
      <xdr:nvSpPr>
        <xdr:cNvPr id="2" name="פעילות גופנית" descr="לחצן ניווט לפעילות גופנית">
          <a:hlinkClick xmlns:r="http://schemas.openxmlformats.org/officeDocument/2006/relationships" r:id="rId1" tooltip="בחר כדי להציג את גליון העבודה 'פעילות גופנית'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1229079650" y="85725"/>
          <a:ext cx="457200" cy="295274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he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10</xdr:col>
      <xdr:colOff>180975</xdr:colOff>
      <xdr:row>0</xdr:row>
      <xdr:rowOff>85725</xdr:rowOff>
    </xdr:from>
    <xdr:to>
      <xdr:col>10</xdr:col>
      <xdr:colOff>638175</xdr:colOff>
      <xdr:row>0</xdr:row>
      <xdr:rowOff>380999</xdr:rowOff>
    </xdr:to>
    <xdr:sp macro="" textlink="">
      <xdr:nvSpPr>
        <xdr:cNvPr id="3" name="דיאטה" descr="לחצן ניווט לדיאטה">
          <a:hlinkClick xmlns:r="http://schemas.openxmlformats.org/officeDocument/2006/relationships" r:id="rId2" tooltip="בחר כדי להציג את גליון העבודה 'דיאטה'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11228289075" y="85725"/>
          <a:ext cx="457200" cy="295274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he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 editAs="oneCell">
    <xdr:from>
      <xdr:col>2</xdr:col>
      <xdr:colOff>142873</xdr:colOff>
      <xdr:row>3</xdr:row>
      <xdr:rowOff>47625</xdr:rowOff>
    </xdr:from>
    <xdr:to>
      <xdr:col>10</xdr:col>
      <xdr:colOff>809624</xdr:colOff>
      <xdr:row>6</xdr:row>
      <xdr:rowOff>342901</xdr:rowOff>
    </xdr:to>
    <xdr:graphicFrame macro="">
      <xdr:nvGraphicFramePr>
        <xdr:cNvPr id="19" name="chtDietAnalysis" descr="תרשים עמודות מוערם 100%, המציג את ערכי הדיאטה מ- 14 הימים האחרונים, כולל שומנים, חלבון, פחמימות וקלוריות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28574</xdr:colOff>
      <xdr:row>8</xdr:row>
      <xdr:rowOff>47624</xdr:rowOff>
    </xdr:from>
    <xdr:to>
      <xdr:col>10</xdr:col>
      <xdr:colOff>800100</xdr:colOff>
      <xdr:row>15</xdr:row>
      <xdr:rowOff>323849</xdr:rowOff>
    </xdr:to>
    <xdr:graphicFrame macro="">
      <xdr:nvGraphicFramePr>
        <xdr:cNvPr id="21" name="chtExerciseAnalysis" descr="תרשים טורים מקובץ באשכולות וקו, המציג קלוריות שנשרפו ואת משך הזמן בדקות של 14 ערכי הפעילות הגופנית האחרונים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66675</xdr:rowOff>
    </xdr:from>
    <xdr:to>
      <xdr:col>6</xdr:col>
      <xdr:colOff>657225</xdr:colOff>
      <xdr:row>0</xdr:row>
      <xdr:rowOff>371474</xdr:rowOff>
    </xdr:to>
    <xdr:sp macro="" textlink="">
      <xdr:nvSpPr>
        <xdr:cNvPr id="2" name="מטרות" descr="לחצן ניווט למטרות">
          <a:hlinkClick xmlns:r="http://schemas.openxmlformats.org/officeDocument/2006/relationships" r:id="rId1" tooltip="בחר כדי להציג את גליון העבודה 'מטרות'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11232689625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he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200025</xdr:colOff>
      <xdr:row>0</xdr:row>
      <xdr:rowOff>66675</xdr:rowOff>
    </xdr:from>
    <xdr:to>
      <xdr:col>7</xdr:col>
      <xdr:colOff>657225</xdr:colOff>
      <xdr:row>0</xdr:row>
      <xdr:rowOff>371474</xdr:rowOff>
    </xdr:to>
    <xdr:sp macro="" textlink="">
      <xdr:nvSpPr>
        <xdr:cNvPr id="3" name="פעילות גופנית" descr="לחצן ניווט לפעילות גופנית">
          <a:hlinkClick xmlns:r="http://schemas.openxmlformats.org/officeDocument/2006/relationships" r:id="rId2" tooltip="בחר כדי להציג את גליון העבודה 'פעילות גופנית'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11231727600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he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109538</xdr:rowOff>
    </xdr:from>
    <xdr:to>
      <xdr:col>5</xdr:col>
      <xdr:colOff>685800</xdr:colOff>
      <xdr:row>0</xdr:row>
      <xdr:rowOff>414337</xdr:rowOff>
    </xdr:to>
    <xdr:sp macro="" textlink="">
      <xdr:nvSpPr>
        <xdr:cNvPr id="2" name="דיאטה" descr="לחצן ניווט לדיאטה">
          <a:hlinkClick xmlns:r="http://schemas.openxmlformats.org/officeDocument/2006/relationships" r:id="rId1" tooltip="בחר כדי להציג את גליון העבודה 'דיאטה'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11232584850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he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6</xdr:col>
      <xdr:colOff>219075</xdr:colOff>
      <xdr:row>0</xdr:row>
      <xdr:rowOff>109538</xdr:rowOff>
    </xdr:from>
    <xdr:to>
      <xdr:col>6</xdr:col>
      <xdr:colOff>676275</xdr:colOff>
      <xdr:row>0</xdr:row>
      <xdr:rowOff>414337</xdr:rowOff>
    </xdr:to>
    <xdr:sp macro="" textlink="">
      <xdr:nvSpPr>
        <xdr:cNvPr id="3" name="מטרות" descr="לחצן ניווט למטרות">
          <a:hlinkClick xmlns:r="http://schemas.openxmlformats.org/officeDocument/2006/relationships" r:id="rId2" tooltip="בחר כדי להציג את גליון העבודה 'מטרות'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11231632350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he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490;&#1493;&#1508;&#1504;&#1497;&#151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ופנית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דיאטה" displayName="דיאטה" ref="B3:I19" totalsRowShown="0" headerRowDxfId="13" dataDxfId="12">
  <autoFilter ref="B3:I19"/>
  <tableColumns count="8">
    <tableColumn id="1" name="תאריך" dataDxfId="11" dataCellStyle="תאריך"/>
    <tableColumn id="2" name="שעה" dataDxfId="10" dataCellStyle="שעה"/>
    <tableColumn id="3" name="תיאור" dataDxfId="9" dataCellStyle="Normal"/>
    <tableColumn id="4" name="קלוריות" dataDxfId="8" dataCellStyle="מספר"/>
    <tableColumn id="5" name="פחמימות" dataDxfId="7" dataCellStyle="מספר"/>
    <tableColumn id="6" name="חלבון" dataDxfId="6" dataCellStyle="מספר"/>
    <tableColumn id="7" name="שומנים" dataDxfId="5" dataCellStyle="מספר"/>
    <tableColumn id="8" name="הערות" dataCellStyle="Normal"/>
  </tableColumns>
  <tableStyleInfo name="טבלת יומן דיאטה ופעילות גופנית" showFirstColumn="0" showLastColumn="0" showRowStripes="1" showColumnStripes="0"/>
  <extLst>
    <ext xmlns:x14="http://schemas.microsoft.com/office/spreadsheetml/2009/9/main" uri="{504A1905-F514-4f6f-8877-14C23A59335A}">
      <x14:table altTextSummary="הזן מידע לגבי דיאטה, כגון תאריך, שעה, תיאור, קלוריות, פחמימות, חלבון, שומנים והערות"/>
    </ext>
  </extLst>
</table>
</file>

<file path=xl/tables/table2.xml><?xml version="1.0" encoding="utf-8"?>
<table xmlns="http://schemas.openxmlformats.org/spreadsheetml/2006/main" id="2" name="פעילות_גופנית" displayName="פעילות_גופנית" ref="B3:E20" totalsRowShown="0" headerRowDxfId="4" dataDxfId="3">
  <autoFilter ref="B3:E20"/>
  <tableColumns count="4">
    <tableColumn id="1" name="תאריך" dataDxfId="2" dataCellStyle="תאריך"/>
    <tableColumn id="2" name="משך זמן (דקות)" dataDxfId="1" dataCellStyle="מספר"/>
    <tableColumn id="3" name="קלוריות שנשרפו" dataDxfId="0" dataCellStyle="מספר"/>
    <tableColumn id="4" name="הערות" dataCellStyle="Normal"/>
  </tableColumns>
  <tableStyleInfo name="טבלת יומן דיאטה ופעילות גופנית" showFirstColumn="0" showLastColumn="0" showRowStripes="1" showColumnStripes="0"/>
  <extLst>
    <ext xmlns:x14="http://schemas.microsoft.com/office/spreadsheetml/2009/9/main" uri="{504A1905-F514-4f6f-8877-14C23A59335A}">
      <x14:table altTextSummary="הזן מידע לגבי פעילות גופנית, כגון תאריך, משך זמן, קלוריות שנשרפו והערות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B1:K16"/>
  <sheetViews>
    <sheetView showGridLines="0" rightToLeft="1" tabSelected="1" zoomScaleNormal="100" workbookViewId="0"/>
  </sheetViews>
  <sheetFormatPr defaultRowHeight="14.25" x14ac:dyDescent="0.2"/>
  <cols>
    <col min="1" max="1" width="2.625" style="8" customWidth="1"/>
    <col min="2" max="2" width="23" style="8" customWidth="1"/>
    <col min="3" max="3" width="24.5" style="8" customWidth="1"/>
    <col min="4" max="9" width="10.375" style="8" customWidth="1"/>
    <col min="10" max="11" width="10.625" style="8" customWidth="1"/>
    <col min="12" max="12" width="2.625" style="8" customWidth="1"/>
    <col min="13" max="16384" width="9" style="8"/>
  </cols>
  <sheetData>
    <row r="1" spans="2:11" ht="30" x14ac:dyDescent="0.4">
      <c r="B1" s="32">
        <f ca="1">TODAY()</f>
        <v>42864</v>
      </c>
      <c r="C1" s="37" t="s">
        <v>7</v>
      </c>
      <c r="D1" s="6"/>
      <c r="E1" s="6"/>
      <c r="F1" s="6"/>
      <c r="G1" s="6"/>
      <c r="H1" s="6"/>
      <c r="I1" s="6"/>
      <c r="J1" s="7" t="s">
        <v>11</v>
      </c>
      <c r="K1" s="7" t="s">
        <v>12</v>
      </c>
    </row>
    <row r="2" spans="2:11" ht="45" customHeight="1" x14ac:dyDescent="0.2">
      <c r="B2" s="9" t="s">
        <v>0</v>
      </c>
      <c r="C2" s="10" t="s">
        <v>8</v>
      </c>
    </row>
    <row r="3" spans="2:11" ht="30" customHeight="1" x14ac:dyDescent="0.2">
      <c r="B3" s="48">
        <f ca="1">StartDate+121</f>
        <v>42985</v>
      </c>
      <c r="C3" s="38" t="s">
        <v>9</v>
      </c>
      <c r="D3" s="11"/>
      <c r="E3" s="11"/>
      <c r="F3" s="11"/>
      <c r="G3" s="11"/>
      <c r="H3" s="11"/>
      <c r="I3" s="11"/>
      <c r="J3" s="11"/>
      <c r="K3" s="11"/>
    </row>
    <row r="4" spans="2:11" ht="30" customHeight="1" x14ac:dyDescent="0.2">
      <c r="B4" s="48"/>
    </row>
    <row r="5" spans="2:11" ht="30" customHeight="1" x14ac:dyDescent="0.2">
      <c r="B5" s="9" t="s">
        <v>1</v>
      </c>
    </row>
    <row r="6" spans="2:11" ht="60" customHeight="1" x14ac:dyDescent="0.3">
      <c r="B6" s="33">
        <v>100</v>
      </c>
    </row>
    <row r="7" spans="2:11" ht="30" customHeight="1" x14ac:dyDescent="0.2">
      <c r="B7" s="12" t="s">
        <v>2</v>
      </c>
    </row>
    <row r="8" spans="2:11" ht="30" customHeight="1" x14ac:dyDescent="0.2">
      <c r="B8" s="49">
        <v>80</v>
      </c>
      <c r="C8" s="38" t="s">
        <v>10</v>
      </c>
      <c r="D8" s="13"/>
      <c r="E8" s="13"/>
      <c r="F8" s="13"/>
      <c r="G8" s="13"/>
      <c r="H8" s="13"/>
      <c r="I8" s="13"/>
      <c r="J8" s="13"/>
      <c r="K8" s="13"/>
    </row>
    <row r="9" spans="2:11" ht="30" customHeight="1" x14ac:dyDescent="0.2">
      <c r="B9" s="49"/>
    </row>
    <row r="10" spans="2:11" ht="30" customHeight="1" x14ac:dyDescent="0.2">
      <c r="B10" s="12" t="s">
        <v>3</v>
      </c>
    </row>
    <row r="11" spans="2:11" ht="60" customHeight="1" x14ac:dyDescent="0.3">
      <c r="B11" s="34">
        <f>StartWeight-EndWeight</f>
        <v>20</v>
      </c>
    </row>
    <row r="12" spans="2:11" ht="30" customHeight="1" x14ac:dyDescent="0.2">
      <c r="B12" s="14" t="s">
        <v>4</v>
      </c>
    </row>
    <row r="13" spans="2:11" ht="60" customHeight="1" x14ac:dyDescent="0.3">
      <c r="B13" s="35">
        <f ca="1">EndDate-StartDate</f>
        <v>121</v>
      </c>
      <c r="J13" s="15"/>
      <c r="K13" s="15"/>
    </row>
    <row r="14" spans="2:11" ht="30" customHeight="1" x14ac:dyDescent="0.2">
      <c r="B14" s="14" t="s">
        <v>5</v>
      </c>
      <c r="J14" s="15"/>
      <c r="K14" s="15"/>
    </row>
    <row r="15" spans="2:11" ht="60" customHeight="1" x14ac:dyDescent="0.3">
      <c r="B15" s="36">
        <f ca="1">WeightGoal/B13</f>
        <v>0.16528925619834711</v>
      </c>
      <c r="J15" s="15"/>
      <c r="K15" s="15"/>
    </row>
    <row r="16" spans="2:11" ht="30" customHeight="1" x14ac:dyDescent="0.2">
      <c r="B16" s="14" t="s">
        <v>6</v>
      </c>
    </row>
  </sheetData>
  <mergeCells count="2">
    <mergeCell ref="B3:B4"/>
    <mergeCell ref="B8:B9"/>
  </mergeCells>
  <dataValidations count="16">
    <dataValidation allowBlank="1" showInputMessage="1" showErrorMessage="1" prompt="הזן תאריך התחלה בתא זה עדכן את תאריך הסיום, המשקל ההתחלתי והמשקל הסופי הרצוי בתאים שלהלן. מידת הירידה במשקל, ימי הירידה במשקל והירידה במשקל בכל יום מחושבים באופן אוטומטי" sqref="B1"/>
    <dataValidation allowBlank="1" showInputMessage="1" showErrorMessage="1" prompt="צור יומן דיאטה ופעילות גופנית בחוברת עבודה זו. הזן משקל התחלתי ומשקל סופי רצוי כדי לחשב את מידת הירידה במשקל בגליון עבודה זה. תרשימים המראים תוצאות דיאטה ופעילות גופנית" sqref="A1"/>
    <dataValidation allowBlank="1" showInputMessage="1" showErrorMessage="1" prompt="הזן תאריך סיום בתא זה" sqref="B3:B4"/>
    <dataValidation allowBlank="1" showInputMessage="1" showErrorMessage="1" prompt="הזן משקל התחלתי בתא זה" sqref="B6"/>
    <dataValidation allowBlank="1" showInputMessage="1" showErrorMessage="1" prompt="הזן משקל סופי בתא זה" sqref="B8:B9"/>
    <dataValidation allowBlank="1" showInputMessage="1" showErrorMessage="1" prompt="מידת הירידה במשקל מחושבת באופן אוטומטי בתא זה" sqref="B11"/>
    <dataValidation allowBlank="1" showInputMessage="1" showErrorMessage="1" prompt="ימי הירידה במשקל מחושבים באופן אוטומטי בתא זה" sqref="B13"/>
    <dataValidation allowBlank="1" showInputMessage="1" showErrorMessage="1" prompt="הירידה במשקל בכל יום מחושבת באופן אוטומטי בתא זה" sqref="B15"/>
    <dataValidation allowBlank="1" showInputMessage="1" showErrorMessage="1" prompt="הכותרת של גליון עבודה זה מופיעה בתא זה. בחר בתא J1 כדי לנווט לגליון העבודה 'פעילות גופנית' ובתא K1 כדי לנווט לגליון העבודה 'דיאטה'" sqref="C1"/>
    <dataValidation allowBlank="1" showInputMessage="1" showErrorMessage="1" prompt="קישור ניווט לגליון העבודה 'פעילות גופנית'" sqref="J1"/>
    <dataValidation allowBlank="1" showInputMessage="1" showErrorMessage="1" prompt="קישור ניווט לגליון העבודה 'דיאטה'" sqref="K1"/>
    <dataValidation allowBlank="1" showInputMessage="1" showErrorMessage="1" prompt="ניתוח הדיאטה מבוסס על הערכים מגליון העבודה 'דיאטה'" sqref="C3"/>
    <dataValidation allowBlank="1" showInputMessage="1" showErrorMessage="1" prompt="ניתוח הפעילות הגופנית מבוסס על הערכים מגליון העבודה 'פעילות גופנית'" sqref="C8"/>
    <dataValidation allowBlank="1" showInputMessage="1" showErrorMessage="1" prompt="תרשים עמודות מוערם של ניתוח דיאטה נמצא בתאים C4 עד K7" sqref="C4"/>
    <dataValidation allowBlank="1" showInputMessage="1" showErrorMessage="1" prompt="תרשים טורים מקובץ באשכולות המציג קלוריות שנשרפו ותרשים קו מעליו המציג את משך הפעילות הגופנית נמצאים בתאים C9 עד K16" sqref="C9"/>
    <dataValidation allowBlank="1" showInputMessage="1" showErrorMessage="1" prompt="כותרת המשנה של גליון עבודה זה מופיעה בתא זה. תרשים 'ניתוח דיאטה' מתחיל בתא C4. תרשים 'ניתוח פעילות גופנית' מתחיל בתא C9." sqref="C2"/>
  </dataValidations>
  <hyperlinks>
    <hyperlink ref="J1" location="EXERCISE!A1" tooltip="בחר כדי להציג את גליון העבודה 'פעילות גופנית'" display="פעילות גופנית"/>
    <hyperlink ref="K1" location="DIET!A1" tooltip="בחר כדי להציג את גליון העבודה 'דיאטה'" display="דיאטה"/>
  </hyperlinks>
  <printOptions horizontalCentered="1"/>
  <pageMargins left="0.4" right="0.4" top="0.4" bottom="0.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B1:I19"/>
  <sheetViews>
    <sheetView showGridLines="0" rightToLeft="1" workbookViewId="0"/>
  </sheetViews>
  <sheetFormatPr defaultRowHeight="32.25" customHeight="1" x14ac:dyDescent="0.2"/>
  <cols>
    <col min="1" max="1" width="2.625" customWidth="1"/>
    <col min="2" max="2" width="15.625" customWidth="1"/>
    <col min="3" max="3" width="12.5" customWidth="1"/>
    <col min="4" max="4" width="17.25" customWidth="1"/>
    <col min="5" max="5" width="13.625" customWidth="1"/>
    <col min="6" max="8" width="12.625" customWidth="1"/>
    <col min="9" max="9" width="25.375" customWidth="1"/>
    <col min="10" max="10" width="2.625" customWidth="1"/>
  </cols>
  <sheetData>
    <row r="1" spans="2:9" ht="37.5" customHeight="1" x14ac:dyDescent="0.4">
      <c r="B1" s="37" t="s">
        <v>12</v>
      </c>
      <c r="C1" s="5"/>
      <c r="D1" s="5"/>
      <c r="E1" s="5"/>
      <c r="F1" s="5"/>
      <c r="G1" s="4" t="s">
        <v>7</v>
      </c>
      <c r="H1" s="4" t="s">
        <v>11</v>
      </c>
      <c r="I1" s="5"/>
    </row>
    <row r="2" spans="2:9" ht="35.25" customHeight="1" x14ac:dyDescent="0.2">
      <c r="B2" s="3" t="str">
        <f>כותרת_משנה</f>
        <v>יומן דיאטה ופעילות גופנית</v>
      </c>
      <c r="C2" s="1"/>
      <c r="D2" s="1"/>
      <c r="E2" s="1"/>
      <c r="F2" s="1"/>
      <c r="G2" s="1"/>
      <c r="H2" s="1"/>
      <c r="I2" s="1"/>
    </row>
    <row r="3" spans="2:9" ht="21" customHeight="1" x14ac:dyDescent="0.2">
      <c r="B3" s="39" t="s">
        <v>13</v>
      </c>
      <c r="C3" s="40" t="s">
        <v>14</v>
      </c>
      <c r="D3" s="41" t="s">
        <v>15</v>
      </c>
      <c r="E3" s="42" t="s">
        <v>21</v>
      </c>
      <c r="F3" s="42" t="s">
        <v>22</v>
      </c>
      <c r="G3" s="42" t="s">
        <v>23</v>
      </c>
      <c r="H3" s="42" t="s">
        <v>24</v>
      </c>
      <c r="I3" s="41" t="s">
        <v>25</v>
      </c>
    </row>
    <row r="4" spans="2:9" ht="32.25" customHeight="1" x14ac:dyDescent="0.2">
      <c r="B4" s="16">
        <f ca="1">StartDate</f>
        <v>42864</v>
      </c>
      <c r="C4" s="17">
        <v>0.29166666666666669</v>
      </c>
      <c r="D4" s="19" t="s">
        <v>16</v>
      </c>
      <c r="E4" s="20">
        <v>1</v>
      </c>
      <c r="F4" s="20">
        <v>0</v>
      </c>
      <c r="G4" s="20">
        <v>0</v>
      </c>
      <c r="H4" s="20">
        <v>0</v>
      </c>
      <c r="I4" t="s">
        <v>26</v>
      </c>
    </row>
    <row r="5" spans="2:9" ht="32.25" customHeight="1" x14ac:dyDescent="0.2">
      <c r="B5" s="16">
        <f ca="1">StartDate</f>
        <v>42864</v>
      </c>
      <c r="C5" s="17">
        <v>0.33333333333333331</v>
      </c>
      <c r="D5" s="19" t="s">
        <v>17</v>
      </c>
      <c r="E5" s="20">
        <v>10</v>
      </c>
      <c r="F5" s="20">
        <v>10</v>
      </c>
      <c r="G5" s="20">
        <v>2</v>
      </c>
      <c r="H5" s="20">
        <v>10</v>
      </c>
      <c r="I5" t="s">
        <v>27</v>
      </c>
    </row>
    <row r="6" spans="2:9" ht="32.25" customHeight="1" x14ac:dyDescent="0.2">
      <c r="B6" s="16">
        <f ca="1">StartDate</f>
        <v>42864</v>
      </c>
      <c r="C6" s="17">
        <v>0.5</v>
      </c>
      <c r="D6" s="19" t="s">
        <v>18</v>
      </c>
      <c r="E6" s="20">
        <v>283</v>
      </c>
      <c r="F6" s="20">
        <v>46</v>
      </c>
      <c r="G6" s="20">
        <v>18</v>
      </c>
      <c r="H6" s="20">
        <v>3.5</v>
      </c>
      <c r="I6" t="s">
        <v>28</v>
      </c>
    </row>
    <row r="7" spans="2:9" ht="32.25" customHeight="1" x14ac:dyDescent="0.2">
      <c r="B7" s="16">
        <f ca="1">StartDate</f>
        <v>42864</v>
      </c>
      <c r="C7" s="17">
        <v>0.79166666666666663</v>
      </c>
      <c r="D7" s="19" t="s">
        <v>19</v>
      </c>
      <c r="E7" s="20">
        <v>500</v>
      </c>
      <c r="F7" s="20">
        <v>42</v>
      </c>
      <c r="G7" s="20">
        <v>35</v>
      </c>
      <c r="H7" s="20">
        <v>25</v>
      </c>
      <c r="I7" t="s">
        <v>29</v>
      </c>
    </row>
    <row r="8" spans="2:9" ht="32.25" customHeight="1" x14ac:dyDescent="0.2">
      <c r="B8" s="16">
        <f ca="1">StartDate+1</f>
        <v>42865</v>
      </c>
      <c r="C8" s="17">
        <v>0.29166666666666669</v>
      </c>
      <c r="D8" s="19" t="s">
        <v>16</v>
      </c>
      <c r="E8" s="20">
        <v>1</v>
      </c>
      <c r="F8" s="20">
        <v>0</v>
      </c>
      <c r="G8" s="20">
        <v>0</v>
      </c>
      <c r="H8" s="20">
        <v>0</v>
      </c>
      <c r="I8" t="s">
        <v>26</v>
      </c>
    </row>
    <row r="9" spans="2:9" ht="32.25" customHeight="1" x14ac:dyDescent="0.2">
      <c r="B9" s="16">
        <f ca="1">StartDate+1</f>
        <v>42865</v>
      </c>
      <c r="C9" s="17">
        <v>0.33333333333333331</v>
      </c>
      <c r="D9" s="19" t="s">
        <v>20</v>
      </c>
      <c r="E9" s="20">
        <v>10</v>
      </c>
      <c r="F9" s="20">
        <v>10</v>
      </c>
      <c r="G9" s="20">
        <v>2</v>
      </c>
      <c r="H9" s="20">
        <v>10</v>
      </c>
      <c r="I9" t="s">
        <v>27</v>
      </c>
    </row>
    <row r="10" spans="2:9" ht="32.25" customHeight="1" x14ac:dyDescent="0.2">
      <c r="B10" s="16">
        <f ca="1">StartDate+1</f>
        <v>42865</v>
      </c>
      <c r="C10" s="17">
        <v>0.5</v>
      </c>
      <c r="D10" s="19" t="s">
        <v>18</v>
      </c>
      <c r="E10" s="20">
        <v>189</v>
      </c>
      <c r="F10" s="20">
        <v>26</v>
      </c>
      <c r="G10" s="20">
        <v>3</v>
      </c>
      <c r="H10" s="20">
        <v>8</v>
      </c>
      <c r="I10" t="s">
        <v>30</v>
      </c>
    </row>
    <row r="11" spans="2:9" ht="32.25" customHeight="1" x14ac:dyDescent="0.2">
      <c r="B11" s="16">
        <f ca="1">StartDate+1</f>
        <v>42865</v>
      </c>
      <c r="C11" s="17">
        <v>0.79166666666666663</v>
      </c>
      <c r="D11" s="19" t="s">
        <v>19</v>
      </c>
      <c r="E11" s="20">
        <v>477</v>
      </c>
      <c r="F11" s="20">
        <v>62</v>
      </c>
      <c r="G11" s="20">
        <v>13.5</v>
      </c>
      <c r="H11" s="20">
        <v>21</v>
      </c>
      <c r="I11" t="s">
        <v>19</v>
      </c>
    </row>
    <row r="12" spans="2:9" ht="32.25" customHeight="1" x14ac:dyDescent="0.2">
      <c r="B12" s="16">
        <f ca="1">StartDate+2</f>
        <v>42866</v>
      </c>
      <c r="C12" s="17">
        <v>0.29166666666666669</v>
      </c>
      <c r="D12" s="19" t="s">
        <v>16</v>
      </c>
      <c r="E12" s="20">
        <v>1</v>
      </c>
      <c r="F12" s="20">
        <v>0</v>
      </c>
      <c r="G12" s="20">
        <v>0</v>
      </c>
      <c r="H12" s="20">
        <v>0</v>
      </c>
      <c r="I12" t="s">
        <v>26</v>
      </c>
    </row>
    <row r="13" spans="2:9" ht="32.25" customHeight="1" x14ac:dyDescent="0.2">
      <c r="B13" s="16">
        <f ca="1">StartDate+2</f>
        <v>42866</v>
      </c>
      <c r="C13" s="17">
        <v>0.33333333333333331</v>
      </c>
      <c r="D13" s="19" t="s">
        <v>17</v>
      </c>
      <c r="E13" s="20">
        <v>245</v>
      </c>
      <c r="F13" s="20">
        <v>48</v>
      </c>
      <c r="G13" s="20">
        <v>10</v>
      </c>
      <c r="H13" s="20">
        <v>1.5</v>
      </c>
      <c r="I13" t="s">
        <v>27</v>
      </c>
    </row>
    <row r="14" spans="2:9" ht="32.25" customHeight="1" x14ac:dyDescent="0.2">
      <c r="B14" s="16">
        <f ca="1">StartDate+2</f>
        <v>42866</v>
      </c>
      <c r="C14" s="17">
        <v>0.5</v>
      </c>
      <c r="D14" s="19" t="s">
        <v>18</v>
      </c>
      <c r="E14" s="20">
        <v>247</v>
      </c>
      <c r="F14" s="20">
        <v>11</v>
      </c>
      <c r="G14" s="20">
        <v>43</v>
      </c>
      <c r="H14" s="20">
        <v>5</v>
      </c>
      <c r="I14" t="s">
        <v>31</v>
      </c>
    </row>
    <row r="15" spans="2:9" ht="32.25" customHeight="1" x14ac:dyDescent="0.2">
      <c r="B15" s="16">
        <f ca="1">StartDate+2</f>
        <v>42866</v>
      </c>
      <c r="C15" s="17">
        <v>0.79166666666666663</v>
      </c>
      <c r="D15" s="19" t="s">
        <v>19</v>
      </c>
      <c r="E15" s="20">
        <v>456</v>
      </c>
      <c r="F15" s="20">
        <v>64</v>
      </c>
      <c r="G15" s="20">
        <v>32</v>
      </c>
      <c r="H15" s="20">
        <v>22</v>
      </c>
      <c r="I15" t="s">
        <v>19</v>
      </c>
    </row>
    <row r="16" spans="2:9" ht="32.25" customHeight="1" x14ac:dyDescent="0.2">
      <c r="B16" s="16">
        <f ca="1">StartDate+3</f>
        <v>42867</v>
      </c>
      <c r="C16" s="18">
        <v>0.29166666666666669</v>
      </c>
      <c r="D16" s="19" t="s">
        <v>20</v>
      </c>
      <c r="E16" s="20">
        <v>10</v>
      </c>
      <c r="F16" s="20">
        <v>10</v>
      </c>
      <c r="G16" s="20">
        <v>2</v>
      </c>
      <c r="H16" s="20">
        <v>10</v>
      </c>
      <c r="I16" t="s">
        <v>27</v>
      </c>
    </row>
    <row r="17" spans="2:9" ht="32.25" customHeight="1" x14ac:dyDescent="0.2">
      <c r="B17" s="16">
        <f ca="1">StartDate+3</f>
        <v>42867</v>
      </c>
      <c r="C17" s="18">
        <v>0.41666666666666669</v>
      </c>
      <c r="D17" s="19" t="s">
        <v>16</v>
      </c>
      <c r="E17" s="20">
        <v>135</v>
      </c>
      <c r="F17" s="20">
        <v>12.36</v>
      </c>
      <c r="G17" s="20">
        <v>8.81</v>
      </c>
      <c r="H17" s="20">
        <v>5.51</v>
      </c>
      <c r="I17" t="s">
        <v>32</v>
      </c>
    </row>
    <row r="18" spans="2:9" ht="32.25" customHeight="1" x14ac:dyDescent="0.2">
      <c r="B18" s="16">
        <f ca="1">StartDate+3</f>
        <v>42867</v>
      </c>
      <c r="C18" s="18">
        <v>0.51041666666666663</v>
      </c>
      <c r="D18" s="19" t="s">
        <v>18</v>
      </c>
      <c r="E18" s="20">
        <v>184</v>
      </c>
      <c r="F18" s="20">
        <v>7</v>
      </c>
      <c r="G18" s="20">
        <v>5.43</v>
      </c>
      <c r="H18" s="20">
        <v>15</v>
      </c>
      <c r="I18" t="s">
        <v>31</v>
      </c>
    </row>
    <row r="19" spans="2:9" ht="32.25" customHeight="1" x14ac:dyDescent="0.2">
      <c r="B19" s="16">
        <f ca="1">StartDate+5</f>
        <v>42869</v>
      </c>
      <c r="C19" s="18">
        <v>0.79166666666666663</v>
      </c>
      <c r="D19" s="19" t="s">
        <v>19</v>
      </c>
      <c r="E19" s="20">
        <v>477</v>
      </c>
      <c r="F19" s="20">
        <v>62</v>
      </c>
      <c r="G19" s="20">
        <v>13.5</v>
      </c>
      <c r="H19" s="20">
        <v>21</v>
      </c>
      <c r="I19" t="s">
        <v>19</v>
      </c>
    </row>
  </sheetData>
  <dataValidations count="13">
    <dataValidation allowBlank="1" showInputMessage="1" showErrorMessage="1" prompt="קישור ניווט לגליון העבודה 'מטרות'" sqref="G1"/>
    <dataValidation allowBlank="1" showInputMessage="1" showErrorMessage="1" prompt="קישור ניווט לגליון העבודה 'פעילות גופנית'" sqref="H1"/>
    <dataValidation allowBlank="1" showInputMessage="1" showErrorMessage="1" prompt="הזן תאריך בעמודה זו תחת כותרת זו. השתמש במסנני כותרות כדי למצוא ערכים ספציפיים" sqref="B3"/>
    <dataValidation allowBlank="1" showInputMessage="1" showErrorMessage="1" prompt="הזן שעה בעמודה זו תחת כותרת זו" sqref="C3"/>
    <dataValidation allowBlank="1" showInputMessage="1" showErrorMessage="1" prompt="הזן תיאור כגון 'ארוחת בוקר', 'ארוחת צהריים' או 'ארוחת ערב' בעמודה זו תחת כותרת זו" sqref="D3"/>
    <dataValidation allowBlank="1" showInputMessage="1" showErrorMessage="1" prompt="הזן כמות קלוריות כוללת בעמודה זו תחת כותרת זו" sqref="E3"/>
    <dataValidation allowBlank="1" showInputMessage="1" showErrorMessage="1" prompt="הזן כמות פחמימות כוללת בעמודה זו תחת כותרת זו" sqref="F3"/>
    <dataValidation allowBlank="1" showInputMessage="1" showErrorMessage="1" prompt="הזן כמות חלבון כוללת בעמודה זו תחת כותרת זו" sqref="G3"/>
    <dataValidation allowBlank="1" showInputMessage="1" showErrorMessage="1" prompt="הזן כמות שומנים כוללת בעמודה זו תחת כותרת זו" sqref="H3"/>
    <dataValidation allowBlank="1" showInputMessage="1" showErrorMessage="1" prompt="הזן הערות בעמודה זו תחת כותרת זו" sqref="I3"/>
    <dataValidation allowBlank="1" showInputMessage="1" showErrorMessage="1" prompt="עקוב אחר דיאטה בגליון עבודה זה. הזן מידע לגבי דיאטה בטבלה 'דיאטה'. יוצג מידע מהשבועיים האחרונים בתרשים 'ניתוח דיאטה' בגליון העבודה 'מטרות'" sqref="A1"/>
    <dataValidation allowBlank="1" showInputMessage="1" showErrorMessage="1" prompt="הכותרת של גליון עבודה זה מופיעה בתא זה. בחר בתא G1 כדי לנווט לגליון העבודה 'מטרות' ובתא H1 כדי לנווט לגליון העבודה 'פעילות גופנית'" sqref="B1"/>
    <dataValidation allowBlank="1" showInputMessage="1" showErrorMessage="1" prompt="כותרת המשנה של גליון עבודה זה מופיעה בתא זה. הזן מידע לגבי דיאטה בטבלה שלהלן" sqref="B2"/>
  </dataValidations>
  <hyperlinks>
    <hyperlink ref="G1" location="GOALS!A1" tooltip="בחר כדי להציג את גליון העבודה 'מטרות'" display="מטרות"/>
    <hyperlink ref="H1" location="EXERCISE!A1" tooltip="בחר כדי להציג את גליון העבודה 'פעילות גופנית'" display="פעילות גופנית"/>
  </hyperlinks>
  <printOptions horizontalCentered="1"/>
  <pageMargins left="0.4" right="0.4" top="0.4" bottom="0.4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B1:G20"/>
  <sheetViews>
    <sheetView showGridLines="0" rightToLeft="1" workbookViewId="0"/>
  </sheetViews>
  <sheetFormatPr defaultRowHeight="32.25" customHeight="1" x14ac:dyDescent="0.2"/>
  <cols>
    <col min="1" max="1" width="2.625" style="2" customWidth="1"/>
    <col min="2" max="2" width="13.75" style="2" customWidth="1"/>
    <col min="3" max="3" width="20.875" style="2" customWidth="1"/>
    <col min="4" max="4" width="23" style="2" customWidth="1"/>
    <col min="5" max="5" width="36.75" style="2" customWidth="1"/>
    <col min="6" max="7" width="12.625" style="2" customWidth="1"/>
    <col min="8" max="16384" width="9" style="2"/>
  </cols>
  <sheetData>
    <row r="1" spans="2:7" customFormat="1" ht="37.5" customHeight="1" x14ac:dyDescent="0.4">
      <c r="B1" s="37" t="s">
        <v>11</v>
      </c>
      <c r="C1" s="5"/>
      <c r="D1" s="5"/>
      <c r="E1" s="5"/>
      <c r="F1" s="4" t="s">
        <v>12</v>
      </c>
      <c r="G1" s="4" t="s">
        <v>7</v>
      </c>
    </row>
    <row r="2" spans="2:7" customFormat="1" ht="35.25" customHeight="1" x14ac:dyDescent="0.2">
      <c r="B2" s="3" t="str">
        <f>כותרת_משנה</f>
        <v>יומן דיאטה ופעילות גופנית</v>
      </c>
      <c r="F2" s="2"/>
      <c r="G2" s="2"/>
    </row>
    <row r="3" spans="2:7" ht="21" customHeight="1" x14ac:dyDescent="0.2">
      <c r="B3" s="45" t="s">
        <v>13</v>
      </c>
      <c r="C3" s="46" t="s">
        <v>33</v>
      </c>
      <c r="D3" s="46" t="s">
        <v>34</v>
      </c>
      <c r="E3" s="47" t="s">
        <v>25</v>
      </c>
    </row>
    <row r="4" spans="2:7" ht="32.25" customHeight="1" x14ac:dyDescent="0.2">
      <c r="B4" s="21">
        <f ca="1">StartDate+4</f>
        <v>42868</v>
      </c>
      <c r="C4" s="20">
        <v>30</v>
      </c>
      <c r="D4" s="20">
        <v>120</v>
      </c>
      <c r="E4" t="s">
        <v>35</v>
      </c>
    </row>
    <row r="5" spans="2:7" ht="32.25" customHeight="1" x14ac:dyDescent="0.2">
      <c r="B5" s="21">
        <f ca="1">B4+1</f>
        <v>42869</v>
      </c>
      <c r="C5" s="20">
        <v>60</v>
      </c>
      <c r="D5" s="20">
        <v>180</v>
      </c>
      <c r="E5" t="s">
        <v>36</v>
      </c>
    </row>
    <row r="6" spans="2:7" ht="32.25" customHeight="1" x14ac:dyDescent="0.2">
      <c r="B6" s="21">
        <f t="shared" ref="B6:B20" ca="1" si="0">B5+1</f>
        <v>42870</v>
      </c>
      <c r="C6" s="20">
        <v>60</v>
      </c>
      <c r="D6" s="20">
        <v>350</v>
      </c>
      <c r="E6" t="s">
        <v>37</v>
      </c>
    </row>
    <row r="7" spans="2:7" ht="32.25" customHeight="1" x14ac:dyDescent="0.2">
      <c r="B7" s="21">
        <f t="shared" ca="1" si="0"/>
        <v>42871</v>
      </c>
      <c r="C7" s="20">
        <v>30</v>
      </c>
      <c r="D7" s="20">
        <v>150</v>
      </c>
      <c r="E7" t="s">
        <v>35</v>
      </c>
    </row>
    <row r="8" spans="2:7" ht="32.25" customHeight="1" x14ac:dyDescent="0.2">
      <c r="B8" s="21">
        <f t="shared" ca="1" si="0"/>
        <v>42872</v>
      </c>
      <c r="C8" s="20">
        <v>25</v>
      </c>
      <c r="D8" s="20">
        <v>125</v>
      </c>
      <c r="E8" t="s">
        <v>38</v>
      </c>
    </row>
    <row r="9" spans="2:7" ht="32.25" customHeight="1" x14ac:dyDescent="0.2">
      <c r="B9" s="21">
        <f t="shared" ca="1" si="0"/>
        <v>42873</v>
      </c>
      <c r="C9" s="20">
        <v>20</v>
      </c>
      <c r="D9" s="20">
        <v>285</v>
      </c>
      <c r="E9" t="s">
        <v>35</v>
      </c>
    </row>
    <row r="10" spans="2:7" ht="32.25" customHeight="1" x14ac:dyDescent="0.2">
      <c r="B10" s="21">
        <f t="shared" ca="1" si="0"/>
        <v>42874</v>
      </c>
      <c r="C10" s="20">
        <v>40</v>
      </c>
      <c r="D10" s="20">
        <v>205</v>
      </c>
      <c r="E10" t="s">
        <v>38</v>
      </c>
    </row>
    <row r="11" spans="2:7" ht="32.25" customHeight="1" x14ac:dyDescent="0.2">
      <c r="B11" s="21">
        <f t="shared" ca="1" si="0"/>
        <v>42875</v>
      </c>
      <c r="C11" s="20">
        <v>30</v>
      </c>
      <c r="D11" s="20">
        <v>335</v>
      </c>
      <c r="E11" t="s">
        <v>38</v>
      </c>
    </row>
    <row r="12" spans="2:7" ht="32.25" customHeight="1" x14ac:dyDescent="0.2">
      <c r="B12" s="21">
        <f t="shared" ca="1" si="0"/>
        <v>42876</v>
      </c>
      <c r="C12" s="20">
        <v>40</v>
      </c>
      <c r="D12" s="20">
        <v>175</v>
      </c>
      <c r="E12" t="s">
        <v>38</v>
      </c>
    </row>
    <row r="13" spans="2:7" ht="32.25" customHeight="1" x14ac:dyDescent="0.2">
      <c r="B13" s="21">
        <f t="shared" ca="1" si="0"/>
        <v>42877</v>
      </c>
      <c r="C13" s="20">
        <v>45</v>
      </c>
      <c r="D13" s="20">
        <v>325</v>
      </c>
      <c r="E13" t="s">
        <v>35</v>
      </c>
    </row>
    <row r="14" spans="2:7" ht="32.25" customHeight="1" x14ac:dyDescent="0.2">
      <c r="B14" s="21">
        <f t="shared" ca="1" si="0"/>
        <v>42878</v>
      </c>
      <c r="C14" s="20">
        <v>40</v>
      </c>
      <c r="D14" s="20">
        <v>270</v>
      </c>
      <c r="E14" t="s">
        <v>38</v>
      </c>
    </row>
    <row r="15" spans="2:7" ht="32.25" customHeight="1" x14ac:dyDescent="0.2">
      <c r="B15" s="21">
        <f t="shared" ca="1" si="0"/>
        <v>42879</v>
      </c>
      <c r="C15" s="20">
        <v>20</v>
      </c>
      <c r="D15" s="20">
        <v>295</v>
      </c>
      <c r="E15" t="s">
        <v>35</v>
      </c>
    </row>
    <row r="16" spans="2:7" ht="32.25" customHeight="1" x14ac:dyDescent="0.2">
      <c r="B16" s="21">
        <f t="shared" ca="1" si="0"/>
        <v>42880</v>
      </c>
      <c r="C16" s="20">
        <v>45</v>
      </c>
      <c r="D16" s="20">
        <v>350</v>
      </c>
      <c r="E16" t="s">
        <v>38</v>
      </c>
    </row>
    <row r="17" spans="2:5" ht="32.25" customHeight="1" x14ac:dyDescent="0.2">
      <c r="B17" s="21">
        <f t="shared" ca="1" si="0"/>
        <v>42881</v>
      </c>
      <c r="C17" s="20">
        <v>35</v>
      </c>
      <c r="D17" s="20">
        <v>320</v>
      </c>
      <c r="E17" t="s">
        <v>38</v>
      </c>
    </row>
    <row r="18" spans="2:5" ht="32.25" customHeight="1" x14ac:dyDescent="0.2">
      <c r="B18" s="21">
        <f t="shared" ca="1" si="0"/>
        <v>42882</v>
      </c>
      <c r="C18" s="20">
        <v>40</v>
      </c>
      <c r="D18" s="20">
        <v>290</v>
      </c>
      <c r="E18" t="s">
        <v>38</v>
      </c>
    </row>
    <row r="19" spans="2:5" ht="32.25" customHeight="1" x14ac:dyDescent="0.2">
      <c r="B19" s="21">
        <f ca="1">B18+1</f>
        <v>42883</v>
      </c>
      <c r="C19" s="20">
        <v>25</v>
      </c>
      <c r="D19" s="20">
        <v>265</v>
      </c>
      <c r="E19" t="s">
        <v>35</v>
      </c>
    </row>
    <row r="20" spans="2:5" ht="32.25" customHeight="1" x14ac:dyDescent="0.2">
      <c r="B20" s="21">
        <f t="shared" ca="1" si="0"/>
        <v>42884</v>
      </c>
      <c r="C20" s="20">
        <v>20</v>
      </c>
      <c r="D20" s="20">
        <v>195</v>
      </c>
      <c r="E20" t="s">
        <v>38</v>
      </c>
    </row>
  </sheetData>
  <dataValidations count="9">
    <dataValidation allowBlank="1" showInputMessage="1" showErrorMessage="1" prompt="עקוב אחר פעילות גופנית באמצעות גליון עבודה זה. הזן מידע לגבי פעילות גופנית בטבלה 'פעילות גופנית'. יוצג מידע מהשבועיים האחרונים בתרשים 'ניתוח פעילות גופנית' בגליון העבודה 'מטרות'" sqref="A1"/>
    <dataValidation allowBlank="1" showInputMessage="1" showErrorMessage="1" prompt="הכותרת של גליון עבודה זה מופיעה בתא זה. בחר בתא F1 כדי לנווט לגליון העבודה 'דיאטה' ובתא G1 כדי לנווט לגליון העבודה 'מטרות'" sqref="B1"/>
    <dataValidation allowBlank="1" showInputMessage="1" showErrorMessage="1" prompt="כותרת המשנה של גליון עבודה זה מופיעה בתא זה. הזן מידע לגבי פעילות גופנית בטבלה שלהלן" sqref="B2"/>
    <dataValidation allowBlank="1" showInputMessage="1" showErrorMessage="1" prompt="קישור ניווט לגליון העבודה 'דיאטה'" sqref="F1"/>
    <dataValidation allowBlank="1" showInputMessage="1" showErrorMessage="1" prompt="קישור ניווט לגליון העבודה 'מטרות'" sqref="G1"/>
    <dataValidation allowBlank="1" showInputMessage="1" showErrorMessage="1" prompt="הזן תאריך בעמודה זו תחת כותרת זו. השתמש במסנני כותרות כדי למצוא ערך ספציפי " sqref="B3"/>
    <dataValidation allowBlank="1" showInputMessage="1" showErrorMessage="1" prompt="הזן משך זמן בדקות בעמודה זו תחת כותרת זו" sqref="C3"/>
    <dataValidation allowBlank="1" showInputMessage="1" showErrorMessage="1" prompt="הזן קלוריות שנשרפו בעמודה זו תחת כותרת זו" sqref="D3"/>
    <dataValidation allowBlank="1" showInputMessage="1" showErrorMessage="1" prompt="הזן הערות בעמודה זו תחת כותרת זו" sqref="E3"/>
  </dataValidations>
  <hyperlinks>
    <hyperlink ref="F1" location="DIET!A1" tooltip="בחר כדי להציג את גליון העבודה 'דיאטה'" display="דיאטה"/>
    <hyperlink ref="G1" location="GOALS!A1" tooltip="בחר כדי להציג את גליון העבודה 'מטרות'" display="מטרות"/>
  </hyperlinks>
  <printOptions horizontalCentered="1"/>
  <pageMargins left="0.4" right="0.4" top="0.4" bottom="0.4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8"/>
    <pageSetUpPr fitToPage="1"/>
  </sheetPr>
  <dimension ref="B2:L54"/>
  <sheetViews>
    <sheetView showGridLines="0" rightToLeft="1" workbookViewId="0"/>
  </sheetViews>
  <sheetFormatPr defaultRowHeight="14.25" x14ac:dyDescent="0.2"/>
  <cols>
    <col min="1" max="1" width="1.625" style="22" customWidth="1"/>
    <col min="2" max="2" width="23.5" style="22" customWidth="1"/>
    <col min="3" max="3" width="2.875" style="22" customWidth="1"/>
    <col min="4" max="4" width="9.75" style="22" customWidth="1"/>
    <col min="5" max="5" width="4.625" style="22" customWidth="1"/>
    <col min="6" max="6" width="16.125" style="22" customWidth="1"/>
    <col min="7" max="7" width="19.25" style="22" customWidth="1"/>
    <col min="8" max="8" width="18.125" style="22" customWidth="1"/>
    <col min="9" max="9" width="10.375" style="22" customWidth="1"/>
    <col min="10" max="10" width="6.25" style="22" customWidth="1"/>
    <col min="11" max="16384" width="9" style="22"/>
  </cols>
  <sheetData>
    <row r="2" spans="2:10" ht="22.5" x14ac:dyDescent="0.3">
      <c r="B2" s="50" t="s">
        <v>39</v>
      </c>
      <c r="C2" s="50"/>
      <c r="D2" s="50"/>
      <c r="E2" s="50"/>
      <c r="F2" s="50"/>
      <c r="G2" s="50"/>
      <c r="H2" s="50"/>
      <c r="I2" s="50"/>
      <c r="J2" s="50"/>
    </row>
    <row r="4" spans="2:10" x14ac:dyDescent="0.2">
      <c r="B4" s="23" t="s">
        <v>40</v>
      </c>
      <c r="C4" s="29">
        <f>ROW(דיאטה[[#Headers],[תאריך]])+1</f>
        <v>4</v>
      </c>
      <c r="D4" s="24" t="s">
        <v>13</v>
      </c>
      <c r="E4" s="24" t="s">
        <v>44</v>
      </c>
      <c r="F4" s="24" t="s">
        <v>24</v>
      </c>
      <c r="G4" s="24" t="s">
        <v>23</v>
      </c>
      <c r="H4" s="24" t="s">
        <v>22</v>
      </c>
      <c r="I4" s="24" t="s">
        <v>21</v>
      </c>
      <c r="J4" s="24" t="s">
        <v>45</v>
      </c>
    </row>
    <row r="5" spans="2:10" x14ac:dyDescent="0.2">
      <c r="B5" s="23" t="s">
        <v>41</v>
      </c>
      <c r="C5" s="30">
        <f ca="1">MATCH(9.99E+307,דיאטה[תאריך])+DietRowStart-1</f>
        <v>19</v>
      </c>
      <c r="D5" s="28">
        <f ca="1">IFERROR(IF(INDEX(דיאטה[],DietLastEnd-DietRowStart-J5,1)&lt;&gt;"",INDEX(דיאטה[],DietLastEnd-DietRowStart-J5,1),""),"")</f>
        <v>42864</v>
      </c>
      <c r="E5" s="25" t="str">
        <f t="shared" ref="E5:E18" ca="1" si="0">UPPER(TEXT(D5,"DDD"))</f>
        <v>יום ג</v>
      </c>
      <c r="F5" s="43">
        <f ca="1">IFERROR((IF(INDEX(דיאטה[],DietLastEnd-DietRowStart-J5,1)&lt;&gt;"",INDEX(דיאטה[],DietLastEnd-DietRowStart-J5,7),NA())),NA())</f>
        <v>3.5</v>
      </c>
      <c r="G5" s="43">
        <f ca="1">IFERROR((IF(INDEX(דיאטה[],DietLastEnd-DietRowStart-J5,1)&lt;&gt;"",INDEX(דיאטה[],DietLastEnd-DietRowStart-J5,6),NA())),NA())</f>
        <v>18</v>
      </c>
      <c r="H5" s="43">
        <f ca="1">IFERROR((IF(INDEX(דיאטה[],DietLastEnd-DietRowStart-J5,1)&lt;&gt;"",INDEX(דיאטה[],DietLastEnd-DietRowStart-J5,5),NA())),NA())</f>
        <v>46</v>
      </c>
      <c r="I5" s="43">
        <f ca="1">IFERROR((IF(INDEX(דיאטה[],DietLastEnd-DietRowStart-J5,1)&lt;&gt;"",INDEX(דיאטה[],DietLastEnd-DietRowStart-J5,4),NA())),NA())</f>
        <v>283</v>
      </c>
      <c r="J5" s="43">
        <v>12</v>
      </c>
    </row>
    <row r="6" spans="2:10" x14ac:dyDescent="0.2">
      <c r="B6" s="26"/>
      <c r="C6" s="26"/>
      <c r="D6" s="28">
        <f ca="1">IFERROR(IF(INDEX(דיאטה[],DietLastEnd-DietRowStart-J6,1)&lt;&gt;"",INDEX(דיאטה[],DietLastEnd-DietRowStart-J6,1),""),"")</f>
        <v>42864</v>
      </c>
      <c r="E6" s="25" t="str">
        <f t="shared" ca="1" si="0"/>
        <v>יום ג</v>
      </c>
      <c r="F6" s="43">
        <f ca="1">IFERROR((IF(INDEX(דיאטה[],DietLastEnd-DietRowStart-J6,1)&lt;&gt;"",INDEX(דיאטה[],DietLastEnd-DietRowStart-J6,7),NA())),NA())</f>
        <v>25</v>
      </c>
      <c r="G6" s="43">
        <f ca="1">IFERROR((IF(INDEX(דיאטה[],DietLastEnd-DietRowStart-J6,1)&lt;&gt;"",INDEX(דיאטה[],DietLastEnd-DietRowStart-J6,6),NA())),NA())</f>
        <v>35</v>
      </c>
      <c r="H6" s="43">
        <f ca="1">IFERROR((IF(INDEX(דיאטה[],DietLastEnd-DietRowStart-J6,1)&lt;&gt;"",INDEX(דיאטה[],DietLastEnd-DietRowStart-J6,5),NA())),NA())</f>
        <v>42</v>
      </c>
      <c r="I6" s="43">
        <f ca="1">IFERROR((IF(INDEX(דיאטה[],DietLastEnd-DietRowStart-J6,1)&lt;&gt;"",INDEX(דיאטה[],DietLastEnd-DietRowStart-J6,4),NA())),NA())</f>
        <v>500</v>
      </c>
      <c r="J6" s="43">
        <v>11</v>
      </c>
    </row>
    <row r="7" spans="2:10" x14ac:dyDescent="0.2">
      <c r="B7" s="26"/>
      <c r="C7" s="26"/>
      <c r="D7" s="28">
        <f ca="1">IFERROR(IF(INDEX(דיאטה[],DietLastEnd-DietRowStart-J7,1)&lt;&gt;"",INDEX(דיאטה[],DietLastEnd-DietRowStart-J7,1),""),"")</f>
        <v>42865</v>
      </c>
      <c r="E7" s="25" t="str">
        <f t="shared" ca="1" si="0"/>
        <v>יום ד</v>
      </c>
      <c r="F7" s="43">
        <f ca="1">IFERROR((IF(INDEX(דיאטה[],DietLastEnd-DietRowStart-J7,1)&lt;&gt;"",INDEX(דיאטה[],DietLastEnd-DietRowStart-J7,7),NA())),NA())</f>
        <v>0</v>
      </c>
      <c r="G7" s="43">
        <f ca="1">IFERROR((IF(INDEX(דיאטה[],DietLastEnd-DietRowStart-J7,1)&lt;&gt;"",INDEX(דיאטה[],DietLastEnd-DietRowStart-J7,6),NA())),NA())</f>
        <v>0</v>
      </c>
      <c r="H7" s="43">
        <f ca="1">IFERROR((IF(INDEX(דיאטה[],DietLastEnd-DietRowStart-J7,1)&lt;&gt;"",INDEX(דיאטה[],DietLastEnd-DietRowStart-J7,5),NA())),NA())</f>
        <v>0</v>
      </c>
      <c r="I7" s="43">
        <f ca="1">IFERROR((IF(INDEX(דיאטה[],DietLastEnd-DietRowStart-J7,1)&lt;&gt;"",INDEX(דיאטה[],DietLastEnd-DietRowStart-J7,4),NA())),NA())</f>
        <v>1</v>
      </c>
      <c r="J7" s="43">
        <v>10</v>
      </c>
    </row>
    <row r="8" spans="2:10" x14ac:dyDescent="0.2">
      <c r="B8" s="26"/>
      <c r="C8" s="26"/>
      <c r="D8" s="28">
        <f ca="1">IFERROR(IF(INDEX(דיאטה[],DietLastEnd-DietRowStart-J8,1)&lt;&gt;"",INDEX(דיאטה[],DietLastEnd-DietRowStart-J8,1),""),"")</f>
        <v>42865</v>
      </c>
      <c r="E8" s="25" t="str">
        <f t="shared" ca="1" si="0"/>
        <v>יום ד</v>
      </c>
      <c r="F8" s="43">
        <f ca="1">IFERROR((IF(INDEX(דיאטה[],DietLastEnd-DietRowStart-J8,1)&lt;&gt;"",INDEX(דיאטה[],DietLastEnd-DietRowStart-J8,7),NA())),NA())</f>
        <v>10</v>
      </c>
      <c r="G8" s="43">
        <f ca="1">IFERROR((IF(INDEX(דיאטה[],DietLastEnd-DietRowStart-J8,1)&lt;&gt;"",INDEX(דיאטה[],DietLastEnd-DietRowStart-J8,6),NA())),NA())</f>
        <v>2</v>
      </c>
      <c r="H8" s="43">
        <f ca="1">IFERROR((IF(INDEX(דיאטה[],DietLastEnd-DietRowStart-J8,1)&lt;&gt;"",INDEX(דיאטה[],DietLastEnd-DietRowStart-J8,5),NA())),NA())</f>
        <v>10</v>
      </c>
      <c r="I8" s="43">
        <f ca="1">IFERROR((IF(INDEX(דיאטה[],DietLastEnd-DietRowStart-J8,1)&lt;&gt;"",INDEX(דיאטה[],DietLastEnd-DietRowStart-J8,4),NA())),NA())</f>
        <v>10</v>
      </c>
      <c r="J8" s="43">
        <v>9</v>
      </c>
    </row>
    <row r="9" spans="2:10" x14ac:dyDescent="0.2">
      <c r="B9" s="26"/>
      <c r="C9" s="26"/>
      <c r="D9" s="28">
        <f ca="1">IFERROR(IF(INDEX(דיאטה[],DietLastEnd-DietRowStart-J9,1)&lt;&gt;"",INDEX(דיאטה[],DietLastEnd-DietRowStart-J9,1),""),"")</f>
        <v>42865</v>
      </c>
      <c r="E9" s="25" t="str">
        <f t="shared" ca="1" si="0"/>
        <v>יום ד</v>
      </c>
      <c r="F9" s="43">
        <f ca="1">IFERROR((IF(INDEX(דיאטה[],DietLastEnd-DietRowStart-J9,1)&lt;&gt;"",INDEX(דיאטה[],DietLastEnd-DietRowStart-J9,7),NA())),NA())</f>
        <v>8</v>
      </c>
      <c r="G9" s="43">
        <f ca="1">IFERROR((IF(INDEX(דיאטה[],DietLastEnd-DietRowStart-J9,1)&lt;&gt;"",INDEX(דיאטה[],DietLastEnd-DietRowStart-J9,6),NA())),NA())</f>
        <v>3</v>
      </c>
      <c r="H9" s="43">
        <f ca="1">IFERROR((IF(INDEX(דיאטה[],DietLastEnd-DietRowStart-J9,1)&lt;&gt;"",INDEX(דיאטה[],DietLastEnd-DietRowStart-J9,5),NA())),NA())</f>
        <v>26</v>
      </c>
      <c r="I9" s="43">
        <f ca="1">IFERROR((IF(INDEX(דיאטה[],DietLastEnd-DietRowStart-J9,1)&lt;&gt;"",INDEX(דיאטה[],DietLastEnd-DietRowStart-J9,4),NA())),NA())</f>
        <v>189</v>
      </c>
      <c r="J9" s="43">
        <v>8</v>
      </c>
    </row>
    <row r="10" spans="2:10" x14ac:dyDescent="0.2">
      <c r="B10" s="26"/>
      <c r="C10" s="26"/>
      <c r="D10" s="28">
        <f ca="1">IFERROR(IF(INDEX(דיאטה[],DietLastEnd-DietRowStart-J10,1)&lt;&gt;"",INDEX(דיאטה[],DietLastEnd-DietRowStart-J10,1),""),"")</f>
        <v>42865</v>
      </c>
      <c r="E10" s="25" t="str">
        <f t="shared" ca="1" si="0"/>
        <v>יום ד</v>
      </c>
      <c r="F10" s="43">
        <f ca="1">IFERROR((IF(INDEX(דיאטה[],DietLastEnd-DietRowStart-J10,1)&lt;&gt;"",INDEX(דיאטה[],DietLastEnd-DietRowStart-J10,7),NA())),NA())</f>
        <v>21</v>
      </c>
      <c r="G10" s="43">
        <f ca="1">IFERROR((IF(INDEX(דיאטה[],DietLastEnd-DietRowStart-J10,1)&lt;&gt;"",INDEX(דיאטה[],DietLastEnd-DietRowStart-J10,6),NA())),NA())</f>
        <v>13.5</v>
      </c>
      <c r="H10" s="43">
        <f ca="1">IFERROR((IF(INDEX(דיאטה[],DietLastEnd-DietRowStart-J10,1)&lt;&gt;"",INDEX(דיאטה[],DietLastEnd-DietRowStart-J10,5),NA())),NA())</f>
        <v>62</v>
      </c>
      <c r="I10" s="43">
        <f ca="1">IFERROR((IF(INDEX(דיאטה[],DietLastEnd-DietRowStart-J10,1)&lt;&gt;"",INDEX(דיאטה[],DietLastEnd-DietRowStart-J10,4),NA())),NA())</f>
        <v>477</v>
      </c>
      <c r="J10" s="43">
        <v>7</v>
      </c>
    </row>
    <row r="11" spans="2:10" x14ac:dyDescent="0.2">
      <c r="B11" s="26"/>
      <c r="C11" s="26"/>
      <c r="D11" s="28">
        <f ca="1">IFERROR(IF(INDEX(דיאטה[],DietLastEnd-DietRowStart-J11,1)&lt;&gt;"",INDEX(דיאטה[],DietLastEnd-DietRowStart-J11,1),""),"")</f>
        <v>42866</v>
      </c>
      <c r="E11" s="25" t="str">
        <f t="shared" ca="1" si="0"/>
        <v>יום ה</v>
      </c>
      <c r="F11" s="43">
        <f ca="1">IFERROR((IF(INDEX(דיאטה[],DietLastEnd-DietRowStart-J11,1)&lt;&gt;"",INDEX(דיאטה[],DietLastEnd-DietRowStart-J11,7),NA())),NA())</f>
        <v>0</v>
      </c>
      <c r="G11" s="43">
        <f ca="1">IFERROR((IF(INDEX(דיאטה[],DietLastEnd-DietRowStart-J11,1)&lt;&gt;"",INDEX(דיאטה[],DietLastEnd-DietRowStart-J11,6),NA())),NA())</f>
        <v>0</v>
      </c>
      <c r="H11" s="43">
        <f ca="1">IFERROR((IF(INDEX(דיאטה[],DietLastEnd-DietRowStart-J11,1)&lt;&gt;"",INDEX(דיאטה[],DietLastEnd-DietRowStart-J11,5),NA())),NA())</f>
        <v>0</v>
      </c>
      <c r="I11" s="43">
        <f ca="1">IFERROR((IF(INDEX(דיאטה[],DietLastEnd-DietRowStart-J11,1)&lt;&gt;"",INDEX(דיאטה[],DietLastEnd-DietRowStart-J11,4),NA())),NA())</f>
        <v>1</v>
      </c>
      <c r="J11" s="43">
        <v>6</v>
      </c>
    </row>
    <row r="12" spans="2:10" x14ac:dyDescent="0.2">
      <c r="B12" s="26"/>
      <c r="C12" s="26"/>
      <c r="D12" s="28">
        <f ca="1">IFERROR(IF(INDEX(דיאטה[],DietLastEnd-DietRowStart-J12,1)&lt;&gt;"",INDEX(דיאטה[],DietLastEnd-DietRowStart-J12,1),""),"")</f>
        <v>42866</v>
      </c>
      <c r="E12" s="25" t="str">
        <f t="shared" ca="1" si="0"/>
        <v>יום ה</v>
      </c>
      <c r="F12" s="43">
        <f ca="1">IFERROR((IF(INDEX(דיאטה[],DietLastEnd-DietRowStart-J12,1)&lt;&gt;"",INDEX(דיאטה[],DietLastEnd-DietRowStart-J12,7),NA())),NA())</f>
        <v>1.5</v>
      </c>
      <c r="G12" s="43">
        <f ca="1">IFERROR((IF(INDEX(דיאטה[],DietLastEnd-DietRowStart-J12,1)&lt;&gt;"",INDEX(דיאטה[],DietLastEnd-DietRowStart-J12,6),NA())),NA())</f>
        <v>10</v>
      </c>
      <c r="H12" s="43">
        <f ca="1">IFERROR((IF(INDEX(דיאטה[],DietLastEnd-DietRowStart-J12,1)&lt;&gt;"",INDEX(דיאטה[],DietLastEnd-DietRowStart-J12,5),NA())),NA())</f>
        <v>48</v>
      </c>
      <c r="I12" s="43">
        <f ca="1">IFERROR((IF(INDEX(דיאטה[],DietLastEnd-DietRowStart-J12,1)&lt;&gt;"",INDEX(דיאטה[],DietLastEnd-DietRowStart-J12,4),NA())),NA())</f>
        <v>245</v>
      </c>
      <c r="J12" s="43">
        <v>5</v>
      </c>
    </row>
    <row r="13" spans="2:10" x14ac:dyDescent="0.2">
      <c r="B13" s="26"/>
      <c r="C13" s="26"/>
      <c r="D13" s="28">
        <f ca="1">IFERROR(IF(INDEX(דיאטה[],DietLastEnd-DietRowStart-J13,1)&lt;&gt;"",INDEX(דיאטה[],DietLastEnd-DietRowStart-J13,1),""),"")</f>
        <v>42866</v>
      </c>
      <c r="E13" s="25" t="str">
        <f t="shared" ca="1" si="0"/>
        <v>יום ה</v>
      </c>
      <c r="F13" s="43">
        <f ca="1">IFERROR((IF(INDEX(דיאטה[],DietLastEnd-DietRowStart-J13,1)&lt;&gt;"",INDEX(דיאטה[],DietLastEnd-DietRowStart-J13,7),NA())),NA())</f>
        <v>5</v>
      </c>
      <c r="G13" s="43">
        <f ca="1">IFERROR((IF(INDEX(דיאטה[],DietLastEnd-DietRowStart-J13,1)&lt;&gt;"",INDEX(דיאטה[],DietLastEnd-DietRowStart-J13,6),NA())),NA())</f>
        <v>43</v>
      </c>
      <c r="H13" s="43">
        <f ca="1">IFERROR((IF(INDEX(דיאטה[],DietLastEnd-DietRowStart-J13,1)&lt;&gt;"",INDEX(דיאטה[],DietLastEnd-DietRowStart-J13,5),NA())),NA())</f>
        <v>11</v>
      </c>
      <c r="I13" s="43">
        <f ca="1">IFERROR((IF(INDEX(דיאטה[],DietLastEnd-DietRowStart-J13,1)&lt;&gt;"",INDEX(דיאטה[],DietLastEnd-DietRowStart-J13,4),NA())),NA())</f>
        <v>247</v>
      </c>
      <c r="J13" s="43">
        <v>4</v>
      </c>
    </row>
    <row r="14" spans="2:10" x14ac:dyDescent="0.2">
      <c r="B14" s="26"/>
      <c r="C14" s="26"/>
      <c r="D14" s="28">
        <f ca="1">IFERROR(IF(INDEX(דיאטה[],DietLastEnd-DietRowStart-J14,1)&lt;&gt;"",INDEX(דיאטה[],DietLastEnd-DietRowStart-J14,1),""),"")</f>
        <v>42866</v>
      </c>
      <c r="E14" s="25" t="str">
        <f t="shared" ca="1" si="0"/>
        <v>יום ה</v>
      </c>
      <c r="F14" s="43">
        <f ca="1">IFERROR((IF(INDEX(דיאטה[],DietLastEnd-DietRowStart-J14,1)&lt;&gt;"",INDEX(דיאטה[],DietLastEnd-DietRowStart-J14,7),NA())),NA())</f>
        <v>22</v>
      </c>
      <c r="G14" s="43">
        <f ca="1">IFERROR((IF(INDEX(דיאטה[],DietLastEnd-DietRowStart-J14,1)&lt;&gt;"",INDEX(דיאטה[],DietLastEnd-DietRowStart-J14,6),NA())),NA())</f>
        <v>32</v>
      </c>
      <c r="H14" s="43">
        <f ca="1">IFERROR((IF(INDEX(דיאטה[],DietLastEnd-DietRowStart-J14,1)&lt;&gt;"",INDEX(דיאטה[],DietLastEnd-DietRowStart-J14,5),NA())),NA())</f>
        <v>64</v>
      </c>
      <c r="I14" s="43">
        <f ca="1">IFERROR((IF(INDEX(דיאטה[],DietLastEnd-DietRowStart-J14,1)&lt;&gt;"",INDEX(דיאטה[],DietLastEnd-DietRowStart-J14,4),NA())),NA())</f>
        <v>456</v>
      </c>
      <c r="J14" s="43">
        <v>3</v>
      </c>
    </row>
    <row r="15" spans="2:10" x14ac:dyDescent="0.2">
      <c r="B15" s="26"/>
      <c r="C15" s="26"/>
      <c r="D15" s="28">
        <f ca="1">IFERROR(IF(INDEX(דיאטה[],DietLastEnd-DietRowStart-J15,1)&lt;&gt;"",INDEX(דיאטה[],DietLastEnd-DietRowStart-J15,1),""),"")</f>
        <v>42867</v>
      </c>
      <c r="E15" s="25" t="str">
        <f t="shared" ca="1" si="0"/>
        <v>יום ו</v>
      </c>
      <c r="F15" s="43">
        <f ca="1">IFERROR((IF(INDEX(דיאטה[],DietLastEnd-DietRowStart-J15,1)&lt;&gt;"",INDEX(דיאטה[],DietLastEnd-DietRowStart-J15,7),NA())),NA())</f>
        <v>10</v>
      </c>
      <c r="G15" s="43">
        <f ca="1">IFERROR((IF(INDEX(דיאטה[],DietLastEnd-DietRowStart-J15,1)&lt;&gt;"",INDEX(דיאטה[],DietLastEnd-DietRowStart-J15,6),NA())),NA())</f>
        <v>2</v>
      </c>
      <c r="H15" s="43">
        <f ca="1">IFERROR((IF(INDEX(דיאטה[],DietLastEnd-DietRowStart-J15,1)&lt;&gt;"",INDEX(דיאטה[],DietLastEnd-DietRowStart-J15,5),NA())),NA())</f>
        <v>10</v>
      </c>
      <c r="I15" s="43">
        <f ca="1">IFERROR((IF(INDEX(דיאטה[],DietLastEnd-DietRowStart-J15,1)&lt;&gt;"",INDEX(דיאטה[],DietLastEnd-DietRowStart-J15,4),NA())),NA())</f>
        <v>10</v>
      </c>
      <c r="J15" s="43">
        <v>2</v>
      </c>
    </row>
    <row r="16" spans="2:10" x14ac:dyDescent="0.2">
      <c r="B16" s="26"/>
      <c r="C16" s="26"/>
      <c r="D16" s="28">
        <f ca="1">IFERROR(IF(INDEX(דיאטה[],DietLastEnd-DietRowStart-J16,1)&lt;&gt;"",INDEX(דיאטה[],DietLastEnd-DietRowStart-J16,1),""),"")</f>
        <v>42867</v>
      </c>
      <c r="E16" s="25" t="str">
        <f t="shared" ca="1" si="0"/>
        <v>יום ו</v>
      </c>
      <c r="F16" s="43">
        <f ca="1">IFERROR((IF(INDEX(דיאטה[],DietLastEnd-DietRowStart-J16,1)&lt;&gt;"",INDEX(דיאטה[],DietLastEnd-DietRowStart-J16,7),NA())),NA())</f>
        <v>5.51</v>
      </c>
      <c r="G16" s="43">
        <f ca="1">IFERROR((IF(INDEX(דיאטה[],DietLastEnd-DietRowStart-J16,1)&lt;&gt;"",INDEX(דיאטה[],DietLastEnd-DietRowStart-J16,6),NA())),NA())</f>
        <v>8.81</v>
      </c>
      <c r="H16" s="43">
        <f ca="1">IFERROR((IF(INDEX(דיאטה[],DietLastEnd-DietRowStart-J16,1)&lt;&gt;"",INDEX(דיאטה[],DietLastEnd-DietRowStart-J16,5),NA())),NA())</f>
        <v>12.36</v>
      </c>
      <c r="I16" s="43">
        <f ca="1">IFERROR((IF(INDEX(דיאטה[],DietLastEnd-DietRowStart-J16,1)&lt;&gt;"",INDEX(דיאטה[],DietLastEnd-DietRowStart-J16,4),NA())),NA())</f>
        <v>135</v>
      </c>
      <c r="J16" s="43">
        <v>1</v>
      </c>
    </row>
    <row r="17" spans="2:12" x14ac:dyDescent="0.2">
      <c r="B17" s="26"/>
      <c r="C17" s="26"/>
      <c r="D17" s="28">
        <f ca="1">IFERROR(IF(INDEX(דיאטה[],DietLastEnd-DietRowStart-J17,1)&lt;&gt;"",INDEX(דיאטה[],DietLastEnd-DietRowStart-J17,1),""),"")</f>
        <v>42867</v>
      </c>
      <c r="E17" s="25" t="str">
        <f t="shared" ca="1" si="0"/>
        <v>יום ו</v>
      </c>
      <c r="F17" s="43">
        <f ca="1">IFERROR((IF(INDEX(דיאטה[],DietLastEnd-DietRowStart-J17,1)&lt;&gt;"",INDEX(דיאטה[],DietLastEnd-DietRowStart-J17,7),NA())),NA())</f>
        <v>15</v>
      </c>
      <c r="G17" s="43">
        <f ca="1">IFERROR((IF(INDEX(דיאטה[],DietLastEnd-DietRowStart-J17,1)&lt;&gt;"",INDEX(דיאטה[],DietLastEnd-DietRowStart-J17,6),NA())),NA())</f>
        <v>5.43</v>
      </c>
      <c r="H17" s="43">
        <f ca="1">IFERROR((IF(INDEX(דיאטה[],DietLastEnd-DietRowStart-J17,1)&lt;&gt;"",INDEX(דיאטה[],DietLastEnd-DietRowStart-J17,5),NA())),NA())</f>
        <v>7</v>
      </c>
      <c r="I17" s="43">
        <f ca="1">IFERROR((IF(INDEX(דיאטה[],DietLastEnd-DietRowStart-J17,1)&lt;&gt;"",INDEX(דיאטה[],DietLastEnd-DietRowStart-J17,4),NA())),NA())</f>
        <v>184</v>
      </c>
      <c r="J17" s="43">
        <v>0</v>
      </c>
    </row>
    <row r="18" spans="2:12" x14ac:dyDescent="0.2">
      <c r="B18" s="26"/>
      <c r="C18" s="26"/>
      <c r="D18" s="28">
        <f ca="1">IFERROR(IF(INDEX(דיאטה[],DietLastEnd-DietRowStart-J18,1)&lt;&gt;"",INDEX(דיאטה[],DietLastEnd-DietRowStart-J18,1)),"")</f>
        <v>42869</v>
      </c>
      <c r="E18" s="25" t="str">
        <f t="shared" ca="1" si="0"/>
        <v>יום א</v>
      </c>
      <c r="F18" s="43">
        <f ca="1">IFERROR((IF(INDEX(דיאטה[],DietLastEnd-DietRowStart-J18,1)&lt;&gt;"",INDEX(דיאטה[],DietLastEnd-DietRowStart-J18,7),NA())),NA())</f>
        <v>21</v>
      </c>
      <c r="G18" s="43">
        <f ca="1">IFERROR((IF(INDEX(דיאטה[],DietLastEnd-DietRowStart-J18,1)&lt;&gt;"",INDEX(דיאטה[],DietLastEnd-DietRowStart-J18,6),NA())),NA())</f>
        <v>13.5</v>
      </c>
      <c r="H18" s="43">
        <f ca="1">IFERROR((IF(INDEX(דיאטה[],DietLastEnd-DietRowStart-J18,1)&lt;&gt;"",INDEX(דיאטה[],DietLastEnd-DietRowStart-J18,5),NA())),NA())</f>
        <v>62</v>
      </c>
      <c r="I18" s="43">
        <f ca="1">IFERROR((IF(INDEX(דיאטה[],DietLastEnd-DietRowStart-J18,1)&lt;&gt;"",INDEX(דיאטה[],DietLastEnd-DietRowStart-J18,4),NA())),NA())</f>
        <v>477</v>
      </c>
      <c r="J18" s="43">
        <v>-1</v>
      </c>
    </row>
    <row r="20" spans="2:12" ht="22.5" x14ac:dyDescent="0.3">
      <c r="B20" s="50" t="s">
        <v>42</v>
      </c>
      <c r="C20" s="50"/>
      <c r="D20" s="50"/>
      <c r="E20" s="50"/>
      <c r="F20" s="50"/>
      <c r="G20" s="50"/>
      <c r="H20" s="50"/>
      <c r="I20" s="50"/>
      <c r="J20" s="50"/>
    </row>
    <row r="22" spans="2:12" x14ac:dyDescent="0.2">
      <c r="B22" s="23" t="s">
        <v>40</v>
      </c>
      <c r="C22" s="29">
        <f>ROW(פעילות_גופנית[[#Headers],[תאריך]])+1</f>
        <v>4</v>
      </c>
      <c r="D22" s="24" t="s">
        <v>13</v>
      </c>
      <c r="E22" s="24" t="s">
        <v>44</v>
      </c>
      <c r="F22" s="24" t="s">
        <v>33</v>
      </c>
      <c r="G22" s="24" t="s">
        <v>34</v>
      </c>
      <c r="H22" s="24" t="s">
        <v>45</v>
      </c>
      <c r="L22" s="27"/>
    </row>
    <row r="23" spans="2:12" x14ac:dyDescent="0.2">
      <c r="B23" s="23" t="s">
        <v>43</v>
      </c>
      <c r="C23" s="30">
        <f ca="1">MATCH(9.99E+307,פעילות_גופנית[תאריך])+ExerciseRowStart-1</f>
        <v>20</v>
      </c>
      <c r="D23" s="31">
        <f ca="1">IFERROR(IF(INDEX(פעילות_גופנית[],ExerciseLastEnd-ExerciseRowStart-H23,1)&lt;&gt;"",INDEX(פעילות_גופנית[],ExerciseLastEnd-ExerciseRowStart-H23,1)),"")</f>
        <v>42884</v>
      </c>
      <c r="E23" s="25" t="str">
        <f t="shared" ref="E23:E36" ca="1" si="1">UPPER(TEXT(D23,"DDD"))</f>
        <v>יום ב</v>
      </c>
      <c r="F23" s="44">
        <f ca="1">IFERROR((IF(INDEX(פעילות_גופנית[],ExerciseLastEnd-ExerciseRowStart-H23,1)&lt;&gt;"",INDEX(פעילות_גופנית[],ExerciseLastEnd-ExerciseRowStart-H23,2),0)),0)</f>
        <v>20</v>
      </c>
      <c r="G23" s="44">
        <f ca="1">IFERROR((IF(INDEX(פעילות_גופנית[],ExerciseLastEnd-ExerciseRowStart-H23,2)&lt;&gt;"",INDEX(פעילות_גופנית[],ExerciseLastEnd-ExerciseRowStart-H23,3),0)),0)</f>
        <v>195</v>
      </c>
      <c r="H23" s="43">
        <v>-1</v>
      </c>
      <c r="L23" s="27"/>
    </row>
    <row r="24" spans="2:12" x14ac:dyDescent="0.2">
      <c r="B24" s="26"/>
      <c r="C24" s="26"/>
      <c r="D24" s="31">
        <f ca="1">IFERROR(IF(INDEX(פעילות_גופנית[],ExerciseLastEnd-ExerciseRowStart-H24,1)&lt;&gt;"",INDEX(פעילות_גופנית[],ExerciseLastEnd-ExerciseRowStart-H24,1)),"")</f>
        <v>42883</v>
      </c>
      <c r="E24" s="25" t="str">
        <f t="shared" ca="1" si="1"/>
        <v>יום א</v>
      </c>
      <c r="F24" s="44">
        <f ca="1">IFERROR((IF(INDEX(פעילות_גופנית[],ExerciseLastEnd-ExerciseRowStart-H24,1)&lt;&gt;"",INDEX(פעילות_גופנית[],ExerciseLastEnd-ExerciseRowStart-H24,2),0)),0)</f>
        <v>25</v>
      </c>
      <c r="G24" s="44">
        <f ca="1">IFERROR((IF(INDEX(פעילות_גופנית[],ExerciseLastEnd-ExerciseRowStart-H24,2)&lt;&gt;"",INDEX(פעילות_גופנית[],ExerciseLastEnd-ExerciseRowStart-H24,3),0)),0)</f>
        <v>265</v>
      </c>
      <c r="H24" s="43">
        <v>0</v>
      </c>
    </row>
    <row r="25" spans="2:12" x14ac:dyDescent="0.2">
      <c r="B25" s="26"/>
      <c r="C25" s="26"/>
      <c r="D25" s="31">
        <f ca="1">IFERROR(IF(INDEX(פעילות_גופנית[],ExerciseLastEnd-ExerciseRowStart-H25,1)&lt;&gt;"",INDEX(פעילות_גופנית[],ExerciseLastEnd-ExerciseRowStart-H25,1)),"")</f>
        <v>42882</v>
      </c>
      <c r="E25" s="25" t="str">
        <f t="shared" ca="1" si="1"/>
        <v>שבת</v>
      </c>
      <c r="F25" s="44">
        <f ca="1">IFERROR((IF(INDEX(פעילות_גופנית[],ExerciseLastEnd-ExerciseRowStart-H25,1)&lt;&gt;"",INDEX(פעילות_גופנית[],ExerciseLastEnd-ExerciseRowStart-H25,2),0)),0)</f>
        <v>40</v>
      </c>
      <c r="G25" s="44">
        <f ca="1">IFERROR((IF(INDEX(פעילות_גופנית[],ExerciseLastEnd-ExerciseRowStart-H25,2)&lt;&gt;"",INDEX(פעילות_גופנית[],ExerciseLastEnd-ExerciseRowStart-H25,3),0)),0)</f>
        <v>290</v>
      </c>
      <c r="H25" s="43">
        <v>1</v>
      </c>
    </row>
    <row r="26" spans="2:12" x14ac:dyDescent="0.2">
      <c r="B26" s="26"/>
      <c r="C26" s="26"/>
      <c r="D26" s="31">
        <f ca="1">IFERROR(IF(INDEX(פעילות_גופנית[],ExerciseLastEnd-ExerciseRowStart-H26,1)&lt;&gt;"",INDEX(פעילות_גופנית[],ExerciseLastEnd-ExerciseRowStart-H26,1)),"")</f>
        <v>42881</v>
      </c>
      <c r="E26" s="25" t="str">
        <f t="shared" ca="1" si="1"/>
        <v>יום ו</v>
      </c>
      <c r="F26" s="44">
        <f ca="1">IFERROR((IF(INDEX(פעילות_גופנית[],ExerciseLastEnd-ExerciseRowStart-H26,1)&lt;&gt;"",INDEX(פעילות_גופנית[],ExerciseLastEnd-ExerciseRowStart-H26,2),0)),0)</f>
        <v>35</v>
      </c>
      <c r="G26" s="44">
        <f ca="1">IFERROR((IF(INDEX(פעילות_גופנית[],ExerciseLastEnd-ExerciseRowStart-H26,2)&lt;&gt;"",INDEX(פעילות_גופנית[],ExerciseLastEnd-ExerciseRowStart-H26,3),0)),0)</f>
        <v>320</v>
      </c>
      <c r="H26" s="43">
        <v>2</v>
      </c>
    </row>
    <row r="27" spans="2:12" x14ac:dyDescent="0.2">
      <c r="B27" s="26"/>
      <c r="C27" s="26"/>
      <c r="D27" s="31">
        <f ca="1">IFERROR(IF(INDEX(פעילות_גופנית[],ExerciseLastEnd-ExerciseRowStart-H27,1)&lt;&gt;"",INDEX(פעילות_גופנית[],ExerciseLastEnd-ExerciseRowStart-H27,1)),"")</f>
        <v>42880</v>
      </c>
      <c r="E27" s="25" t="str">
        <f t="shared" ca="1" si="1"/>
        <v>יום ה</v>
      </c>
      <c r="F27" s="44">
        <f ca="1">IFERROR((IF(INDEX(פעילות_גופנית[],ExerciseLastEnd-ExerciseRowStart-H27,1)&lt;&gt;"",INDEX(פעילות_גופנית[],ExerciseLastEnd-ExerciseRowStart-H27,2),0)),0)</f>
        <v>45</v>
      </c>
      <c r="G27" s="44">
        <f ca="1">IFERROR((IF(INDEX(פעילות_גופנית[],ExerciseLastEnd-ExerciseRowStart-H27,2)&lt;&gt;"",INDEX(פעילות_גופנית[],ExerciseLastEnd-ExerciseRowStart-H27,3),0)),0)</f>
        <v>350</v>
      </c>
      <c r="H27" s="43">
        <v>3</v>
      </c>
    </row>
    <row r="28" spans="2:12" x14ac:dyDescent="0.2">
      <c r="B28" s="26"/>
      <c r="C28" s="26"/>
      <c r="D28" s="31">
        <f ca="1">IFERROR(IF(INDEX(פעילות_גופנית[],ExerciseLastEnd-ExerciseRowStart-H28,1)&lt;&gt;"",INDEX(פעילות_גופנית[],ExerciseLastEnd-ExerciseRowStart-H28,1)),"")</f>
        <v>42879</v>
      </c>
      <c r="E28" s="25" t="str">
        <f t="shared" ca="1" si="1"/>
        <v>יום ד</v>
      </c>
      <c r="F28" s="44">
        <f ca="1">IFERROR((IF(INDEX(פעילות_גופנית[],ExerciseLastEnd-ExerciseRowStart-H28,1)&lt;&gt;"",INDEX(פעילות_גופנית[],ExerciseLastEnd-ExerciseRowStart-H28,2),0)),0)</f>
        <v>20</v>
      </c>
      <c r="G28" s="44">
        <f ca="1">IFERROR((IF(INDEX(פעילות_גופנית[],ExerciseLastEnd-ExerciseRowStart-H28,2)&lt;&gt;"",INDEX(פעילות_גופנית[],ExerciseLastEnd-ExerciseRowStart-H28,3),0)),0)</f>
        <v>295</v>
      </c>
      <c r="H28" s="43">
        <v>4</v>
      </c>
    </row>
    <row r="29" spans="2:12" x14ac:dyDescent="0.2">
      <c r="B29" s="26"/>
      <c r="C29" s="26"/>
      <c r="D29" s="31">
        <f ca="1">IFERROR(IF(INDEX(פעילות_גופנית[],ExerciseLastEnd-ExerciseRowStart-H29,1)&lt;&gt;"",INDEX(פעילות_גופנית[],ExerciseLastEnd-ExerciseRowStart-H29,1)),"")</f>
        <v>42878</v>
      </c>
      <c r="E29" s="25" t="str">
        <f t="shared" ca="1" si="1"/>
        <v>יום ג</v>
      </c>
      <c r="F29" s="44">
        <f ca="1">IFERROR((IF(INDEX(פעילות_גופנית[],ExerciseLastEnd-ExerciseRowStart-H29,1)&lt;&gt;"",INDEX(פעילות_גופנית[],ExerciseLastEnd-ExerciseRowStart-H29,2),0)),0)</f>
        <v>40</v>
      </c>
      <c r="G29" s="44">
        <f ca="1">IFERROR((IF(INDEX(פעילות_גופנית[],ExerciseLastEnd-ExerciseRowStart-H29,2)&lt;&gt;"",INDEX(פעילות_גופנית[],ExerciseLastEnd-ExerciseRowStart-H29,3),0)),0)</f>
        <v>270</v>
      </c>
      <c r="H29" s="43">
        <v>5</v>
      </c>
    </row>
    <row r="30" spans="2:12" x14ac:dyDescent="0.2">
      <c r="B30" s="26"/>
      <c r="C30" s="26"/>
      <c r="D30" s="31">
        <f ca="1">IFERROR(IF(INDEX(פעילות_גופנית[],ExerciseLastEnd-ExerciseRowStart-H30,1)&lt;&gt;"",INDEX(פעילות_גופנית[],ExerciseLastEnd-ExerciseRowStart-H30,1)),"")</f>
        <v>42877</v>
      </c>
      <c r="E30" s="25" t="str">
        <f t="shared" ca="1" si="1"/>
        <v>יום ב</v>
      </c>
      <c r="F30" s="44">
        <f ca="1">IFERROR((IF(INDEX(פעילות_גופנית[],ExerciseLastEnd-ExerciseRowStart-H30,1)&lt;&gt;"",INDEX(פעילות_גופנית[],ExerciseLastEnd-ExerciseRowStart-H30,2),0)),0)</f>
        <v>45</v>
      </c>
      <c r="G30" s="44">
        <f ca="1">IFERROR((IF(INDEX(פעילות_גופנית[],ExerciseLastEnd-ExerciseRowStart-H30,2)&lt;&gt;"",INDEX(פעילות_גופנית[],ExerciseLastEnd-ExerciseRowStart-H30,3),0)),0)</f>
        <v>325</v>
      </c>
      <c r="H30" s="43">
        <v>6</v>
      </c>
    </row>
    <row r="31" spans="2:12" x14ac:dyDescent="0.2">
      <c r="B31" s="26"/>
      <c r="C31" s="26"/>
      <c r="D31" s="31">
        <f ca="1">IFERROR(IF(INDEX(פעילות_גופנית[],ExerciseLastEnd-ExerciseRowStart-H31,1)&lt;&gt;"",INDEX(פעילות_גופנית[],ExerciseLastEnd-ExerciseRowStart-H31,1)),"")</f>
        <v>42876</v>
      </c>
      <c r="E31" s="25" t="str">
        <f t="shared" ca="1" si="1"/>
        <v>יום א</v>
      </c>
      <c r="F31" s="44">
        <f ca="1">IFERROR((IF(INDEX(פעילות_גופנית[],ExerciseLastEnd-ExerciseRowStart-H31,1)&lt;&gt;"",INDEX(פעילות_גופנית[],ExerciseLastEnd-ExerciseRowStart-H31,2),0)),0)</f>
        <v>40</v>
      </c>
      <c r="G31" s="44">
        <f ca="1">IFERROR((IF(INDEX(פעילות_גופנית[],ExerciseLastEnd-ExerciseRowStart-H31,2)&lt;&gt;"",INDEX(פעילות_גופנית[],ExerciseLastEnd-ExerciseRowStart-H31,3),0)),0)</f>
        <v>175</v>
      </c>
      <c r="H31" s="43">
        <v>7</v>
      </c>
    </row>
    <row r="32" spans="2:12" x14ac:dyDescent="0.2">
      <c r="B32" s="26"/>
      <c r="C32" s="26"/>
      <c r="D32" s="31">
        <f ca="1">IFERROR(IF(INDEX(פעילות_גופנית[],ExerciseLastEnd-ExerciseRowStart-H32,1)&lt;&gt;"",INDEX(פעילות_גופנית[],ExerciseLastEnd-ExerciseRowStart-H32,1)),"")</f>
        <v>42875</v>
      </c>
      <c r="E32" s="25" t="str">
        <f t="shared" ca="1" si="1"/>
        <v>שבת</v>
      </c>
      <c r="F32" s="44">
        <f ca="1">IFERROR((IF(INDEX(פעילות_גופנית[],ExerciseLastEnd-ExerciseRowStart-H32,1)&lt;&gt;"",INDEX(פעילות_גופנית[],ExerciseLastEnd-ExerciseRowStart-H32,2),0)),0)</f>
        <v>30</v>
      </c>
      <c r="G32" s="44">
        <f ca="1">IFERROR((IF(INDEX(פעילות_גופנית[],ExerciseLastEnd-ExerciseRowStart-H32,2)&lt;&gt;"",INDEX(פעילות_גופנית[],ExerciseLastEnd-ExerciseRowStart-H32,3),0)),0)</f>
        <v>335</v>
      </c>
      <c r="H32" s="43">
        <v>8</v>
      </c>
    </row>
    <row r="33" spans="2:8" x14ac:dyDescent="0.2">
      <c r="B33" s="26"/>
      <c r="C33" s="26"/>
      <c r="D33" s="31">
        <f ca="1">IFERROR(IF(INDEX(פעילות_גופנית[],ExerciseLastEnd-ExerciseRowStart-H33,1)&lt;&gt;"",INDEX(פעילות_גופנית[],ExerciseLastEnd-ExerciseRowStart-H33,1)),"")</f>
        <v>42874</v>
      </c>
      <c r="E33" s="25" t="str">
        <f t="shared" ca="1" si="1"/>
        <v>יום ו</v>
      </c>
      <c r="F33" s="44">
        <f ca="1">IFERROR((IF(INDEX(פעילות_גופנית[],ExerciseLastEnd-ExerciseRowStart-H33,1)&lt;&gt;"",INDEX(פעילות_גופנית[],ExerciseLastEnd-ExerciseRowStart-H33,2),0)),0)</f>
        <v>40</v>
      </c>
      <c r="G33" s="44">
        <f ca="1">IFERROR((IF(INDEX(פעילות_גופנית[],ExerciseLastEnd-ExerciseRowStart-H33,2)&lt;&gt;"",INDEX(פעילות_גופנית[],ExerciseLastEnd-ExerciseRowStart-H33,3),0)),0)</f>
        <v>205</v>
      </c>
      <c r="H33" s="43">
        <v>9</v>
      </c>
    </row>
    <row r="34" spans="2:8" x14ac:dyDescent="0.2">
      <c r="B34" s="26"/>
      <c r="C34" s="26"/>
      <c r="D34" s="31">
        <f ca="1">IFERROR(IF(INDEX(פעילות_גופנית[],ExerciseLastEnd-ExerciseRowStart-H34,1)&lt;&gt;"",INDEX(פעילות_גופנית[],ExerciseLastEnd-ExerciseRowStart-H34,1)),"")</f>
        <v>42873</v>
      </c>
      <c r="E34" s="25" t="str">
        <f t="shared" ca="1" si="1"/>
        <v>יום ה</v>
      </c>
      <c r="F34" s="44">
        <f ca="1">IFERROR((IF(INDEX(פעילות_גופנית[],ExerciseLastEnd-ExerciseRowStart-H34,1)&lt;&gt;"",INDEX(פעילות_גופנית[],ExerciseLastEnd-ExerciseRowStart-H34,2),0)),0)</f>
        <v>20</v>
      </c>
      <c r="G34" s="44">
        <f ca="1">IFERROR((IF(INDEX(פעילות_גופנית[],ExerciseLastEnd-ExerciseRowStart-H34,2)&lt;&gt;"",INDEX(פעילות_גופנית[],ExerciseLastEnd-ExerciseRowStart-H34,3),0)),0)</f>
        <v>285</v>
      </c>
      <c r="H34" s="43">
        <v>10</v>
      </c>
    </row>
    <row r="35" spans="2:8" x14ac:dyDescent="0.2">
      <c r="B35" s="26"/>
      <c r="C35" s="26"/>
      <c r="D35" s="31">
        <f ca="1">IFERROR(IF(INDEX(פעילות_גופנית[],ExerciseLastEnd-ExerciseRowStart-H35,1)&lt;&gt;"",INDEX(פעילות_גופנית[],ExerciseLastEnd-ExerciseRowStart-H35,1)),"")</f>
        <v>42872</v>
      </c>
      <c r="E35" s="25" t="str">
        <f t="shared" ca="1" si="1"/>
        <v>יום ד</v>
      </c>
      <c r="F35" s="44">
        <f ca="1">IFERROR((IF(INDEX(פעילות_גופנית[],ExerciseLastEnd-ExerciseRowStart-H35,1)&lt;&gt;"",INDEX(פעילות_גופנית[],ExerciseLastEnd-ExerciseRowStart-H35,2),0)),0)</f>
        <v>25</v>
      </c>
      <c r="G35" s="44">
        <f ca="1">IFERROR((IF(INDEX(פעילות_גופנית[],ExerciseLastEnd-ExerciseRowStart-H35,2)&lt;&gt;"",INDEX(פעילות_גופנית[],ExerciseLastEnd-ExerciseRowStart-H35,3),0)),0)</f>
        <v>125</v>
      </c>
      <c r="H35" s="43">
        <v>11</v>
      </c>
    </row>
    <row r="36" spans="2:8" x14ac:dyDescent="0.2">
      <c r="B36" s="26"/>
      <c r="C36" s="26"/>
      <c r="D36" s="31">
        <f ca="1">IFERROR(IF(INDEX(פעילות_גופנית[],ExerciseLastEnd-ExerciseRowStart-H36,1)&lt;&gt;"",INDEX(פעילות_גופנית[],ExerciseLastEnd-ExerciseRowStart-H36,1)),"")</f>
        <v>42871</v>
      </c>
      <c r="E36" s="25" t="str">
        <f t="shared" ca="1" si="1"/>
        <v>יום ג</v>
      </c>
      <c r="F36" s="44">
        <f ca="1">IFERROR((IF(INDEX(פעילות_גופנית[],ExerciseLastEnd-ExerciseRowStart-H36,1)&lt;&gt;"",INDEX(פעילות_גופנית[],ExerciseLastEnd-ExerciseRowStart-H36,2),0)),0)</f>
        <v>30</v>
      </c>
      <c r="G36" s="44">
        <f ca="1">IFERROR((IF(INDEX(פעילות_גופנית[],ExerciseLastEnd-ExerciseRowStart-H36,2)&lt;&gt;"",INDEX(פעילות_גופנית[],ExerciseLastEnd-ExerciseRowStart-H36,3),0)),0)</f>
        <v>150</v>
      </c>
      <c r="H36" s="43">
        <v>12</v>
      </c>
    </row>
    <row r="41" spans="2:8" x14ac:dyDescent="0.2">
      <c r="D41" s="27"/>
    </row>
    <row r="42" spans="2:8" x14ac:dyDescent="0.2">
      <c r="D42" s="27"/>
    </row>
    <row r="43" spans="2:8" x14ac:dyDescent="0.2">
      <c r="D43" s="27"/>
    </row>
    <row r="44" spans="2:8" x14ac:dyDescent="0.2">
      <c r="D44" s="27"/>
    </row>
    <row r="45" spans="2:8" x14ac:dyDescent="0.2">
      <c r="D45" s="27"/>
    </row>
    <row r="46" spans="2:8" x14ac:dyDescent="0.2">
      <c r="D46" s="27"/>
    </row>
    <row r="47" spans="2:8" x14ac:dyDescent="0.2">
      <c r="D47" s="27"/>
    </row>
    <row r="48" spans="2:8" x14ac:dyDescent="0.2">
      <c r="D48" s="27"/>
    </row>
    <row r="49" spans="4:4" x14ac:dyDescent="0.2">
      <c r="D49" s="27"/>
    </row>
    <row r="50" spans="4:4" x14ac:dyDescent="0.2">
      <c r="D50" s="27"/>
    </row>
    <row r="51" spans="4:4" x14ac:dyDescent="0.2">
      <c r="D51" s="27"/>
    </row>
    <row r="52" spans="4:4" x14ac:dyDescent="0.2">
      <c r="D52" s="27"/>
    </row>
    <row r="53" spans="4:4" x14ac:dyDescent="0.2">
      <c r="D53" s="27"/>
    </row>
    <row r="54" spans="4:4" x14ac:dyDescent="0.2">
      <c r="D54" s="27"/>
    </row>
  </sheetData>
  <dataConsolidate>
    <dataRefs count="1">
      <dataRef ref="F23:G36" sheet="Chart Calculations"/>
    </dataRefs>
  </dataConsolidate>
  <mergeCells count="2">
    <mergeCell ref="B2:J2"/>
    <mergeCell ref="B20:J20"/>
  </mergeCells>
  <printOptions horizontalCentered="1"/>
  <pageMargins left="0.4" right="0.4" top="0.4" bottom="0.4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18</vt:i4>
      </vt:variant>
    </vt:vector>
  </HeadingPairs>
  <TitlesOfParts>
    <vt:vector size="22" baseType="lpstr">
      <vt:lpstr>מטרות</vt:lpstr>
      <vt:lpstr>דיאטה</vt:lpstr>
      <vt:lpstr>פעילות גופנית</vt:lpstr>
      <vt:lpstr>חישובים בתרשים</vt:lpstr>
      <vt:lpstr>ColumnTitle2</vt:lpstr>
      <vt:lpstr>ColumnTitle3</vt:lpstr>
      <vt:lpstr>DietLastEnd</vt:lpstr>
      <vt:lpstr>DietPeriod</vt:lpstr>
      <vt:lpstr>DietRowStart</vt:lpstr>
      <vt:lpstr>EndDate</vt:lpstr>
      <vt:lpstr>EndWeight</vt:lpstr>
      <vt:lpstr>ExerciseDateRange</vt:lpstr>
      <vt:lpstr>ExerciseLastEnd</vt:lpstr>
      <vt:lpstr>ExercisePeriod</vt:lpstr>
      <vt:lpstr>ExerciseRowStart</vt:lpstr>
      <vt:lpstr>LossPerDay</vt:lpstr>
      <vt:lpstr>PlanDays</vt:lpstr>
      <vt:lpstr>StartDate</vt:lpstr>
      <vt:lpstr>StartWeight</vt:lpstr>
      <vt:lpstr>WeightGoal</vt:lpstr>
      <vt:lpstr>דיאטה!WPrint_TitlesW</vt:lpstr>
      <vt:lpstr>כותרת_משנה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2017-01-18T04:03:51Z</dcterms:created>
  <dcterms:modified xsi:type="dcterms:W3CDTF">2017-05-09T12:48:14Z</dcterms:modified>
</cp:coreProperties>
</file>