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30"/>
  <workbookPr filterPrivacy="1" codeName="ThisWorkbook"/>
  <xr:revisionPtr revIDLastSave="0" documentId="13_ncr:3_{A8DCC7C4-CAC3-4AEF-90BE-F2CA86907239}" xr6:coauthVersionLast="45" xr6:coauthVersionMax="45" xr10:uidLastSave="{00000000-0000-0000-0000-000000000000}"/>
  <bookViews>
    <workbookView xWindow="-120" yWindow="-120" windowWidth="28770" windowHeight="14280" xr2:uid="{00000000-000D-0000-FFFF-FFFF00000000}"/>
  </bookViews>
  <sheets>
    <sheet name="Napirend" sheetId="4" r:id="rId1"/>
    <sheet name="Eseményütemező" sheetId="3" r:id="rId2"/>
    <sheet name="Időintervallumok" sheetId="2" r:id="rId3"/>
  </sheets>
  <definedNames>
    <definedName name="BefejezésIdőpontja">Időintervallumok!$C$8</definedName>
    <definedName name="Cím1">Napirend!$E$2</definedName>
    <definedName name="DátumÉrt">IFERROR(Napirend!$F$2,"")</definedName>
    <definedName name="DátumÉsIdőpontKeresése">Eseményütemező[DÁTUM]&amp;Eseményütemező[IDŐPONT]</definedName>
    <definedName name="Év">Napirend!$C$13</definedName>
    <definedName name="HónapNeve">Napirend!$C$15</definedName>
    <definedName name="HónapSzáma">IF(HónapNeve="",MONTH(TODAY()),MONTH(1&amp;LEFT(HónapNeve,3)))</definedName>
    <definedName name="Időpontlista">Időpont_1[Időpont]</definedName>
    <definedName name="JelentésÉv">IF(Év="",YEAR(TODAY()),Év)</definedName>
    <definedName name="JelentésHónap">IF(HónapNeve="",TEXT(MONTH(TODAY()),"mmm"),HónapNeve)</definedName>
    <definedName name="JelentésNap">IF(NapÉrt="",DAY(TODAY()),Napirend!$C$17)</definedName>
    <definedName name="Kezdés_időpontja">Időintervallumok!$C$4</definedName>
    <definedName name="KiemelésANapirendben">Napirend!$B$26</definedName>
    <definedName name="NagyKar">REPT("z",255)</definedName>
    <definedName name="NagySz">9.99E+307</definedName>
    <definedName name="NapÉrt">Napirend!$C$17</definedName>
    <definedName name="Növelés">TIME(0,PercIdőköz,0)</definedName>
    <definedName name="Oszlopcím2">Eseményütemező[[#Headers],[DÁTUM]]</definedName>
    <definedName name="Oszlopcím3">Időpont_1[[#Headers],[Időpont]]</definedName>
    <definedName name="PercIdőköz">--LEFT(PercSzöveg,2)</definedName>
    <definedName name="PercSzöveg">Időintervallumok!$C$6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H31" i="4" l="1"/>
  <c r="B6" i="3" l="1"/>
  <c r="H15" i="4"/>
  <c r="H4" i="4"/>
  <c r="H16" i="4"/>
  <c r="H27" i="4"/>
  <c r="B7" i="4"/>
  <c r="H3" i="4"/>
  <c r="H26" i="4"/>
  <c r="H10" i="4"/>
  <c r="H22" i="4"/>
  <c r="H32" i="4"/>
  <c r="H9" i="4"/>
  <c r="H21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B8" i="3" l="1"/>
  <c r="B2" i="4"/>
  <c r="H34" i="4"/>
  <c r="H29" i="4"/>
  <c r="H24" i="4"/>
  <c r="H18" i="4"/>
  <c r="H12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F3" i="4" s="1"/>
  <c r="E18" i="4" l="1"/>
  <c r="F18" i="4" s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B2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<sst xmlns="http://schemas.openxmlformats.org/spreadsheetml/2006/main" count="45" uniqueCount="37">
  <si>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Napirend</t>
  </si>
  <si>
    <t>NAPIREND MEGTEKINTÉSE</t>
  </si>
  <si>
    <t>Év</t>
  </si>
  <si>
    <t>Hónap</t>
  </si>
  <si>
    <t>Nap</t>
  </si>
  <si>
    <t>NAPIREND SZERKESZTÉSE</t>
  </si>
  <si>
    <t>Ide kattintva szerkesztheti az időintervallumokat</t>
  </si>
  <si>
    <t>Itt adhat hozzá új eseményt</t>
  </si>
  <si>
    <t>KIEMELÉS A NAPIRENDBEN:</t>
  </si>
  <si>
    <t>Szünet</t>
  </si>
  <si>
    <t>Időpont</t>
  </si>
  <si>
    <t>PILLANTÁS A HÉTRE</t>
  </si>
  <si>
    <t>JEGYZETEK/TEENDŐK</t>
  </si>
  <si>
    <t>Ruhákat hazahozni a tisztítóból</t>
  </si>
  <si>
    <t>Telefoncéget felhívni</t>
  </si>
  <si>
    <t>Eseményütemező</t>
  </si>
  <si>
    <t>Válassza ezt a lehetőséget a Napirend megtekintéséhez</t>
  </si>
  <si>
    <t>DÁTUM</t>
  </si>
  <si>
    <t>IDŐPONT</t>
  </si>
  <si>
    <t>LEÍRÁS</t>
  </si>
  <si>
    <t>Ébresztő</t>
  </si>
  <si>
    <t>Zuhany</t>
  </si>
  <si>
    <t>Indulás a munkába</t>
  </si>
  <si>
    <t>Munkaidő kezdete</t>
  </si>
  <si>
    <t>Ebéd</t>
  </si>
  <si>
    <t>A munka folytatása</t>
  </si>
  <si>
    <t>Telefonok intézése</t>
  </si>
  <si>
    <t>Indulás haza</t>
  </si>
  <si>
    <t>Fociedzés</t>
  </si>
  <si>
    <t>Reggeli</t>
  </si>
  <si>
    <t>EGYEDI ÉRTÉK (SZÁMÍTOTT)</t>
  </si>
  <si>
    <t>Időintervallumok</t>
  </si>
  <si>
    <t>IDŐTÁBLA SZERKESZTÉSE</t>
  </si>
  <si>
    <t>Kezdés időpontja</t>
  </si>
  <si>
    <t>Időtartam</t>
  </si>
  <si>
    <t>Befejezés időpontja</t>
  </si>
  <si>
    <t>15 PERC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</si>
</sst>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0" formatCode="h:mm;@"/>
    <numFmt numFmtId="173" formatCode="[$-40E]yy/\ mmmm\ d\.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5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70" fontId="14" fillId="0" borderId="0" applyFill="0">
      <alignment horizontal="left" indent="1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70" fontId="14" fillId="0" borderId="0" xfId="11">
      <alignment horizontal="left" indent="1"/>
    </xf>
    <xf numFmtId="14" fontId="14" fillId="0" borderId="0" xfId="13">
      <alignment horizontal="left" vertical="center" indent="1"/>
    </xf>
    <xf numFmtId="0" fontId="14" fillId="0" borderId="0" xfId="14">
      <alignment horizontal="left" vertical="center" indent="1"/>
    </xf>
    <xf numFmtId="0" fontId="15" fillId="2" borderId="0" xfId="15">
      <alignment vertical="center"/>
    </xf>
    <xf numFmtId="0" fontId="13" fillId="5" borderId="1" xfId="16">
      <alignment horizontal="left" vertical="center"/>
    </xf>
    <xf numFmtId="0" fontId="12" fillId="0" borderId="0" xfId="17">
      <alignment horizontal="left" indent="3"/>
    </xf>
    <xf numFmtId="0" fontId="4" fillId="4" borderId="12" xfId="19">
      <alignment horizontal="center" vertical="center" wrapText="1"/>
      <protection locked="0"/>
    </xf>
    <xf numFmtId="0" fontId="10" fillId="0" borderId="0" xfId="24">
      <alignment horizontal="left" vertical="center" wrapText="1" indent="5"/>
    </xf>
    <xf numFmtId="170" fontId="14" fillId="0" borderId="0" xfId="11" applyFill="1">
      <alignment horizontal="left" indent="1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2">
      <alignment vertical="center"/>
    </xf>
    <xf numFmtId="0" fontId="17" fillId="0" borderId="0" xfId="33">
      <alignment vertical="center"/>
    </xf>
    <xf numFmtId="0" fontId="13" fillId="5" borderId="15" xfId="29" applyAlignment="1">
      <alignment horizontal="left" vertical="center"/>
    </xf>
    <xf numFmtId="0" fontId="13" fillId="5" borderId="4" xfId="28" applyAlignment="1">
      <alignment horizontal="left" vertical="center"/>
    </xf>
    <xf numFmtId="0" fontId="13" fillId="5" borderId="6" xfId="30" applyAlignment="1">
      <alignment horizontal="left" vertical="center"/>
    </xf>
    <xf numFmtId="0" fontId="1" fillId="3" borderId="2" xfId="26" applyAlignment="1">
      <alignment horizontal="left" vertical="center" indent="1"/>
    </xf>
    <xf numFmtId="170" fontId="14" fillId="5" borderId="1" xfId="16" applyNumberFormat="1" applyFont="1">
      <alignment horizontal="left" vertical="center"/>
    </xf>
    <xf numFmtId="170" fontId="16" fillId="5" borderId="14" xfId="25" applyNumberFormat="1" applyFill="1" applyAlignment="1">
      <alignment horizontal="left" vertical="center" indent="1"/>
      <protection locked="0"/>
    </xf>
    <xf numFmtId="170" fontId="14" fillId="5" borderId="0" xfId="11" applyNumberFormat="1" applyFill="1" applyAlignment="1">
      <alignment horizontal="left" vertical="center" indent="1"/>
    </xf>
    <xf numFmtId="170" fontId="16" fillId="5" borderId="14" xfId="25" applyNumberFormat="1" applyFill="1" applyAlignment="1" applyProtection="1">
      <alignment horizontal="left" vertical="center" indent="1"/>
    </xf>
    <xf numFmtId="170" fontId="14" fillId="4" borderId="13" xfId="20" applyNumberFormat="1" applyFont="1" applyAlignment="1">
      <alignment horizontal="left" vertical="center" indent="1"/>
      <protection locked="0"/>
    </xf>
    <xf numFmtId="0" fontId="15" fillId="2" borderId="0" xfId="15" applyAlignment="1">
      <alignment vertical="center" wrapText="1"/>
    </xf>
    <xf numFmtId="0" fontId="18" fillId="7" borderId="0" xfId="15" applyFont="1" applyFill="1">
      <alignment vertical="center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1">
      <alignment horizontal="center" vertical="center" wrapText="1"/>
    </xf>
    <xf numFmtId="0" fontId="12" fillId="6" borderId="11" xfId="18">
      <alignment horizontal="left" vertical="center" indent="1"/>
    </xf>
    <xf numFmtId="0" fontId="8" fillId="0" borderId="0" xfId="12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26" applyFont="1" applyFill="1" applyBorder="1" applyAlignment="1">
      <alignment horizontal="center" vertical="top"/>
    </xf>
    <xf numFmtId="0" fontId="2" fillId="2" borderId="7" xfId="21">
      <alignment horizontal="center" vertical="center"/>
    </xf>
    <xf numFmtId="0" fontId="6" fillId="2" borderId="0" xfId="22">
      <alignment horizontal="center" vertical="center"/>
    </xf>
    <xf numFmtId="0" fontId="8" fillId="2" borderId="0" xfId="23">
      <alignment horizontal="center" vertical="center"/>
    </xf>
    <xf numFmtId="173" fontId="9" fillId="7" borderId="0" xfId="3" applyNumberFormat="1" applyAlignment="1" applyProtection="1">
      <alignment horizontal="left" vertical="center"/>
    </xf>
    <xf numFmtId="170" fontId="14" fillId="0" borderId="0" xfId="11" applyAlignment="1">
      <alignment horizontal="left" vertical="center" indent="1"/>
    </xf>
  </cellXfs>
  <cellStyles count="35">
    <cellStyle name="Alsó_jelölőnégyzet_szegély" xfId="32" xr:uid="{00000000-0005-0000-0000-000002000000}"/>
    <cellStyle name="Alsó_szegély" xfId="20" xr:uid="{00000000-0005-0000-0000-000001000000}"/>
    <cellStyle name="Behúzás" xfId="17" xr:uid="{00000000-0005-0000-0000-000015000000}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Dátum" xfId="12" xr:uid="{00000000-0005-0000-0000-000008000000}"/>
    <cellStyle name="Esemény_dátum" xfId="23" xr:uid="{00000000-0005-0000-0000-00000A000000}"/>
    <cellStyle name="Esemény_fejléc" xfId="24" xr:uid="{00000000-0005-0000-0000-00000D000000}"/>
    <cellStyle name="Esemény_nap" xfId="22" xr:uid="{00000000-0005-0000-0000-00000B000000}"/>
    <cellStyle name="Esemény_teljes_dátum" xfId="21" xr:uid="{00000000-0005-0000-0000-00000C000000}"/>
    <cellStyle name="Ezres" xfId="5" builtinId="3" customBuiltin="1"/>
    <cellStyle name="Ezres [0]" xfId="6" builtinId="6" customBuiltin="1"/>
    <cellStyle name="Felső_szegély" xfId="25" xr:uid="{00000000-0005-0000-0000-00001F000000}"/>
    <cellStyle name="Hét_alsó_sarok" xfId="30" xr:uid="{00000000-0005-0000-0000-000020000000}"/>
    <cellStyle name="Hét_jobb_sarok" xfId="29" xr:uid="{00000000-0005-0000-0000-000022000000}"/>
    <cellStyle name="Hét_részletek" xfId="28" xr:uid="{00000000-0005-0000-0000-000021000000}"/>
    <cellStyle name="Hivatkozás" xfId="33" builtinId="8" customBuiltin="1"/>
    <cellStyle name="Hivatkozás 2" xfId="34" xr:uid="{00000000-0005-0000-0000-000014000000}"/>
    <cellStyle name="Időpont" xfId="11" xr:uid="{00000000-0005-0000-0000-00001D000000}"/>
    <cellStyle name="Jegyzet" xfId="10" builtinId="10" customBuiltin="1"/>
    <cellStyle name="Jegyzetek" xfId="31" xr:uid="{00000000-0005-0000-0000-000018000000}"/>
    <cellStyle name="Jelölőnégyzet" xfId="19" xr:uid="{00000000-0005-0000-0000-000003000000}"/>
    <cellStyle name="Kiemelés" xfId="18" xr:uid="{00000000-0005-0000-0000-000012000000}"/>
    <cellStyle name="Kitöltés" xfId="15" xr:uid="{00000000-0005-0000-0000-00000E000000}"/>
    <cellStyle name="Nap" xfId="26" xr:uid="{00000000-0005-0000-0000-000009000000}"/>
    <cellStyle name="Normál" xfId="0" builtinId="0" customBuiltin="1"/>
    <cellStyle name="Pénznem" xfId="7" builtinId="4" customBuiltin="1"/>
    <cellStyle name="Pénznem [0]" xfId="8" builtinId="7" customBuiltin="1"/>
    <cellStyle name="Stílus 1" xfId="27" xr:uid="{00000000-0005-0000-0000-00001A000000}"/>
    <cellStyle name="Százalék" xfId="9" builtinId="5" customBuiltin="1"/>
    <cellStyle name="Szegély" xfId="16" xr:uid="{00000000-0005-0000-0000-000000000000}"/>
    <cellStyle name="Táblázat_dátum" xfId="13" xr:uid="{00000000-0005-0000-0000-00001B000000}"/>
    <cellStyle name="Táblázat_részletek" xfId="14" xr:uid="{00000000-0005-0000-0000-00001C000000}"/>
  </cellStyles>
  <dxfs count="2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Napirend" pivot="0" count="4" xr9:uid="{00000000-0011-0000-FFFF-FFFF00000000}">
      <tableStyleElement type="wholeTable" dxfId="23"/>
      <tableStyleElement type="headerRow" dxfId="22"/>
      <tableStyleElement type="firstRowStripe" dxfId="21"/>
      <tableStyleElement type="secondRowStripe" dxfId="20"/>
    </tableStyle>
    <tableStyle name="Időintervallumok" pivot="0" count="4" xr9:uid="{00000000-0011-0000-FFFF-FFFF01000000}">
      <tableStyleElement type="wholeTable" dxfId="19"/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d&#337;intervallumok'!A1"/><Relationship Id="rId1" Type="http://schemas.openxmlformats.org/officeDocument/2006/relationships/hyperlink" Target="#'Esem&#233;ny&#252;temez&#33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d&#337;intervallumok'!A1"/><Relationship Id="rId1" Type="http://schemas.openxmlformats.org/officeDocument/2006/relationships/hyperlink" Target="#'Napirend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Napirend'!A1"/><Relationship Id="rId1" Type="http://schemas.openxmlformats.org/officeDocument/2006/relationships/hyperlink" Target="#'Esem&#233;ny&#252;temez&#33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Napirend megtekintése ikon" descr="Naptá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Téglalap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Téglalap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Szabadkézi sokszög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498213</xdr:colOff>
      <xdr:row>23</xdr:row>
      <xdr:rowOff>8404</xdr:rowOff>
    </xdr:to>
    <xdr:grpSp>
      <xdr:nvGrpSpPr>
        <xdr:cNvPr id="111" name="Esemény hozzáadása" descr="Itt adhat hozzá új eseményt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Lekerekített téglalap 111">
            <a:hlinkClick xmlns:r="http://schemas.openxmlformats.org/officeDocument/2006/relationships" r:id="rId1" tooltip="Itt adhat hozzá új eseményt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ESEMÉNY 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Esemény hozzáadása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Téglalap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Szabadkézi sokszög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502112</xdr:colOff>
      <xdr:row>21</xdr:row>
      <xdr:rowOff>7845</xdr:rowOff>
    </xdr:to>
    <xdr:grpSp>
      <xdr:nvGrpSpPr>
        <xdr:cNvPr id="117" name="Időpontok szerkesztése" descr="Ide kattintva szerkesztheti az ütemező időintervallumait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Lekerekített téglalap 117">
            <a:hlinkClick xmlns:r="http://schemas.openxmlformats.org/officeDocument/2006/relationships" r:id="rId2" tooltip="Ide kattintva szerkesztheti az időintervallumokat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IDŐPONTOK SZERKESZTÉSE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Időpontok szerkesztése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Téglalap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Szabadkézi sokszög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Szerszámtáska ikon" descr="Tásk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Téglalap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Téglalap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Szabadkézi sokszög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Óra ikon" descr="Óra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810740" y="524740"/>
          <a:ext cx="317659" cy="314671"/>
          <a:chOff x="270" y="53"/>
          <a:chExt cx="29" cy="29"/>
        </a:xfrm>
      </xdr:grpSpPr>
      <xdr:sp macro="" textlink="">
        <xdr:nvSpPr>
          <xdr:cNvPr id="157" name="Téglalap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Szabadkézi sokszög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Téglalap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Téglalap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Téglalap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Téglalap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Szabadkézi sokszög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Szabadkézi sokszög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Szabadkézi sokszög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Szabadkézi sokszög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Szabadkézi sokszög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Szabadkézi sokszög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Szabadkézi sokszög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Szabadkézi sokszög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Szabadkézi sokszög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Fényképezőgép ikon" descr="Fényképezőgép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895759" y="534265"/>
          <a:ext cx="432547" cy="292763"/>
          <a:chOff x="306" y="55"/>
          <a:chExt cx="291" cy="27"/>
        </a:xfrm>
      </xdr:grpSpPr>
      <xdr:sp macro="" textlink="">
        <xdr:nvSpPr>
          <xdr:cNvPr id="174" name="Téglalap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Téglalap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Szabadkézi sokszög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Jegyzetek ikon" descr="Feljegyzés doboz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439275" y="524740"/>
          <a:ext cx="368453" cy="281809"/>
          <a:chOff x="89" y="56"/>
          <a:chExt cx="781" cy="26"/>
        </a:xfrm>
      </xdr:grpSpPr>
      <xdr:sp macro="" textlink="">
        <xdr:nvSpPr>
          <xdr:cNvPr id="179" name="Téglalap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Szabadkézi sokszög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Szabadkézi sokszög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175993</xdr:colOff>
      <xdr:row>10</xdr:row>
      <xdr:rowOff>182654</xdr:rowOff>
    </xdr:from>
    <xdr:to>
      <xdr:col>2</xdr:col>
      <xdr:colOff>897568</xdr:colOff>
      <xdr:row>11</xdr:row>
      <xdr:rowOff>163043</xdr:rowOff>
    </xdr:to>
    <xdr:sp macro="" textlink="">
      <xdr:nvSpPr>
        <xdr:cNvPr id="2" name="Irányítópult szerkesztése" descr="A Napirendhez tartozó léptetőgomb">
          <a:hlinkClick xmlns:r="http://schemas.openxmlformats.org/officeDocument/2006/relationships" r:id="rId1" tooltip="Ide kattintva megtekintheti a napirend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6968" y="2573429"/>
          <a:ext cx="183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-H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NAPIREND MEGTEKINTÉSÉHEZ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183216</xdr:colOff>
      <xdr:row>9</xdr:row>
      <xdr:rowOff>21292</xdr:rowOff>
    </xdr:from>
    <xdr:to>
      <xdr:col>2</xdr:col>
      <xdr:colOff>904791</xdr:colOff>
      <xdr:row>10</xdr:row>
      <xdr:rowOff>1681</xdr:rowOff>
    </xdr:to>
    <xdr:sp macro="" textlink="">
      <xdr:nvSpPr>
        <xdr:cNvPr id="3" name="Időpontok szerkesztése" descr="Az ütemező időintervallumainak szerkesztéséhez vezető léptetőgomb">
          <a:hlinkClick xmlns:r="http://schemas.openxmlformats.org/officeDocument/2006/relationships" r:id="rId2" tooltip="Ide kattintva szerkesztheti az időintervallumoka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191" y="2221567"/>
          <a:ext cx="183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IDŐPONTOK SZERKESZTÉSE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átum ikon" descr="Naptár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695575" y="590550"/>
          <a:ext cx="190500" cy="180975"/>
          <a:chOff x="223" y="69"/>
          <a:chExt cx="20" cy="19"/>
        </a:xfrm>
      </xdr:grpSpPr>
      <xdr:sp macro="" textlink="">
        <xdr:nvSpPr>
          <xdr:cNvPr id="2052" name="Téglalap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Szabadkézi sokszög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Időpont ikon" descr="Óra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286250" y="590550"/>
          <a:ext cx="180975" cy="180975"/>
          <a:chOff x="390" y="69"/>
          <a:chExt cx="19" cy="19"/>
        </a:xfrm>
      </xdr:grpSpPr>
      <xdr:sp macro="" textlink="">
        <xdr:nvSpPr>
          <xdr:cNvPr id="2057" name="Téglalap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Szabadkézi sokszög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Leírás ikon" descr="Leírá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619750" y="600075"/>
          <a:ext cx="200025" cy="161925"/>
          <a:chOff x="530" y="70"/>
          <a:chExt cx="21" cy="17"/>
        </a:xfrm>
      </xdr:grpSpPr>
      <xdr:sp macro="" textlink="">
        <xdr:nvSpPr>
          <xdr:cNvPr id="2062" name="Téglalap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Szabadkézi sokszög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Időpont ikon" descr="Óra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609975" y="591671"/>
          <a:ext cx="180975" cy="170329"/>
          <a:chOff x="30" y="8"/>
          <a:chExt cx="19" cy="94"/>
        </a:xfrm>
      </xdr:grpSpPr>
      <xdr:sp macro="" textlink="">
        <xdr:nvSpPr>
          <xdr:cNvPr id="3074" name="AutoAlakzat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Téglalap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Szabadkézi sokszög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Óra ikon" descr="Óra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Téglalap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Szabadkézi sokszög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Téglalap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Téglalap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Téglalap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Téglalap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Szabadkézi sokszög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Szabadkézi sokszög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Szabadkézi sokszög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Szabadkézi sokszög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Szabadkézi sokszög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Szabadkézi sokszög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Szabadkézi sokszög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Szabadkézi sokszög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Szabadkézi sokszög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98163</xdr:colOff>
      <xdr:row>13</xdr:row>
      <xdr:rowOff>198904</xdr:rowOff>
    </xdr:to>
    <xdr:grpSp>
      <xdr:nvGrpSpPr>
        <xdr:cNvPr id="26" name="Esemény hozzáadása" descr="Itt adhat hozzá új eseményt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Lekerekített téglalap 111">
            <a:hlinkClick xmlns:r="http://schemas.openxmlformats.org/officeDocument/2006/relationships" r:id="rId1" tooltip="Itt adhat hozzá új eseményt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ESEMÉNY 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Esemény hozzáadása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Téglalap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Szabadkézi sokszög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102062</xdr:colOff>
      <xdr:row>11</xdr:row>
      <xdr:rowOff>226920</xdr:rowOff>
    </xdr:to>
    <xdr:grpSp>
      <xdr:nvGrpSpPr>
        <xdr:cNvPr id="31" name="Időpontok szerkesztése" descr="Ide kattintva szerkesztheti az ütemező időintervallumait">
          <a:hlinkClick xmlns:r="http://schemas.openxmlformats.org/officeDocument/2006/relationships" r:id="rId2" tooltip="Ide kattintva megtekintheti az ütemtervet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Lekerekített téglalap 117">
            <a:hlinkClick xmlns:r="http://schemas.openxmlformats.org/officeDocument/2006/relationships" r:id="rId2" tooltip="Ide kattintva megtekintheti az ütemtervet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NAPIREND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Időpontok szerkesztése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Téglalap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Szabadkézi sokszög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Szerszámtáska ikon" descr="Táska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Téglalap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Téglalap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Szabadkézi sokszög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Napirend" displayName="Napirend" ref="E3:F75" headerRowCount="0" totalsRowShown="0">
  <tableColumns count="2">
    <tableColumn id="1" xr3:uid="{00000000-0010-0000-0000-000001000000}" name="Időpont" headerRowDxfId="5" dataDxfId="7" dataCellStyle="Időpont">
      <calculatedColumnFormula>Időintervallumok!E3</calculatedColumnFormula>
    </tableColumn>
    <tableColumn id="2" xr3:uid="{00000000-0010-0000-0000-000002000000}" name="Leírás" headerRowDxfId="6" dataDxfId="8">
      <calculatedColumnFormula>IFERROR(INDEX(Eseményütemező[],MATCH(DATEVALUE(DátumÉrt)&amp;Napirend[[#This Row],[Időpont]],DátumÉsIdőpontKeresése,0),3),"")</calculatedColumnFormula>
    </tableColumn>
  </tableColumns>
  <tableStyleInfo name="Napirend" showFirstColumn="0" showLastColumn="0" showRowStripes="1" showColumnStripes="0"/>
  <extLst>
    <ext xmlns:x14="http://schemas.microsoft.com/office/spreadsheetml/2009/9/main" uri="{504A1905-F514-4f6f-8877-14C23A59335A}">
      <x14:table altTextSummary="Az Eseményütemezőben meghatározott, adott időtartamú eseményt tartalmazó Napir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seményütemező" displayName="Eseményütemező" ref="E2:H15" headerRowDxfId="15" dataDxfId="14">
  <autoFilter ref="E2:H15" xr:uid="{00000000-0009-0000-0100-000003000000}"/>
  <tableColumns count="4">
    <tableColumn id="1" xr3:uid="{00000000-0010-0000-0100-000001000000}" name="DÁTUM" totalsRowLabel="Összeg" totalsRowDxfId="13" dataCellStyle="Táblázat_dátum"/>
    <tableColumn id="2" xr3:uid="{00000000-0010-0000-0100-000002000000}" name="IDŐPONT" totalsRowDxfId="12" dataCellStyle="Időpont"/>
    <tableColumn id="3" xr3:uid="{00000000-0010-0000-0100-000003000000}" name="LEÍRÁS" totalsRowDxfId="11" dataCellStyle="Táblázat_részletek"/>
    <tableColumn id="4" xr3:uid="{00000000-0010-0000-0100-000004000000}" name="EGYEDI ÉRTÉK (SZÁMÍTOTT)" totalsRowFunction="count" dataDxfId="10" totalsRowDxfId="9">
      <calculatedColumnFormula>Eseményütemező[[#This Row],[DÁTUM]]&amp;"|"&amp;COUNTIF($E$3:E3,E3)</calculatedColumnFormula>
    </tableColumn>
  </tableColumns>
  <tableStyleInfo name="Időintervallumo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szerepel az események dátuma, időpontja és leírás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Időpont" displayName="Időpont_1" ref="E2:E75" totalsRowShown="0" dataCellStyle="Időpont">
  <autoFilter ref="E2:E75" xr:uid="{00000000-0009-0000-0100-000001000000}"/>
  <tableColumns count="1">
    <tableColumn id="1" xr3:uid="{00000000-0010-0000-0200-000001000000}" name="Időpont" dataCellStyle="Időpont">
      <calculatedColumnFormula>IFERROR(IF($E2+Növelés&gt;BefejezésIdőpontja,"",$E2+Növelés),"")</calculatedColumnFormula>
    </tableColumn>
  </tableColumns>
  <tableStyleInfo name="Időintervallumok" showFirstColumn="0" showLastColumn="0" showRowStripes="1" showColumnStripes="0"/>
  <extLst>
    <ext xmlns:x14="http://schemas.microsoft.com/office/spreadsheetml/2009/9/main" uri="{504A1905-F514-4f6f-8877-14C23A59335A}">
      <x14:table altTextSummary="A Napirend lapon megjelenő időintervallumok listáj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17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38.7109375" customWidth="1"/>
    <col min="14" max="14" width="2.7109375" customWidth="1"/>
  </cols>
  <sheetData>
    <row r="1" spans="2:13" ht="39.950000000000003" customHeight="1" x14ac:dyDescent="0.25">
      <c r="B1" s="25" t="s">
        <v>0</v>
      </c>
    </row>
    <row r="2" spans="2:13" ht="27.95" customHeight="1" x14ac:dyDescent="0.25">
      <c r="B2" s="44">
        <f ca="1">IFERROR(DAY(DátumÉrt),"")</f>
        <v>6</v>
      </c>
      <c r="C2" s="44"/>
      <c r="E2" s="40" t="s">
        <v>10</v>
      </c>
      <c r="F2" s="50" t="str">
        <f ca="1">IFERROR(UPPER(TEXT(DATE(JelentésÉv,HónapSzáma,JelentésNap),"éééé.hh.nn")),"")</f>
        <v>2019.09.06</v>
      </c>
      <c r="H2" s="11" t="s">
        <v>11</v>
      </c>
      <c r="I2" s="11"/>
      <c r="J2" s="11"/>
      <c r="L2" s="12" t="s">
        <v>12</v>
      </c>
      <c r="M2" s="12"/>
    </row>
    <row r="3" spans="2:13" ht="15" customHeight="1" x14ac:dyDescent="0.25">
      <c r="B3" s="44"/>
      <c r="C3" s="44"/>
      <c r="E3" s="51">
        <f>Időintervallumok!E3</f>
        <v>0.25</v>
      </c>
      <c r="F3" s="10" t="str">
        <f ca="1">IFERROR(INDEX(Eseményütemező[],MATCH(DATEVALUE(DátumÉrt)&amp;Napirend[[#This Row],[Időpont]],DátumÉsIdőpontKeresése,0),3),"")</f>
        <v>Ébresztő</v>
      </c>
      <c r="H3" s="33" t="str">
        <f ca="1">IFERROR(TEXT(DATEVALUE(DátumÉrt)+1,"nnnn"),"")</f>
        <v>szombat</v>
      </c>
      <c r="I3" s="35">
        <f ca="1">IFERROR(INDEX(Eseményütemező[],MATCH($H$6&amp;"|"&amp;ROW(A1),Eseményütemező[EGYEDI ÉRTÉK (SZÁMÍTOTT)],0),2),"")</f>
        <v>0.27083333333333331</v>
      </c>
      <c r="J3" s="30" t="str">
        <f ca="1">IFERROR(INDEX(Eseményütemező[],MATCH($H$6&amp;"|"&amp;ROW(A1),Eseményütemező[EGYEDI ÉRTÉK (SZÁMÍTOTT)],0),3),"")</f>
        <v>Reggeli</v>
      </c>
      <c r="L3" s="27"/>
      <c r="M3" s="42" t="s">
        <v>13</v>
      </c>
    </row>
    <row r="4" spans="2:13" ht="15" customHeight="1" x14ac:dyDescent="0.25">
      <c r="B4" s="44"/>
      <c r="C4" s="44"/>
      <c r="E4" s="51">
        <f>Időintervallumok!E4</f>
        <v>0.26041666666666669</v>
      </c>
      <c r="F4" s="10" t="str">
        <f ca="1">IFERROR(INDEX(Eseményütemező[],MATCH(DATEVALUE(DátumÉrt)&amp;Napirend[[#This Row],[Időpont]],DátumÉsIdőpontKeresése,0),3),"")</f>
        <v/>
      </c>
      <c r="H4" s="41" t="str">
        <f ca="1">IFERROR(TEXT(DATEVALUE(DátumÉrt)+1,"n"),"")</f>
        <v>7</v>
      </c>
      <c r="I4" s="36">
        <f ca="1">IFERROR(INDEX(Eseményütemező[],MATCH($H$6&amp;"|"&amp;ROW(A2),Eseményütemező[EGYEDI ÉRTÉK (SZÁMÍTOTT)],0),2),"")</f>
        <v>0.3125</v>
      </c>
      <c r="J4" s="31" t="str">
        <f ca="1">IFERROR(INDEX(Eseményütemező[],MATCH($H$6&amp;"|"&amp;ROW(A2),Eseményütemező[EGYEDI ÉRTÉK (SZÁMÍTOTT)],0),3),"")</f>
        <v>Indulás a munkába</v>
      </c>
      <c r="L4" s="22"/>
      <c r="M4" s="42"/>
    </row>
    <row r="5" spans="2:13" ht="15" customHeight="1" x14ac:dyDescent="0.25">
      <c r="B5" s="44"/>
      <c r="C5" s="44"/>
      <c r="E5" s="51">
        <f>Időintervallumok!E5</f>
        <v>0.27083333333333337</v>
      </c>
      <c r="F5" s="10" t="str">
        <f ca="1">IFERROR(INDEX(Eseményütemező[],MATCH(DATEVALUE(DátumÉrt)&amp;Napirend[[#This Row],[Időpont]],DátumÉsIdőpontKeresése,0),3),"")</f>
        <v>Zuhany</v>
      </c>
      <c r="H5" s="41"/>
      <c r="I5" s="36" t="str">
        <f ca="1">IFERROR(INDEX(Eseményütemező[],MATCH($H$6&amp;"|"&amp;ROW(A3),Eseményütemező[EGYEDI ÉRTÉK (SZÁMÍTOTT)],0),2),"")</f>
        <v/>
      </c>
      <c r="J5" s="31" t="str">
        <f ca="1">IFERROR(INDEX(Eseményütemező[],MATCH($H$6&amp;"|"&amp;ROW(A3),Eseményütemező[EGYEDI ÉRTÉK (SZÁMÍTOTT)],0),3),"")</f>
        <v/>
      </c>
      <c r="L5" s="28"/>
      <c r="M5" s="42"/>
    </row>
    <row r="6" spans="2:13" ht="15" customHeight="1" x14ac:dyDescent="0.25">
      <c r="B6" s="44"/>
      <c r="C6" s="44"/>
      <c r="E6" s="51">
        <f>Időintervallumok!E6</f>
        <v>0.28125000000000006</v>
      </c>
      <c r="F6" s="10" t="str">
        <f ca="1">IFERROR(INDEX(Eseményütemező[],MATCH(DATEVALUE(DátumÉrt)&amp;Napirend[[#This Row],[Időpont]],DátumÉsIdőpontKeresése,0),3),"")</f>
        <v/>
      </c>
      <c r="H6" s="3">
        <f ca="1">IFERROR(DátumÉrt+1,"")</f>
        <v>43715</v>
      </c>
      <c r="I6" s="36" t="str">
        <f ca="1">IFERROR(INDEX(Eseményütemező[],MATCH($H$6&amp;"|"&amp;ROW(A4),Eseményütemező[EGYEDI ÉRTÉK (SZÁMÍTOTT)],0),2),"")</f>
        <v/>
      </c>
      <c r="J6" s="31" t="str">
        <f ca="1">IFERROR(INDEX(Eseményütemező[],MATCH($H$6&amp;"|"&amp;ROW(A4),Eseményütemező[EGYEDI ÉRTÉK (SZÁMÍTOTT)],0),3),"")</f>
        <v/>
      </c>
      <c r="L6" s="26"/>
      <c r="M6" s="42" t="s">
        <v>14</v>
      </c>
    </row>
    <row r="7" spans="2:13" ht="15" customHeight="1" x14ac:dyDescent="0.25">
      <c r="B7" s="46" t="str">
        <f ca="1">IFERROR(TEXT(DátumÉrt,"nnnn"),"")</f>
        <v>péntek</v>
      </c>
      <c r="C7" s="46"/>
      <c r="E7" s="51">
        <f>Időintervallumok!E7</f>
        <v>0.29166666666666674</v>
      </c>
      <c r="F7" s="10" t="str">
        <f ca="1">IFERROR(INDEX(Eseményütemező[],MATCH(DATEVALUE(DátumÉrt)&amp;Napirend[[#This Row],[Időpont]],DátumÉsIdőpontKeresése,0),3),"")</f>
        <v/>
      </c>
      <c r="H7" s="1"/>
      <c r="I7" s="36" t="str">
        <f ca="1">IFERROR(INDEX(Eseményütemező[],MATCH($H$6&amp;"|"&amp;ROW(A5),Eseményütemező[EGYEDI ÉRTÉK (SZÁMÍTOTT)],0),2),"")</f>
        <v/>
      </c>
      <c r="J7" s="31" t="str">
        <f ca="1">IFERROR(INDEX(Eseményütemező[],MATCH($H$6&amp;"|"&amp;ROW(A5),Eseményütemező[EGYEDI ÉRTÉK (SZÁMÍTOTT)],0),3),"")</f>
        <v/>
      </c>
      <c r="L7" s="22"/>
      <c r="M7" s="42"/>
    </row>
    <row r="8" spans="2:13" ht="15" customHeight="1" x14ac:dyDescent="0.25">
      <c r="B8" s="46"/>
      <c r="C8" s="46"/>
      <c r="E8" s="51">
        <f>Időintervallumok!E8</f>
        <v>0.30208333333333343</v>
      </c>
      <c r="F8" s="10" t="str">
        <f ca="1">IFERROR(INDEX(Eseményütemező[],MATCH(DATEVALUE(DátumÉrt)&amp;Napirend[[#This Row],[Időpont]],DátumÉsIdőpontKeresése,0),3),"")</f>
        <v/>
      </c>
      <c r="H8" s="2"/>
      <c r="I8" s="36" t="str">
        <f ca="1">IFERROR(INDEX(Eseményütemező[],MATCH($H$6&amp;"|"&amp;ROW(A6),Eseményütemező[EGYEDI ÉRTÉK (SZÁMÍTOTT)],0),2),"")</f>
        <v/>
      </c>
      <c r="J8" s="32" t="str">
        <f ca="1">IFERROR(INDEX(Eseményütemező[],MATCH($H$6&amp;"|"&amp;ROW(A6),Eseményütemező[EGYEDI ÉRTÉK (SZÁMÍTOTT)],0),3),"")</f>
        <v/>
      </c>
      <c r="L8" s="28"/>
      <c r="M8" s="42"/>
    </row>
    <row r="9" spans="2:13" ht="15" customHeight="1" x14ac:dyDescent="0.25">
      <c r="B9" s="46"/>
      <c r="C9" s="46"/>
      <c r="E9" s="51">
        <f>Időintervallumok!E9</f>
        <v>0.31250000000000011</v>
      </c>
      <c r="F9" s="10" t="str">
        <f ca="1">IFERROR(INDEX(Eseményütemező[],MATCH(DATEVALUE(DátumÉrt)&amp;Napirend[[#This Row],[Időpont]],DátumÉsIdőpontKeresése,0),3),"")</f>
        <v>Indulás a munkába</v>
      </c>
      <c r="H9" s="33" t="str">
        <f ca="1">IFERROR(TEXT(DATEVALUE(DátumÉrt)+2,"nnnn"),"")</f>
        <v>vasárnap</v>
      </c>
      <c r="I9" s="35" t="str">
        <f ca="1">IFERROR(INDEX(Eseményütemező[],MATCH($H$12&amp;"|"&amp;ROW(A1),Eseményütemező[EGYEDI ÉRTÉK (SZÁMÍTOTT)],0),2),"")</f>
        <v/>
      </c>
      <c r="J9" s="30" t="str">
        <f ca="1">IFERROR(INDEX(Eseményütemező[],MATCH($H$12&amp;"|"&amp;ROW(A1),Eseményütemező[EGYEDI ÉRTÉK (SZÁMÍTOTT)],0),3),"")</f>
        <v/>
      </c>
      <c r="L9" s="26"/>
      <c r="M9" s="42"/>
    </row>
    <row r="10" spans="2:13" ht="15" customHeight="1" x14ac:dyDescent="0.25">
      <c r="E10" s="51">
        <f>Időintervallumok!E10</f>
        <v>0.3229166666666668</v>
      </c>
      <c r="F10" s="10" t="str">
        <f ca="1">IFERROR(INDEX(Eseményütemező[],MATCH(DATEVALUE(DátumÉrt)&amp;Napirend[[#This Row],[Időpont]],DátumÉsIdőpontKeresése,0),3),"")</f>
        <v/>
      </c>
      <c r="H10" s="41" t="str">
        <f ca="1">IFERROR(TEXT(DATEVALUE(DátumÉrt)+2,"n"),"")</f>
        <v>8</v>
      </c>
      <c r="I10" s="36" t="str">
        <f ca="1">IFERROR(INDEX(Eseményütemező[],MATCH($H$12&amp;"|"&amp;ROW(A2),Eseményütemező[EGYEDI ÉRTÉK (SZÁMÍTOTT)],0),2),"")</f>
        <v/>
      </c>
      <c r="J10" s="31" t="str">
        <f ca="1">IFERROR(INDEX(Eseményütemező[],MATCH($H$12&amp;"|"&amp;ROW(A2),Eseményütemező[EGYEDI ÉRTÉK (SZÁMÍTOTT)],0),3),"")</f>
        <v/>
      </c>
      <c r="L10" s="22"/>
      <c r="M10" s="42"/>
    </row>
    <row r="11" spans="2:13" ht="15" customHeight="1" x14ac:dyDescent="0.25">
      <c r="B11" s="45" t="s">
        <v>1</v>
      </c>
      <c r="C11" s="45"/>
      <c r="E11" s="51">
        <f>Időintervallumok!E11</f>
        <v>0.33333333333333348</v>
      </c>
      <c r="F11" s="10" t="str">
        <f ca="1">IFERROR(INDEX(Eseményütemező[],MATCH(DATEVALUE(DátumÉrt)&amp;Napirend[[#This Row],[Időpont]],DátumÉsIdőpontKeresése,0),3),"")</f>
        <v>Munkaidő kezdete</v>
      </c>
      <c r="H11" s="41"/>
      <c r="I11" s="36" t="str">
        <f ca="1">IFERROR(INDEX(Eseményütemező[],MATCH($H$12&amp;"|"&amp;ROW(A3),Eseményütemező[EGYEDI ÉRTÉK (SZÁMÍTOTT)],0),2),"")</f>
        <v/>
      </c>
      <c r="J11" s="31" t="str">
        <f ca="1">IFERROR(INDEX(Eseményütemező[],MATCH($H$12&amp;"|"&amp;ROW(A3),Eseményütemező[EGYEDI ÉRTÉK (SZÁMÍTOTT)],0),3),"")</f>
        <v/>
      </c>
      <c r="L11" s="28"/>
      <c r="M11" s="42"/>
    </row>
    <row r="12" spans="2:13" ht="15" customHeight="1" x14ac:dyDescent="0.25">
      <c r="E12" s="51">
        <f>Időintervallumok!E12</f>
        <v>0.34375000000000017</v>
      </c>
      <c r="F12" s="10" t="str">
        <f ca="1">IFERROR(INDEX(Eseményütemező[],MATCH(DATEVALUE(DátumÉrt)&amp;Napirend[[#This Row],[Időpont]],DátumÉsIdőpontKeresése,0),3),"")</f>
        <v/>
      </c>
      <c r="H12" s="3">
        <f ca="1">IFERROR(DátumÉrt+2,"")</f>
        <v>43716</v>
      </c>
      <c r="I12" s="36" t="str">
        <f ca="1">IFERROR(INDEX(Eseményütemező[],MATCH($H$12&amp;"|"&amp;ROW(A4),Eseményütemező[EGYEDI ÉRTÉK (SZÁMÍTOTT)],0),2),"")</f>
        <v/>
      </c>
      <c r="J12" s="31" t="str">
        <f ca="1">IFERROR(INDEX(Eseményütemező[],MATCH($H$12&amp;"|"&amp;ROW(A4),Eseményütemező[EGYEDI ÉRTÉK (SZÁMÍTOTT)],0),3),"")</f>
        <v/>
      </c>
      <c r="L12" s="26"/>
      <c r="M12" s="42"/>
    </row>
    <row r="13" spans="2:13" ht="15" customHeight="1" x14ac:dyDescent="0.25">
      <c r="B13" s="21" t="s">
        <v>2</v>
      </c>
      <c r="C13" s="20"/>
      <c r="E13" s="51">
        <f>Időintervallumok!E13</f>
        <v>0.35416666666666685</v>
      </c>
      <c r="F13" s="10" t="str">
        <f ca="1">IFERROR(INDEX(Eseményütemező[],MATCH(DATEVALUE(DátumÉrt)&amp;Napirend[[#This Row],[Időpont]],DátumÉsIdőpontKeresése,0),3),"")</f>
        <v/>
      </c>
      <c r="H13" s="1"/>
      <c r="I13" s="36" t="str">
        <f ca="1">IFERROR(INDEX(Eseményütemező[],MATCH($H$12&amp;"|"&amp;ROW(A5),Eseményütemező[EGYEDI ÉRTÉK (SZÁMÍTOTT)],0),2),"")</f>
        <v/>
      </c>
      <c r="J13" s="31" t="str">
        <f ca="1">IFERROR(INDEX(Eseményütemező[],MATCH($H$12&amp;"|"&amp;ROW(A5),Eseményütemező[EGYEDI ÉRTÉK (SZÁMÍTOTT)],0),3),"")</f>
        <v/>
      </c>
      <c r="L13" s="22"/>
      <c r="M13" s="42"/>
    </row>
    <row r="14" spans="2:13" ht="15" customHeight="1" x14ac:dyDescent="0.25">
      <c r="B14" s="5"/>
      <c r="E14" s="51">
        <f>Időintervallumok!E14</f>
        <v>0.36458333333333354</v>
      </c>
      <c r="F14" s="10" t="str">
        <f ca="1">IFERROR(INDEX(Eseményütemező[],MATCH(DATEVALUE(DátumÉrt)&amp;Napirend[[#This Row],[Időpont]],DátumÉsIdőpontKeresése,0),3),"")</f>
        <v/>
      </c>
      <c r="H14" s="2"/>
      <c r="I14" s="36" t="str">
        <f ca="1">IFERROR(INDEX(Eseményütemező[],MATCH($H$12&amp;"|"&amp;ROW(A6),Eseményütemező[EGYEDI ÉRTÉK (SZÁMÍTOTT)],0),2),"")</f>
        <v/>
      </c>
      <c r="J14" s="32" t="str">
        <f ca="1">IFERROR(INDEX(Eseményütemező[],MATCH($H$12&amp;"|"&amp;ROW(A6),Eseményütemező[EGYEDI ÉRTÉK (SZÁMÍTOTT)],0),3),"")</f>
        <v/>
      </c>
      <c r="L14" s="28"/>
      <c r="M14" s="42"/>
    </row>
    <row r="15" spans="2:13" ht="15" customHeight="1" x14ac:dyDescent="0.25">
      <c r="B15" s="21" t="s">
        <v>3</v>
      </c>
      <c r="C15" s="20"/>
      <c r="E15" s="51">
        <f>Időintervallumok!E15</f>
        <v>0.37500000000000022</v>
      </c>
      <c r="F15" s="10" t="str">
        <f ca="1">IFERROR(INDEX(Eseményütemező[],MATCH(DATEVALUE(DátumÉrt)&amp;Napirend[[#This Row],[Időpont]],DátumÉsIdőpontKeresése,0),3),"")</f>
        <v/>
      </c>
      <c r="H15" s="33" t="str">
        <f ca="1">IFERROR(TEXT(DATEVALUE(DátumÉrt)+3,"nnnn"),"")</f>
        <v>hétfő</v>
      </c>
      <c r="I15" s="35" t="str">
        <f ca="1">IFERROR(INDEX(Eseményütemező[],MATCH($H$18&amp;"|"&amp;ROW(A1),Eseményütemező[EGYEDI ÉRTÉK (SZÁMÍTOTT)],0),2),"")</f>
        <v/>
      </c>
      <c r="J15" s="30" t="str">
        <f ca="1">IFERROR(INDEX(Eseményütemező[],MATCH($H$18&amp;"|"&amp;ROW(A1),Eseményütemező[EGYEDI ÉRTÉK (SZÁMÍTOTT)],0),3),"")</f>
        <v/>
      </c>
      <c r="L15" s="26"/>
      <c r="M15" s="42"/>
    </row>
    <row r="16" spans="2:13" ht="15" customHeight="1" x14ac:dyDescent="0.25">
      <c r="B16" s="5"/>
      <c r="C16" s="4"/>
      <c r="E16" s="51">
        <f>Időintervallumok!E16</f>
        <v>0.38541666666666691</v>
      </c>
      <c r="F16" s="10" t="str">
        <f ca="1">IFERROR(INDEX(Eseményütemező[],MATCH(DATEVALUE(DátumÉrt)&amp;Napirend[[#This Row],[Időpont]],DátumÉsIdőpontKeresése,0),3),"")</f>
        <v/>
      </c>
      <c r="H16" s="41" t="str">
        <f ca="1">IFERROR(TEXT(DATEVALUE(DátumÉrt)+3,"n"),"")</f>
        <v>9</v>
      </c>
      <c r="I16" s="36" t="str">
        <f ca="1">IFERROR(INDEX(Eseményütemező[],MATCH($H$18&amp;"|"&amp;ROW(A2),Eseményütemező[EGYEDI ÉRTÉK (SZÁMÍTOTT)],0),2),"")</f>
        <v/>
      </c>
      <c r="J16" s="31" t="str">
        <f ca="1">IFERROR(INDEX(Eseményütemező[],MATCH($H$18&amp;"|"&amp;ROW(A2),Eseményütemező[EGYEDI ÉRTÉK (SZÁMÍTOTT)],0),3),"")</f>
        <v/>
      </c>
      <c r="L16" s="22"/>
      <c r="M16" s="42"/>
    </row>
    <row r="17" spans="2:13" ht="15" customHeight="1" x14ac:dyDescent="0.25">
      <c r="B17" s="21" t="s">
        <v>4</v>
      </c>
      <c r="C17" s="20"/>
      <c r="E17" s="51">
        <f>Időintervallumok!E17</f>
        <v>0.39583333333333359</v>
      </c>
      <c r="F17" s="10" t="str">
        <f ca="1">IFERROR(INDEX(Eseményütemező[],MATCH(DATEVALUE(DátumÉrt)&amp;Napirend[[#This Row],[Időpont]],DátumÉsIdőpontKeresése,0),3),"")</f>
        <v/>
      </c>
      <c r="H17" s="41"/>
      <c r="I17" s="36" t="str">
        <f ca="1">IFERROR(INDEX(Eseményütemező[],MATCH($H$18&amp;"|"&amp;ROW(A3),Eseményütemező[EGYEDI ÉRTÉK (SZÁMÍTOTT)],0),2),"")</f>
        <v/>
      </c>
      <c r="J17" s="31" t="str">
        <f ca="1">IFERROR(INDEX(Eseményütemező[],MATCH($H$18&amp;"|"&amp;ROW(A3),Eseményütemező[EGYEDI ÉRTÉK (SZÁMÍTOTT)],0),3),"")</f>
        <v/>
      </c>
      <c r="L17" s="28"/>
      <c r="M17" s="42"/>
    </row>
    <row r="18" spans="2:13" ht="15" customHeight="1" x14ac:dyDescent="0.25">
      <c r="E18" s="51">
        <f>Időintervallumok!E18</f>
        <v>0.40625000000000028</v>
      </c>
      <c r="F18" s="10" t="str">
        <f ca="1">IFERROR(INDEX(Eseményütemező[],MATCH(DATEVALUE(DátumÉrt)&amp;Napirend[[#This Row],[Időpont]],DátumÉsIdőpontKeresése,0),3),"")</f>
        <v/>
      </c>
      <c r="H18" s="3">
        <f ca="1">IFERROR(DátumÉrt+3,"")</f>
        <v>43717</v>
      </c>
      <c r="I18" s="36" t="str">
        <f ca="1">IFERROR(INDEX(Eseményütemező[],MATCH($H$18&amp;"|"&amp;ROW(A4),Eseményütemező[EGYEDI ÉRTÉK (SZÁMÍTOTT)],0),2),"")</f>
        <v/>
      </c>
      <c r="J18" s="31" t="str">
        <f ca="1">IFERROR(INDEX(Eseményütemező[],MATCH($H$18&amp;"|"&amp;ROW(A4),Eseményütemező[EGYEDI ÉRTÉK (SZÁMÍTOTT)],0),3),"")</f>
        <v/>
      </c>
      <c r="L18" s="26"/>
      <c r="M18" s="42"/>
    </row>
    <row r="19" spans="2:13" ht="15" customHeight="1" x14ac:dyDescent="0.25">
      <c r="B19" s="45" t="s">
        <v>5</v>
      </c>
      <c r="C19" s="45"/>
      <c r="E19" s="51">
        <f>Időintervallumok!E19</f>
        <v>0.41666666666666696</v>
      </c>
      <c r="F19" s="10" t="str">
        <f ca="1">IFERROR(INDEX(Eseményütemező[],MATCH(DATEVALUE(DátumÉrt)&amp;Napirend[[#This Row],[Időpont]],DátumÉsIdőpontKeresése,0),3),"")</f>
        <v>Szünet</v>
      </c>
      <c r="H19" s="1"/>
      <c r="I19" s="36" t="str">
        <f ca="1">IFERROR(INDEX(Eseményütemező[],MATCH($H$18&amp;"|"&amp;ROW(A5),Eseményütemező[EGYEDI ÉRTÉK (SZÁMÍTOTT)],0),2),"")</f>
        <v/>
      </c>
      <c r="J19" s="31" t="str">
        <f ca="1">IFERROR(INDEX(Eseményütemező[],MATCH($H$18&amp;"|"&amp;ROW(A5),Eseményütemező[EGYEDI ÉRTÉK (SZÁMÍTOTT)],0),3),"")</f>
        <v/>
      </c>
      <c r="L19" s="22"/>
      <c r="M19" s="42"/>
    </row>
    <row r="20" spans="2:13" ht="15" customHeight="1" x14ac:dyDescent="0.25">
      <c r="E20" s="51">
        <f>Időintervallumok!E20</f>
        <v>0.42708333333333365</v>
      </c>
      <c r="F20" s="10" t="str">
        <f ca="1">IFERROR(INDEX(Eseményütemező[],MATCH(DATEVALUE(DátumÉrt)&amp;Napirend[[#This Row],[Időpont]],DátumÉsIdőpontKeresése,0),3),"")</f>
        <v/>
      </c>
      <c r="H20" s="2"/>
      <c r="I20" s="36" t="str">
        <f ca="1">IFERROR(INDEX(Eseményütemező[],MATCH($H$18&amp;"|"&amp;ROW(A6),Eseményütemező[EGYEDI ÉRTÉK (SZÁMÍTOTT)],0),2),"")</f>
        <v/>
      </c>
      <c r="J20" s="32" t="str">
        <f ca="1">IFERROR(INDEX(Eseményütemező[],MATCH($H$18&amp;"|"&amp;ROW(A6),Eseményütemező[EGYEDI ÉRTÉK (SZÁMÍTOTT)],0),3),"")</f>
        <v/>
      </c>
      <c r="L20" s="28"/>
      <c r="M20" s="42"/>
    </row>
    <row r="21" spans="2:13" ht="15" customHeight="1" x14ac:dyDescent="0.25">
      <c r="B21" s="29" t="s">
        <v>6</v>
      </c>
      <c r="E21" s="51">
        <f>Időintervallumok!E21</f>
        <v>0.43750000000000033</v>
      </c>
      <c r="F21" s="10" t="str">
        <f ca="1">IFERROR(INDEX(Eseményütemező[],MATCH(DATEVALUE(DátumÉrt)&amp;Napirend[[#This Row],[Időpont]],DátumÉsIdőpontKeresése,0),3),"")</f>
        <v/>
      </c>
      <c r="H21" s="33" t="str">
        <f ca="1">IFERROR(TEXT(DATEVALUE(DátumÉrt)+4,"nnnn"),"")</f>
        <v>kedd</v>
      </c>
      <c r="I21" s="35" t="str">
        <f ca="1">IFERROR(INDEX(Eseményütemező[],MATCH($H$24&amp;"|"&amp;ROW(A1),Eseményütemező[EGYEDI ÉRTÉK (SZÁMÍTOTT)],0),2),"")</f>
        <v/>
      </c>
      <c r="J21" s="30" t="str">
        <f ca="1">IFERROR(INDEX(Eseményütemező[],MATCH($H$24&amp;"|"&amp;ROW(A1),Eseményütemező[EGYEDI ÉRTÉK (SZÁMÍTOTT)],0),3),"")</f>
        <v/>
      </c>
      <c r="L21" s="26"/>
      <c r="M21" s="42"/>
    </row>
    <row r="22" spans="2:13" ht="15" customHeight="1" x14ac:dyDescent="0.25">
      <c r="E22" s="51">
        <f>Időintervallumok!E22</f>
        <v>0.44791666666666702</v>
      </c>
      <c r="F22" s="10" t="str">
        <f ca="1">IFERROR(INDEX(Eseményütemező[],MATCH(DATEVALUE(DátumÉrt)&amp;Napirend[[#This Row],[Időpont]],DátumÉsIdőpontKeresése,0),3),"")</f>
        <v/>
      </c>
      <c r="H22" s="41" t="str">
        <f ca="1">IFERROR(TEXT(DATEVALUE(DátumÉrt)+4,"n"),"")</f>
        <v>10</v>
      </c>
      <c r="I22" s="36" t="str">
        <f ca="1">IFERROR(INDEX(Eseményütemező[],MATCH($H$24&amp;"|"&amp;ROW(A2),Eseményütemező[EGYEDI ÉRTÉK (SZÁMÍTOTT)],0),2),"")</f>
        <v/>
      </c>
      <c r="J22" s="31" t="str">
        <f ca="1">IFERROR(INDEX(Eseményütemező[],MATCH($H$24&amp;"|"&amp;ROW(A2),Eseményütemező[EGYEDI ÉRTÉK (SZÁMÍTOTT)],0),3),"")</f>
        <v/>
      </c>
      <c r="L22" s="22"/>
      <c r="M22" s="42"/>
    </row>
    <row r="23" spans="2:13" ht="15" customHeight="1" x14ac:dyDescent="0.25">
      <c r="B23" s="29" t="s">
        <v>7</v>
      </c>
      <c r="E23" s="51">
        <f>Időintervallumok!E23</f>
        <v>0.4583333333333337</v>
      </c>
      <c r="F23" s="10" t="str">
        <f ca="1">IFERROR(INDEX(Eseményütemező[],MATCH(DATEVALUE(DátumÉrt)&amp;Napirend[[#This Row],[Időpont]],DátumÉsIdőpontKeresése,0),3),"")</f>
        <v/>
      </c>
      <c r="H23" s="41"/>
      <c r="I23" s="36" t="str">
        <f ca="1">IFERROR(INDEX(Eseményütemező[],MATCH($H$24&amp;"|"&amp;ROW(A3),Eseményütemező[EGYEDI ÉRTÉK (SZÁMÍTOTT)],0),2),"")</f>
        <v/>
      </c>
      <c r="J23" s="31" t="str">
        <f ca="1">IFERROR(INDEX(Eseményütemező[],MATCH($H$24&amp;"|"&amp;ROW(A3),Eseményütemező[EGYEDI ÉRTÉK (SZÁMÍTOTT)],0),3),"")</f>
        <v/>
      </c>
      <c r="L23" s="28"/>
      <c r="M23" s="42"/>
    </row>
    <row r="24" spans="2:13" ht="15" customHeight="1" x14ac:dyDescent="0.25">
      <c r="E24" s="51">
        <f>Időintervallumok!E24</f>
        <v>0.46875000000000039</v>
      </c>
      <c r="F24" s="10" t="str">
        <f ca="1">IFERROR(INDEX(Eseményütemező[],MATCH(DATEVALUE(DátumÉrt)&amp;Napirend[[#This Row],[Időpont]],DátumÉsIdőpontKeresése,0),3),"")</f>
        <v/>
      </c>
      <c r="H24" s="3">
        <f ca="1">IFERROR(DátumÉrt+4,"")</f>
        <v>43718</v>
      </c>
      <c r="I24" s="36" t="str">
        <f ca="1">IFERROR(INDEX(Eseményütemező[],MATCH($H$24&amp;"|"&amp;ROW(A4),Eseményütemező[EGYEDI ÉRTÉK (SZÁMÍTOTT)],0),2),"")</f>
        <v/>
      </c>
      <c r="J24" s="31" t="str">
        <f ca="1">IFERROR(INDEX(Eseményütemező[],MATCH($H$24&amp;"|"&amp;ROW(A4),Eseményütemező[EGYEDI ÉRTÉK (SZÁMÍTOTT)],0),3),"")</f>
        <v/>
      </c>
      <c r="L24" s="26"/>
      <c r="M24" s="42"/>
    </row>
    <row r="25" spans="2:13" ht="15" customHeight="1" x14ac:dyDescent="0.25">
      <c r="B25" s="13" t="s">
        <v>8</v>
      </c>
      <c r="C25" s="14"/>
      <c r="E25" s="51">
        <f>Időintervallumok!E25</f>
        <v>0.47916666666666707</v>
      </c>
      <c r="F25" s="10" t="str">
        <f ca="1">IFERROR(INDEX(Eseményütemező[],MATCH(DATEVALUE(DátumÉrt)&amp;Napirend[[#This Row],[Időpont]],DátumÉsIdőpontKeresése,0),3),"")</f>
        <v/>
      </c>
      <c r="H25" s="2"/>
      <c r="I25" s="36" t="str">
        <f ca="1">IFERROR(INDEX(Eseményütemező[],MATCH($H$24&amp;"|"&amp;ROW(A5),Eseményütemező[EGYEDI ÉRTÉK (SZÁMÍTOTT)],0),2),"")</f>
        <v/>
      </c>
      <c r="J25" s="32" t="str">
        <f ca="1">IFERROR(INDEX(Eseményütemező[],MATCH($H$24&amp;"|"&amp;ROW(A5),Eseményütemező[EGYEDI ÉRTÉK (SZÁMÍTOTT)],0),3),"")</f>
        <v/>
      </c>
      <c r="L25" s="22"/>
      <c r="M25" s="42"/>
    </row>
    <row r="26" spans="2:13" ht="15" customHeight="1" x14ac:dyDescent="0.25">
      <c r="B26" s="43" t="s">
        <v>9</v>
      </c>
      <c r="C26" s="43"/>
      <c r="E26" s="51">
        <f>Időintervallumok!E26</f>
        <v>0.48958333333333376</v>
      </c>
      <c r="F26" s="10" t="str">
        <f ca="1">IFERROR(INDEX(Eseményütemező[],MATCH(DATEVALUE(DátumÉrt)&amp;Napirend[[#This Row],[Időpont]],DátumÉsIdőpontKeresése,0),3),"")</f>
        <v/>
      </c>
      <c r="H26" s="33" t="str">
        <f ca="1">IFERROR(TEXT(DATEVALUE(DátumÉrt)+5,"nnnn"),"")</f>
        <v>szerda</v>
      </c>
      <c r="I26" s="37" t="str">
        <f ca="1">IFERROR(INDEX(Eseményütemező[],MATCH($H$29&amp;"|"&amp;ROW(A1),Eseményütemező[EGYEDI ÉRTÉK (SZÁMÍTOTT)],0),2),"")</f>
        <v/>
      </c>
      <c r="J26" s="30" t="str">
        <f ca="1">IFERROR(INDEX(Eseményütemező[],MATCH($H$29&amp;"|"&amp;ROW(A1),Eseményütemező[EGYEDI ÉRTÉK (SZÁMÍTOTT)],0),3),"")</f>
        <v/>
      </c>
      <c r="L26" s="28"/>
      <c r="M26" s="42"/>
    </row>
    <row r="27" spans="2:13" ht="15" customHeight="1" x14ac:dyDescent="0.25">
      <c r="E27" s="51">
        <f>Időintervallumok!E27</f>
        <v>0.50000000000000044</v>
      </c>
      <c r="F27" s="10" t="str">
        <f ca="1">IFERROR(INDEX(Eseményütemező[],MATCH(DATEVALUE(DátumÉrt)&amp;Napirend[[#This Row],[Időpont]],DátumÉsIdőpontKeresése,0),3),"")</f>
        <v>Ebéd</v>
      </c>
      <c r="H27" s="41" t="str">
        <f ca="1">IFERROR(TEXT(DATEVALUE(DátumÉrt)+5,"n"),"")</f>
        <v>11</v>
      </c>
      <c r="I27" s="36" t="str">
        <f ca="1">IFERROR(INDEX(Eseményütemező[],MATCH($H$29&amp;"|"&amp;ROW(A2),Eseményütemező[EGYEDI ÉRTÉK (SZÁMÍTOTT)],0),2),"")</f>
        <v/>
      </c>
      <c r="J27" s="31" t="str">
        <f ca="1">IFERROR(INDEX(Eseményütemező[],MATCH($H$29&amp;"|"&amp;ROW(A2),Eseményütemező[EGYEDI ÉRTÉK (SZÁMÍTOTT)],0),3),"")</f>
        <v/>
      </c>
      <c r="L27" s="26"/>
      <c r="M27" s="42"/>
    </row>
    <row r="28" spans="2:13" ht="15" customHeight="1" x14ac:dyDescent="0.25">
      <c r="E28" s="51">
        <f>Időintervallumok!E28</f>
        <v>0.51041666666666707</v>
      </c>
      <c r="F28" s="10" t="str">
        <f ca="1">IFERROR(INDEX(Eseményütemező[],MATCH(DATEVALUE(DátumÉrt)&amp;Napirend[[#This Row],[Időpont]],DátumÉsIdőpontKeresése,0),3),"")</f>
        <v/>
      </c>
      <c r="H28" s="41"/>
      <c r="I28" s="36" t="str">
        <f ca="1">IFERROR(INDEX(Eseményütemező[],MATCH($H$29&amp;"|"&amp;ROW(A3),Eseményütemező[EGYEDI ÉRTÉK (SZÁMÍTOTT)],0),2),"")</f>
        <v/>
      </c>
      <c r="J28" s="31" t="str">
        <f ca="1">IFERROR(INDEX(Eseményütemező[],MATCH($H$29&amp;"|"&amp;ROW(A3),Eseményütemező[EGYEDI ÉRTÉK (SZÁMÍTOTT)],0),3),"")</f>
        <v/>
      </c>
      <c r="L28" s="22"/>
      <c r="M28" s="42"/>
    </row>
    <row r="29" spans="2:13" ht="15" customHeight="1" x14ac:dyDescent="0.25">
      <c r="E29" s="51">
        <f>Időintervallumok!E29</f>
        <v>0.5208333333333337</v>
      </c>
      <c r="F29" s="10" t="str">
        <f ca="1">IFERROR(INDEX(Eseményütemező[],MATCH(DATEVALUE(DátumÉrt)&amp;Napirend[[#This Row],[Időpont]],DátumÉsIdőpontKeresése,0),3),"")</f>
        <v/>
      </c>
      <c r="H29" s="3">
        <f ca="1">IFERROR(DátumÉrt+5,"")</f>
        <v>43719</v>
      </c>
      <c r="I29" s="36" t="str">
        <f ca="1">IFERROR(INDEX(Eseményütemező[],MATCH($H$29&amp;"|"&amp;ROW(A4),Eseményütemező[EGYEDI ÉRTÉK (SZÁMÍTOTT)],0),2),"")</f>
        <v/>
      </c>
      <c r="J29" s="31" t="str">
        <f ca="1">IFERROR(INDEX(Eseményütemező[],MATCH($H$29&amp;"|"&amp;ROW(A4),Eseményütemező[EGYEDI ÉRTÉK (SZÁMÍTOTT)],0),3),"")</f>
        <v/>
      </c>
      <c r="L29" s="28"/>
      <c r="M29" s="42"/>
    </row>
    <row r="30" spans="2:13" ht="15" customHeight="1" x14ac:dyDescent="0.25">
      <c r="E30" s="51">
        <f>Időintervallumok!E30</f>
        <v>0.53125000000000033</v>
      </c>
      <c r="F30" s="10" t="str">
        <f ca="1">IFERROR(INDEX(Eseményütemező[],MATCH(DATEVALUE(DátumÉrt)&amp;Napirend[[#This Row],[Időpont]],DátumÉsIdőpontKeresése,0),3),"")</f>
        <v/>
      </c>
      <c r="H30" s="2"/>
      <c r="I30" s="36" t="str">
        <f ca="1">IFERROR(INDEX(Eseményütemező[],MATCH($H$29&amp;"|"&amp;ROW(A5),Eseményütemező[EGYEDI ÉRTÉK (SZÁMÍTOTT)],0),2),"")</f>
        <v/>
      </c>
      <c r="J30" s="32" t="str">
        <f ca="1">IFERROR(INDEX(Eseményütemező[],MATCH($H$29&amp;"|"&amp;ROW(A5),Eseményütemező[EGYEDI ÉRTÉK (SZÁMÍTOTT)],0),3),"")</f>
        <v/>
      </c>
      <c r="L30" s="26"/>
      <c r="M30" s="42"/>
    </row>
    <row r="31" spans="2:13" ht="15" customHeight="1" x14ac:dyDescent="0.25">
      <c r="E31" s="51">
        <f>Időintervallumok!E31</f>
        <v>0.54166666666666696</v>
      </c>
      <c r="F31" s="10" t="str">
        <f ca="1">IFERROR(INDEX(Eseményütemező[],MATCH(DATEVALUE(DátumÉrt)&amp;Napirend[[#This Row],[Időpont]],DátumÉsIdőpontKeresése,0),3),"")</f>
        <v/>
      </c>
      <c r="H31" s="33" t="str">
        <f ca="1">IFERROR(TEXT(DATEVALUE(DátumÉrt)+6,"nnnn"),"")</f>
        <v>csütörtök</v>
      </c>
      <c r="I31" s="37" t="str">
        <f ca="1">IFERROR(INDEX(Eseményütemező[],MATCH($H$34&amp;"|"&amp;ROW(A1),Eseményütemező[EGYEDI ÉRTÉK (SZÁMÍTOTT)],0),2),"")</f>
        <v/>
      </c>
      <c r="J31" s="30" t="str">
        <f ca="1">IFERROR(INDEX(Eseményütemező[],MATCH($H$34&amp;"|"&amp;ROW(A1),Eseményütemező[EGYEDI ÉRTÉK (SZÁMÍTOTT)],0),3),"")</f>
        <v/>
      </c>
      <c r="L31" s="22"/>
      <c r="M31" s="42"/>
    </row>
    <row r="32" spans="2:13" ht="15" customHeight="1" x14ac:dyDescent="0.25">
      <c r="E32" s="51">
        <f>Időintervallumok!E32</f>
        <v>0.55208333333333359</v>
      </c>
      <c r="F32" s="10" t="str">
        <f ca="1">IFERROR(INDEX(Eseményütemező[],MATCH(DATEVALUE(DátumÉrt)&amp;Napirend[[#This Row],[Időpont]],DátumÉsIdőpontKeresése,0),3),"")</f>
        <v/>
      </c>
      <c r="H32" s="41" t="str">
        <f ca="1">IFERROR(TEXT(DATEVALUE(DátumÉrt)+6,"n"),"")</f>
        <v>12</v>
      </c>
      <c r="I32" s="36" t="str">
        <f ca="1">IFERROR(INDEX(Eseményütemező[],MATCH($H$34&amp;"|"&amp;ROW(A2),Eseményütemező[EGYEDI ÉRTÉK (SZÁMÍTOTT)],0),2),"")</f>
        <v/>
      </c>
      <c r="J32" s="31" t="str">
        <f ca="1">IFERROR(INDEX(Eseményütemező[],MATCH($H$34&amp;"|"&amp;ROW(A2),Eseményütemező[EGYEDI ÉRTÉK (SZÁMÍTOTT)],0),3),"")</f>
        <v/>
      </c>
      <c r="L32" s="28"/>
      <c r="M32" s="42"/>
    </row>
    <row r="33" spans="5:13" ht="15" customHeight="1" x14ac:dyDescent="0.25">
      <c r="E33" s="51">
        <f>Időintervallumok!E33</f>
        <v>0.56250000000000022</v>
      </c>
      <c r="F33" s="10" t="str">
        <f ca="1">IFERROR(INDEX(Eseményütemező[],MATCH(DATEVALUE(DátumÉrt)&amp;Napirend[[#This Row],[Időpont]],DátumÉsIdőpontKeresése,0),3),"")</f>
        <v>Telefonok intézése</v>
      </c>
      <c r="H33" s="41"/>
      <c r="I33" s="36" t="str">
        <f ca="1">IFERROR(INDEX(Eseményütemező[],MATCH($H$34&amp;"|"&amp;ROW(A3),Eseményütemező[EGYEDI ÉRTÉK (SZÁMÍTOTT)],0),2),"")</f>
        <v/>
      </c>
      <c r="J33" s="31" t="str">
        <f ca="1">IFERROR(INDEX(Eseményütemező[],MATCH($H$34&amp;"|"&amp;ROW(A3),Eseményütemező[EGYEDI ÉRTÉK (SZÁMÍTOTT)],0),3),"")</f>
        <v/>
      </c>
      <c r="L33" s="26"/>
      <c r="M33" s="42"/>
    </row>
    <row r="34" spans="5:13" ht="15" customHeight="1" x14ac:dyDescent="0.25">
      <c r="E34" s="51">
        <f>Időintervallumok!E34</f>
        <v>0.57291666666666685</v>
      </c>
      <c r="F34" s="10" t="str">
        <f ca="1">IFERROR(INDEX(Eseményütemező[],MATCH(DATEVALUE(DátumÉrt)&amp;Napirend[[#This Row],[Időpont]],DátumÉsIdőpontKeresése,0),3),"")</f>
        <v/>
      </c>
      <c r="H34" s="3">
        <f ca="1">IFERROR(DátumÉrt+6,"")</f>
        <v>43720</v>
      </c>
      <c r="I34" s="36" t="str">
        <f ca="1">IFERROR(INDEX(Eseményütemező[],MATCH($H$34&amp;"|"&amp;ROW(A4),Eseményütemező[EGYEDI ÉRTÉK (SZÁMÍTOTT)],0),2),"")</f>
        <v/>
      </c>
      <c r="J34" s="31" t="str">
        <f ca="1">IFERROR(INDEX(Eseményütemező[],MATCH($H$34&amp;"|"&amp;ROW(A4),Eseményütemező[EGYEDI ÉRTÉK (SZÁMÍTOTT)],0),3),"")</f>
        <v/>
      </c>
      <c r="L34" s="22"/>
      <c r="M34" s="42"/>
    </row>
    <row r="35" spans="5:13" ht="15" customHeight="1" x14ac:dyDescent="0.25">
      <c r="E35" s="51">
        <f>Időintervallumok!E35</f>
        <v>0.58333333333333348</v>
      </c>
      <c r="F35" s="10" t="str">
        <f ca="1">IFERROR(INDEX(Eseményütemező[],MATCH(DATEVALUE(DátumÉrt)&amp;Napirend[[#This Row],[Időpont]],DátumÉsIdőpontKeresése,0),3),"")</f>
        <v/>
      </c>
      <c r="H35" s="2"/>
      <c r="I35" s="38" t="str">
        <f ca="1">IFERROR(INDEX(Eseményütemező[],MATCH($H$34&amp;"|"&amp;ROW(A5),Eseményütemező[EGYEDI ÉRTÉK (SZÁMÍTOTT)],0),2),"")</f>
        <v/>
      </c>
      <c r="J35" s="32" t="str">
        <f ca="1">IFERROR(INDEX(Eseményütemező[],MATCH($H$34&amp;"|"&amp;ROW(A5),Eseményütemező[EGYEDI ÉRTÉK (SZÁMÍTOTT)],0),3),"")</f>
        <v/>
      </c>
      <c r="L35" s="28"/>
      <c r="M35" s="42"/>
    </row>
    <row r="36" spans="5:13" x14ac:dyDescent="0.25">
      <c r="E36" s="51">
        <f>Időintervallumok!E36</f>
        <v>0.59375000000000011</v>
      </c>
      <c r="F36" t="str">
        <f ca="1">IFERROR(INDEX(Eseményütemező[],MATCH(DATEVALUE(DátumÉrt)&amp;Napirend[[#This Row],[Időpont]],DátumÉsIdőpontKeresése,0),3),"")</f>
        <v/>
      </c>
    </row>
    <row r="37" spans="5:13" x14ac:dyDescent="0.25">
      <c r="E37" s="51">
        <f>Időintervallumok!E37</f>
        <v>0.60416666666666674</v>
      </c>
      <c r="F37" t="str">
        <f ca="1">IFERROR(INDEX(Eseményütemező[],MATCH(DATEVALUE(DátumÉrt)&amp;Napirend[[#This Row],[Időpont]],DátumÉsIdőpontKeresése,0),3),"")</f>
        <v/>
      </c>
    </row>
    <row r="38" spans="5:13" x14ac:dyDescent="0.25">
      <c r="E38" s="51">
        <f>Időintervallumok!E38</f>
        <v>0.61458333333333337</v>
      </c>
      <c r="F38" t="str">
        <f ca="1">IFERROR(INDEX(Eseményütemező[],MATCH(DATEVALUE(DátumÉrt)&amp;Napirend[[#This Row],[Időpont]],DátumÉsIdőpontKeresése,0),3),"")</f>
        <v/>
      </c>
    </row>
    <row r="39" spans="5:13" x14ac:dyDescent="0.25">
      <c r="E39" s="51">
        <f>Időintervallumok!E39</f>
        <v>0.625</v>
      </c>
      <c r="F39" t="str">
        <f ca="1">IFERROR(INDEX(Eseményütemező[],MATCH(DATEVALUE(DátumÉrt)&amp;Napirend[[#This Row],[Időpont]],DátumÉsIdőpontKeresése,0),3),"")</f>
        <v>Szünet</v>
      </c>
    </row>
    <row r="40" spans="5:13" x14ac:dyDescent="0.25">
      <c r="E40" s="51">
        <f>Időintervallumok!E40</f>
        <v>0.63541666666666663</v>
      </c>
      <c r="F40" t="str">
        <f ca="1">IFERROR(INDEX(Eseményütemező[],MATCH(DATEVALUE(DátumÉrt)&amp;Napirend[[#This Row],[Időpont]],DátumÉsIdőpontKeresése,0),3),"")</f>
        <v/>
      </c>
    </row>
    <row r="41" spans="5:13" x14ac:dyDescent="0.25">
      <c r="E41" s="51">
        <f>Időintervallumok!E41</f>
        <v>0.64583333333333326</v>
      </c>
      <c r="F41" t="str">
        <f ca="1">IFERROR(INDEX(Eseményütemező[],MATCH(DATEVALUE(DátumÉrt)&amp;Napirend[[#This Row],[Időpont]],DátumÉsIdőpontKeresése,0),3),"")</f>
        <v/>
      </c>
    </row>
    <row r="42" spans="5:13" x14ac:dyDescent="0.25">
      <c r="E42" s="51">
        <f>Időintervallumok!E42</f>
        <v>0.65624999999999989</v>
      </c>
      <c r="F42" t="str">
        <f ca="1">IFERROR(INDEX(Eseményütemező[],MATCH(DATEVALUE(DátumÉrt)&amp;Napirend[[#This Row],[Időpont]],DátumÉsIdőpontKeresése,0),3),"")</f>
        <v/>
      </c>
    </row>
    <row r="43" spans="5:13" x14ac:dyDescent="0.25">
      <c r="E43" s="51">
        <f>Időintervallumok!E43</f>
        <v>0.66666666666666652</v>
      </c>
      <c r="F43" t="str">
        <f ca="1">IFERROR(INDEX(Eseményütemező[],MATCH(DATEVALUE(DátumÉrt)&amp;Napirend[[#This Row],[Időpont]],DátumÉsIdőpontKeresése,0),3),"")</f>
        <v/>
      </c>
    </row>
    <row r="44" spans="5:13" x14ac:dyDescent="0.25">
      <c r="E44" s="51">
        <f>Időintervallumok!E44</f>
        <v>0.67708333333333315</v>
      </c>
      <c r="F44" t="str">
        <f ca="1">IFERROR(INDEX(Eseményütemező[],MATCH(DATEVALUE(DátumÉrt)&amp;Napirend[[#This Row],[Időpont]],DátumÉsIdőpontKeresése,0),3),"")</f>
        <v/>
      </c>
    </row>
    <row r="45" spans="5:13" x14ac:dyDescent="0.25">
      <c r="E45" s="51">
        <f>Időintervallumok!E45</f>
        <v>0.68749999999999978</v>
      </c>
      <c r="F45" t="str">
        <f ca="1">IFERROR(INDEX(Eseményütemező[],MATCH(DATEVALUE(DátumÉrt)&amp;Napirend[[#This Row],[Időpont]],DátumÉsIdőpontKeresése,0),3),"")</f>
        <v/>
      </c>
    </row>
    <row r="46" spans="5:13" x14ac:dyDescent="0.25">
      <c r="E46" s="51">
        <f>Időintervallumok!E46</f>
        <v>0.69791666666666641</v>
      </c>
      <c r="F46" t="str">
        <f ca="1">IFERROR(INDEX(Eseményütemező[],MATCH(DATEVALUE(DátumÉrt)&amp;Napirend[[#This Row],[Időpont]],DátumÉsIdőpontKeresése,0),3),"")</f>
        <v/>
      </c>
    </row>
    <row r="47" spans="5:13" x14ac:dyDescent="0.25">
      <c r="E47" s="51">
        <f>Időintervallumok!E47</f>
        <v>0.70833333333333304</v>
      </c>
      <c r="F47" t="str">
        <f ca="1">IFERROR(INDEX(Eseményütemező[],MATCH(DATEVALUE(DátumÉrt)&amp;Napirend[[#This Row],[Időpont]],DátumÉsIdőpontKeresése,0),3),"")</f>
        <v>Indulás haza</v>
      </c>
    </row>
    <row r="48" spans="5:13" x14ac:dyDescent="0.25">
      <c r="E48" s="51">
        <f>Időintervallumok!E48</f>
        <v>0.71874999999999967</v>
      </c>
      <c r="F48" t="str">
        <f ca="1">IFERROR(INDEX(Eseményütemező[],MATCH(DATEVALUE(DátumÉrt)&amp;Napirend[[#This Row],[Időpont]],DátumÉsIdőpontKeresése,0),3),"")</f>
        <v/>
      </c>
    </row>
    <row r="49" spans="5:6" x14ac:dyDescent="0.25">
      <c r="E49" s="51">
        <f>Időintervallumok!E49</f>
        <v>0.7291666666666663</v>
      </c>
      <c r="F49" t="str">
        <f ca="1">IFERROR(INDEX(Eseményütemező[],MATCH(DATEVALUE(DátumÉrt)&amp;Napirend[[#This Row],[Időpont]],DátumÉsIdőpontKeresése,0),3),"")</f>
        <v/>
      </c>
    </row>
    <row r="50" spans="5:6" x14ac:dyDescent="0.25">
      <c r="E50" s="51">
        <f>Időintervallumok!E50</f>
        <v>0.73958333333333293</v>
      </c>
      <c r="F50" t="str">
        <f ca="1">IFERROR(INDEX(Eseményütemező[],MATCH(DATEVALUE(DátumÉrt)&amp;Napirend[[#This Row],[Időpont]],DátumÉsIdőpontKeresése,0),3),"")</f>
        <v/>
      </c>
    </row>
    <row r="51" spans="5:6" x14ac:dyDescent="0.25">
      <c r="E51" s="51">
        <f>Időintervallumok!E51</f>
        <v>0.74999999999999956</v>
      </c>
      <c r="F51" t="str">
        <f ca="1">IFERROR(INDEX(Eseményütemező[],MATCH(DATEVALUE(DátumÉrt)&amp;Napirend[[#This Row],[Időpont]],DátumÉsIdőpontKeresése,0),3),"")</f>
        <v>Fociedzés</v>
      </c>
    </row>
    <row r="52" spans="5:6" x14ac:dyDescent="0.25">
      <c r="E52" s="51">
        <f>Időintervallumok!E52</f>
        <v>0.76041666666666619</v>
      </c>
      <c r="F52" t="str">
        <f ca="1">IFERROR(INDEX(Eseményütemező[],MATCH(DATEVALUE(DátumÉrt)&amp;Napirend[[#This Row],[Időpont]],DátumÉsIdőpontKeresése,0),3),"")</f>
        <v/>
      </c>
    </row>
    <row r="53" spans="5:6" x14ac:dyDescent="0.25">
      <c r="E53" s="51">
        <f>Időintervallumok!E53</f>
        <v>0.77083333333333282</v>
      </c>
      <c r="F53" t="str">
        <f ca="1">IFERROR(INDEX(Eseményütemező[],MATCH(DATEVALUE(DátumÉrt)&amp;Napirend[[#This Row],[Időpont]],DátumÉsIdőpontKeresése,0),3),"")</f>
        <v/>
      </c>
    </row>
    <row r="54" spans="5:6" x14ac:dyDescent="0.25">
      <c r="E54" s="51">
        <f>Időintervallumok!E54</f>
        <v>0.78124999999999944</v>
      </c>
      <c r="F54" t="str">
        <f ca="1">IFERROR(INDEX(Eseményütemező[],MATCH(DATEVALUE(DátumÉrt)&amp;Napirend[[#This Row],[Időpont]],DátumÉsIdőpontKeresése,0),3),"")</f>
        <v/>
      </c>
    </row>
    <row r="55" spans="5:6" x14ac:dyDescent="0.25">
      <c r="E55" s="51">
        <f>Időintervallumok!E55</f>
        <v>0.79166666666666607</v>
      </c>
      <c r="F55" t="str">
        <f ca="1">IFERROR(INDEX(Eseményütemező[],MATCH(DATEVALUE(DátumÉrt)&amp;Napirend[[#This Row],[Időpont]],DátumÉsIdőpontKeresése,0),3),"")</f>
        <v/>
      </c>
    </row>
    <row r="56" spans="5:6" x14ac:dyDescent="0.25">
      <c r="E56" s="51">
        <f>Időintervallumok!E56</f>
        <v>0.8020833333333327</v>
      </c>
      <c r="F56" t="str">
        <f ca="1">IFERROR(INDEX(Eseményütemező[],MATCH(DATEVALUE(DátumÉrt)&amp;Napirend[[#This Row],[Időpont]],DátumÉsIdőpontKeresése,0),3),"")</f>
        <v/>
      </c>
    </row>
    <row r="57" spans="5:6" x14ac:dyDescent="0.25">
      <c r="E57" s="51">
        <f>Időintervallumok!E57</f>
        <v>0.81249999999999933</v>
      </c>
      <c r="F57" t="str">
        <f ca="1">IFERROR(INDEX(Eseményütemező[],MATCH(DATEVALUE(DátumÉrt)&amp;Napirend[[#This Row],[Időpont]],DátumÉsIdőpontKeresése,0),3),"")</f>
        <v/>
      </c>
    </row>
    <row r="58" spans="5:6" x14ac:dyDescent="0.25">
      <c r="E58" s="51">
        <f>Időintervallumok!E58</f>
        <v>0.82291666666666596</v>
      </c>
      <c r="F58" t="str">
        <f ca="1">IFERROR(INDEX(Eseményütemező[],MATCH(DATEVALUE(DátumÉrt)&amp;Napirend[[#This Row],[Időpont]],DátumÉsIdőpontKeresése,0),3),"")</f>
        <v/>
      </c>
    </row>
    <row r="59" spans="5:6" x14ac:dyDescent="0.25">
      <c r="E59" s="51">
        <f>Időintervallumok!E59</f>
        <v>0.83333333333333259</v>
      </c>
      <c r="F59" t="str">
        <f ca="1">IFERROR(INDEX(Eseményütemező[],MATCH(DATEVALUE(DátumÉrt)&amp;Napirend[[#This Row],[Időpont]],DátumÉsIdőpontKeresése,0),3),"")</f>
        <v/>
      </c>
    </row>
    <row r="60" spans="5:6" x14ac:dyDescent="0.25">
      <c r="E60" s="51">
        <f>Időintervallumok!E60</f>
        <v>0.84374999999999922</v>
      </c>
      <c r="F60" t="str">
        <f ca="1">IFERROR(INDEX(Eseményütemező[],MATCH(DATEVALUE(DátumÉrt)&amp;Napirend[[#This Row],[Időpont]],DátumÉsIdőpontKeresése,0),3),"")</f>
        <v/>
      </c>
    </row>
    <row r="61" spans="5:6" x14ac:dyDescent="0.25">
      <c r="E61" s="51">
        <f>Időintervallumok!E61</f>
        <v>0.85416666666666585</v>
      </c>
      <c r="F61" t="str">
        <f ca="1">IFERROR(INDEX(Eseményütemező[],MATCH(DATEVALUE(DátumÉrt)&amp;Napirend[[#This Row],[Időpont]],DátumÉsIdőpontKeresése,0),3),"")</f>
        <v/>
      </c>
    </row>
    <row r="62" spans="5:6" x14ac:dyDescent="0.25">
      <c r="E62" s="51">
        <f>Időintervallumok!E62</f>
        <v>0.86458333333333248</v>
      </c>
      <c r="F62" t="str">
        <f ca="1">IFERROR(INDEX(Eseményütemező[],MATCH(DATEVALUE(DátumÉrt)&amp;Napirend[[#This Row],[Időpont]],DátumÉsIdőpontKeresése,0),3),"")</f>
        <v/>
      </c>
    </row>
    <row r="63" spans="5:6" x14ac:dyDescent="0.25">
      <c r="E63" s="51">
        <f>Időintervallumok!E63</f>
        <v>0.87499999999999911</v>
      </c>
      <c r="F63" t="str">
        <f ca="1">IFERROR(INDEX(Eseményütemező[],MATCH(DATEVALUE(DátumÉrt)&amp;Napirend[[#This Row],[Időpont]],DátumÉsIdőpontKeresése,0),3),"")</f>
        <v/>
      </c>
    </row>
    <row r="64" spans="5:6" x14ac:dyDescent="0.25">
      <c r="E64" s="51" t="str">
        <f>Időintervallumok!E64</f>
        <v/>
      </c>
      <c r="F64" t="str">
        <f ca="1">IFERROR(INDEX(Eseményütemező[],MATCH(DATEVALUE(DátumÉrt)&amp;Napirend[[#This Row],[Időpont]],DátumÉsIdőpontKeresése,0),3),"")</f>
        <v/>
      </c>
    </row>
    <row r="65" spans="5:6" x14ac:dyDescent="0.25">
      <c r="E65" s="51" t="str">
        <f>Időintervallumok!E65</f>
        <v/>
      </c>
      <c r="F65" t="str">
        <f ca="1">IFERROR(INDEX(Eseményütemező[],MATCH(DATEVALUE(DátumÉrt)&amp;Napirend[[#This Row],[Időpont]],DátumÉsIdőpontKeresése,0),3),"")</f>
        <v/>
      </c>
    </row>
    <row r="66" spans="5:6" x14ac:dyDescent="0.25">
      <c r="E66" s="51" t="str">
        <f>Időintervallumok!E66</f>
        <v/>
      </c>
      <c r="F66" t="str">
        <f ca="1">IFERROR(INDEX(Eseményütemező[],MATCH(DATEVALUE(DátumÉrt)&amp;Napirend[[#This Row],[Időpont]],DátumÉsIdőpontKeresése,0),3),"")</f>
        <v/>
      </c>
    </row>
    <row r="67" spans="5:6" x14ac:dyDescent="0.25">
      <c r="E67" s="51" t="str">
        <f>Időintervallumok!E67</f>
        <v/>
      </c>
      <c r="F67" t="str">
        <f ca="1">IFERROR(INDEX(Eseményütemező[],MATCH(DATEVALUE(DátumÉrt)&amp;Napirend[[#This Row],[Időpont]],DátumÉsIdőpontKeresése,0),3),"")</f>
        <v/>
      </c>
    </row>
    <row r="68" spans="5:6" x14ac:dyDescent="0.25">
      <c r="E68" s="51" t="str">
        <f>Időintervallumok!E68</f>
        <v/>
      </c>
      <c r="F68" t="str">
        <f ca="1">IFERROR(INDEX(Eseményütemező[],MATCH(DATEVALUE(DátumÉrt)&amp;Napirend[[#This Row],[Időpont]],DátumÉsIdőpontKeresése,0),3),"")</f>
        <v/>
      </c>
    </row>
    <row r="69" spans="5:6" x14ac:dyDescent="0.25">
      <c r="E69" s="51" t="str">
        <f>Időintervallumok!E69</f>
        <v/>
      </c>
      <c r="F69" t="str">
        <f ca="1">IFERROR(INDEX(Eseményütemező[],MATCH(DATEVALUE(DátumÉrt)&amp;Napirend[[#This Row],[Időpont]],DátumÉsIdőpontKeresése,0),3),"")</f>
        <v/>
      </c>
    </row>
    <row r="70" spans="5:6" x14ac:dyDescent="0.25">
      <c r="E70" s="51" t="str">
        <f>Időintervallumok!E70</f>
        <v/>
      </c>
      <c r="F70" t="str">
        <f ca="1">IFERROR(INDEX(Eseményütemező[],MATCH(DATEVALUE(DátumÉrt)&amp;Napirend[[#This Row],[Időpont]],DátumÉsIdőpontKeresése,0),3),"")</f>
        <v/>
      </c>
    </row>
    <row r="71" spans="5:6" x14ac:dyDescent="0.25">
      <c r="E71" s="51" t="str">
        <f>Időintervallumok!E71</f>
        <v/>
      </c>
      <c r="F71" t="str">
        <f ca="1">IFERROR(INDEX(Eseményütemező[],MATCH(DATEVALUE(DátumÉrt)&amp;Napirend[[#This Row],[Időpont]],DátumÉsIdőpontKeresése,0),3),"")</f>
        <v/>
      </c>
    </row>
    <row r="72" spans="5:6" x14ac:dyDescent="0.25">
      <c r="E72" s="51" t="str">
        <f>Időintervallumok!E72</f>
        <v/>
      </c>
      <c r="F72" t="str">
        <f ca="1">IFERROR(INDEX(Eseményütemező[],MATCH(DATEVALUE(DátumÉrt)&amp;Napirend[[#This Row],[Időpont]],DátumÉsIdőpontKeresése,0),3),"")</f>
        <v/>
      </c>
    </row>
    <row r="73" spans="5:6" x14ac:dyDescent="0.25">
      <c r="E73" s="51" t="str">
        <f>Időintervallumok!E73</f>
        <v/>
      </c>
      <c r="F73" t="str">
        <f ca="1">IFERROR(INDEX(Eseményütemező[],MATCH(DATEVALUE(DátumÉrt)&amp;Napirend[[#This Row],[Időpont]],DátumÉsIdőpontKeresése,0),3),"")</f>
        <v/>
      </c>
    </row>
    <row r="74" spans="5:6" x14ac:dyDescent="0.25">
      <c r="E74" s="51" t="str">
        <f>Időintervallumok!E74</f>
        <v/>
      </c>
      <c r="F74" t="str">
        <f ca="1">IFERROR(INDEX(Eseményütemező[],MATCH(DATEVALUE(DátumÉrt)&amp;Napirend[[#This Row],[Időpont]],DátumÉsIdőpontKeresése,0),3),"")</f>
        <v/>
      </c>
    </row>
    <row r="75" spans="5:6" x14ac:dyDescent="0.25">
      <c r="E75" s="51" t="str">
        <f>Időintervallumok!E75</f>
        <v/>
      </c>
      <c r="F75" t="str">
        <f ca="1">IFERROR(INDEX(Eseményütemező[],MATCH(DATEVALUE(DátumÉrt)&amp;Napirend[[#This Row],[Időpont]],DátumÉsIdőpontKeresése,0),3),"")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4" priority="1">
      <formula>$E3&gt;BefejezésIdőpontja</formula>
    </cfRule>
    <cfRule type="expression" dxfId="3" priority="2">
      <formula>$E3=BefejezésIdőpontja</formula>
    </cfRule>
    <cfRule type="expression" dxfId="2" priority="3">
      <formula>LOWER(TRIM($F3))=KiemelésANapirendben</formula>
    </cfRule>
  </conditionalFormatting>
  <dataValidations count="23">
    <dataValidation allowBlank="1" showInputMessage="1" showErrorMessage="1" prompt="Ebben a cellában adhatja meg az évet" sqref="C13" xr:uid="{00000000-0002-0000-0000-000000000000}"/>
    <dataValidation type="list" errorStyle="warning" allowBlank="1" showInputMessage="1" showErrorMessage="1" error="Jelöljön ki egy hónapot a lista elemei közül, válassza a MÉGSE lehetőséget, majd nyomja le az ALT+LE billentyűkombinációt a legördülő listából való választáshoz." prompt="Válasszon ki egy hónapot a legördülő listából. Nyomja le az ALT+LE billentyűkombinációt, majd az ENTER billentyűt lenyomva válassza ki a hónapot." sqref="C15" xr:uid="{00000000-0002-0000-0000-000001000000}">
      <formula1>"Január, Február, Március, Április, Május, Június, Július, Augusztus, Szeptember, Október, November, December"</formula1>
    </dataValidation>
    <dataValidation type="whole" errorStyle="warning" allowBlank="1" showInputMessage="1" showErrorMessage="1" error="Adja meg a nap értékét 1 és 31 között" prompt="Ebben a cellában adhatja meg a napot" sqref="C17" xr:uid="{00000000-0002-0000-0000-000002000000}">
      <formula1>1</formula1>
      <formula2>31</formula2>
    </dataValidation>
    <dataValidation allowBlank="1" showInputMessage="1" showErrorMessage="1" prompt="Az automatikusan meghatározott dátum ebbe a cellába kerül. Az ebben az oszlopban automatikusan betöltött események az Eseményütemező munkalapon alapulnak. Az alapértelmezés szerinti dátum a mai nap, ha nincs megadva dátum." sqref="F2" xr:uid="{00000000-0002-0000-0000-000003000000}"/>
    <dataValidation allowBlank="1" showInputMessage="1" showErrorMessage="1" prompt="Ebben az oszlopban adhat hozzá jegyzeteket vagy teendőket" sqref="M2" xr:uid="{00000000-0002-0000-0000-000004000000}"/>
    <dataValidation allowBlank="1" showInputMessage="1" showErrorMessage="1" prompt="A C17 cellában megadott nap alapján automatikusan frissül. Ha a C17 cella üres, akkor a mai nap lesz az alapértelmezett." sqref="B2:C6" xr:uid="{00000000-0002-0000-0000-000005000000}"/>
    <dataValidation allowBlank="1" showInputMessage="1" showErrorMessage="1" prompt="Automatikusan meghatározott nap a C13-C17 cellatartományban megadott dátumok alapján" sqref="B7:C9" xr:uid="{00000000-0002-0000-0000-000006000000}"/>
    <dataValidation allowBlank="1" showInputMessage="1" showErrorMessage="1" prompt="Az Időintervallumok munkalapra mutató hivatkozás az időpontok szerkesztéséhez" sqref="B21" xr:uid="{00000000-0002-0000-0000-000007000000}"/>
    <dataValidation allowBlank="1" showInputMessage="1" showErrorMessage="1" prompt="Az Eseményütemező munkalapra mutató hivatkozás események hozzáadásához" sqref="B23" xr:uid="{00000000-0002-0000-0000-000008000000}"/>
    <dataValidation allowBlank="1" showInputMessage="1" showErrorMessage="1" prompt="A munkalapon a napirendet nap és hét szerint tekintheti meg és jegyzeteket adhat hozzá. Eseményeket adhat hozzá bármilyen dátumhoz az Eseményütemező munkalapon. Ütemezés és Intervallumok módosítása az időintervallumok munkalapon" sqref="A1" xr:uid="{00000000-0002-0000-0000-000009000000}"/>
    <dataValidation allowBlank="1" showInputMessage="1" showErrorMessage="1" prompt="Adja meg az ütemtervben kiemelendő tevékenységet vagy elemet" sqref="B26:C26" xr:uid="{00000000-0002-0000-0000-00000A000000}"/>
    <dataValidation allowBlank="1" showInputMessage="1" showErrorMessage="1" prompt="Az Időintervallumok munkalapon található Időtábla definíciói alapján automatikusan frissülő ütemterv. A cellában egy óra képe látható" sqref="E2" xr:uid="{00000000-0002-0000-0000-00000B000000}"/>
    <dataValidation allowBlank="1" showInputMessage="1" showErrorMessage="1" prompt="Az Eseményütemező alapján automatikusan frissülő időpontot az I oszlopban találja" sqref="I2" xr:uid="{00000000-0002-0000-0000-00000C000000}"/>
    <dataValidation allowBlank="1" showInputMessage="1" showErrorMessage="1" prompt="Automatikusan frissülő heti nézet a nap megnevezésével és dátummal a H oszlopban, illetve az esemény időpontja és részletei lentebb az I és a J oszlopban. A cellában egy fényképezőgép és a heti nézet címe látható" sqref="H2" xr:uid="{00000000-0002-0000-0000-00000D000000}"/>
    <dataValidation allowBlank="1" showInputMessage="1" showErrorMessage="1" prompt="Az Eseményütemező alapján automatikusan frissülő eseményadatokat a J oszlopban találja" sqref="J2" xr:uid="{00000000-0002-0000-0000-00000E000000}"/>
    <dataValidation allowBlank="1" showInputMessage="1" showErrorMessage="1" prompt="Adja meg a dátumot: az év a C13, a hónap a C15, a nap a C17 cellában szerepel" sqref="B11:C11" xr:uid="{00000000-0002-0000-0000-00000F000000}"/>
    <dataValidation allowBlank="1" showInputMessage="1" showErrorMessage="1" prompt="Az alábbi cellák kiválasztásával módosíthatja az időintervallumokat és adhat hozzá eseményeket. " sqref="B19:C19" xr:uid="{00000000-0002-0000-0000-000010000000}"/>
    <dataValidation allowBlank="1" showInputMessage="1" showErrorMessage="1" prompt="Adja meg alább az ütemtervben kiemelendő tevékenységet vagy elemet." sqref="B25" xr:uid="{00000000-0002-0000-0000-000011000000}"/>
    <dataValidation allowBlank="1" showInputMessage="1" showErrorMessage="1" prompt="A munkalap címe ebben a cellában van. A napi ütemezés megtekintéséhez írja be a dátumot a C13-C17 cellákba. Nyissa meg az Eseményütemezőt a B23 cellában. Az időt és időtartamot a B21 cellában módosíthatja" sqref="B1" xr:uid="{00000000-0002-0000-0000-000012000000}"/>
    <dataValidation allowBlank="1" showInputMessage="1" showErrorMessage="1" prompt="Az elvégzett feladatokhoz a jelölőnégyzetek ebben az oszlopban találhatók. A Jegyzetek/Teendők lista minden eleme egy jelölőnégyzettel rendelkezik a második sorban. Például az M3-M5 cellákban található jegyzet jelölőnégyzete az L4 cellában van" sqref="L2" xr:uid="{00000000-0002-0000-0000-000013000000}"/>
    <dataValidation allowBlank="1" showInputMessage="1" showErrorMessage="1" prompt="A jobbra található cellában adhatja meg az évet" sqref="B13" xr:uid="{00000000-0002-0000-0000-000014000000}"/>
    <dataValidation allowBlank="1" showInputMessage="1" showErrorMessage="1" prompt="A jobbra található cellában adhatja meg a hónapot" sqref="B15" xr:uid="{00000000-0002-0000-0000-000015000000}"/>
    <dataValidation allowBlank="1" showInputMessage="1" showErrorMessage="1" prompt="A jobbra található cellában adhatja meg a napot" sqref="B17" xr:uid="{00000000-0002-0000-0000-000016000000}"/>
  </dataValidations>
  <hyperlinks>
    <hyperlink ref="B21" location="'Időintervallumok'!A1" tooltip="Ide kattintva szerkesztheti az időintervallumokat" display="Select to edit time intervals" xr:uid="{00000000-0004-0000-0000-000000000000}"/>
    <hyperlink ref="B23" location="'Eseményütemező'!A1" tooltip="Itt adhat hozzá új eseményt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6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15</v>
      </c>
      <c r="C1"/>
      <c r="E1" s="9"/>
      <c r="F1" s="15"/>
    </row>
    <row r="2" spans="2:8" s="8" customFormat="1" ht="30.75" customHeight="1" x14ac:dyDescent="0.25">
      <c r="B2" s="49">
        <f ca="1">DAY(DátumÉrt)</f>
        <v>6</v>
      </c>
      <c r="C2" s="49"/>
      <c r="E2" s="23" t="s">
        <v>17</v>
      </c>
      <c r="F2" s="23" t="s">
        <v>18</v>
      </c>
      <c r="G2" s="23" t="s">
        <v>19</v>
      </c>
      <c r="H2" s="6" t="s">
        <v>30</v>
      </c>
    </row>
    <row r="3" spans="2:8" s="8" customFormat="1" ht="15" customHeight="1" x14ac:dyDescent="0.25">
      <c r="B3" s="49"/>
      <c r="C3" s="49"/>
      <c r="E3" s="17">
        <f ca="1">TODAY()</f>
        <v>43714</v>
      </c>
      <c r="F3" s="16">
        <v>0.25</v>
      </c>
      <c r="G3" s="18" t="s">
        <v>20</v>
      </c>
      <c r="H3" s="7" t="str">
        <f ca="1">Eseményütemező[[#This Row],[DÁTUM]]&amp;"|"&amp;COUNTIF($E$3:E3,E3)</f>
        <v>43714|1</v>
      </c>
    </row>
    <row r="4" spans="2:8" s="8" customFormat="1" ht="15" customHeight="1" x14ac:dyDescent="0.25">
      <c r="B4" s="49"/>
      <c r="C4" s="49"/>
      <c r="E4" s="17">
        <f t="shared" ref="E4:E13" ca="1" si="0">TODAY()</f>
        <v>43714</v>
      </c>
      <c r="F4" s="16">
        <v>0.27083333333333331</v>
      </c>
      <c r="G4" s="18" t="s">
        <v>21</v>
      </c>
      <c r="H4" s="7" t="str">
        <f ca="1">Eseményütemező[[#This Row],[DÁTUM]]&amp;"|"&amp;COUNTIF($E$3:E4,E4)</f>
        <v>43714|2</v>
      </c>
    </row>
    <row r="5" spans="2:8" s="8" customFormat="1" ht="15" customHeight="1" x14ac:dyDescent="0.25">
      <c r="B5" s="49"/>
      <c r="C5" s="49"/>
      <c r="E5" s="17">
        <f t="shared" ca="1" si="0"/>
        <v>43714</v>
      </c>
      <c r="F5" s="16">
        <v>0.3125</v>
      </c>
      <c r="G5" s="18" t="s">
        <v>22</v>
      </c>
      <c r="H5" s="7" t="str">
        <f ca="1">Eseményütemező[[#This Row],[DÁTUM]]&amp;"|"&amp;COUNTIF($E$3:E5,E5)</f>
        <v>43714|3</v>
      </c>
    </row>
    <row r="6" spans="2:8" s="8" customFormat="1" ht="15" customHeight="1" x14ac:dyDescent="0.25">
      <c r="B6" s="48" t="str">
        <f ca="1">TEXT(DátumÉrt,"nnnn")</f>
        <v>péntek</v>
      </c>
      <c r="C6" s="48"/>
      <c r="E6" s="17">
        <f t="shared" ca="1" si="0"/>
        <v>43714</v>
      </c>
      <c r="F6" s="16">
        <v>0.33333333333333298</v>
      </c>
      <c r="G6" s="18" t="s">
        <v>23</v>
      </c>
      <c r="H6" s="7" t="str">
        <f ca="1">Eseményütemező[[#This Row],[DÁTUM]]&amp;"|"&amp;COUNTIF($E$3:E6,E6)</f>
        <v>43714|4</v>
      </c>
    </row>
    <row r="7" spans="2:8" s="8" customFormat="1" ht="15" customHeight="1" x14ac:dyDescent="0.25">
      <c r="B7" s="48"/>
      <c r="C7" s="48"/>
      <c r="E7" s="17">
        <f t="shared" ca="1" si="0"/>
        <v>43714</v>
      </c>
      <c r="F7" s="16">
        <v>0.41666666666666669</v>
      </c>
      <c r="G7" s="18" t="s">
        <v>9</v>
      </c>
      <c r="H7" s="7" t="str">
        <f ca="1">Eseményütemező[[#This Row],[DÁTUM]]&amp;"|"&amp;COUNTIF($E$3:E7,E7)</f>
        <v>43714|5</v>
      </c>
    </row>
    <row r="8" spans="2:8" s="8" customFormat="1" ht="15.75" customHeight="1" thickBot="1" x14ac:dyDescent="0.3">
      <c r="B8" s="47" t="str">
        <f ca="1">DátumÉrt</f>
        <v>2019.09.06</v>
      </c>
      <c r="C8" s="47"/>
      <c r="E8" s="17">
        <f t="shared" ca="1" si="0"/>
        <v>43714</v>
      </c>
      <c r="F8" s="16">
        <v>0.5</v>
      </c>
      <c r="G8" s="18" t="s">
        <v>24</v>
      </c>
      <c r="H8" s="7" t="str">
        <f ca="1">Eseményütemező[[#This Row],[DÁTUM]]&amp;"|"&amp;COUNTIF($E$3:E8,E8)</f>
        <v>43714|6</v>
      </c>
    </row>
    <row r="9" spans="2:8" s="8" customFormat="1" ht="15" customHeight="1" thickTop="1" x14ac:dyDescent="0.25">
      <c r="B9" s="19"/>
      <c r="C9" s="19"/>
      <c r="E9" s="17">
        <f t="shared" ca="1" si="0"/>
        <v>43714</v>
      </c>
      <c r="F9" s="16">
        <v>0.54166666666666596</v>
      </c>
      <c r="G9" s="18" t="s">
        <v>25</v>
      </c>
      <c r="H9" s="7" t="str">
        <f ca="1">Eseményütemező[[#This Row],[DÁTUM]]&amp;"|"&amp;COUNTIF($E$3:E9,E9)</f>
        <v>43714|7</v>
      </c>
    </row>
    <row r="10" spans="2:8" s="8" customFormat="1" ht="15" customHeight="1" x14ac:dyDescent="0.25">
      <c r="B10" s="39" t="s">
        <v>6</v>
      </c>
      <c r="C10" s="19"/>
      <c r="E10" s="17">
        <f t="shared" ca="1" si="0"/>
        <v>43714</v>
      </c>
      <c r="F10" s="16">
        <v>0.5625</v>
      </c>
      <c r="G10" s="18" t="s">
        <v>26</v>
      </c>
      <c r="H10" s="7" t="str">
        <f ca="1">Eseményütemező[[#This Row],[DÁTUM]]&amp;"|"&amp;COUNTIF($E$3:E10,E10)</f>
        <v>43714|8</v>
      </c>
    </row>
    <row r="11" spans="2:8" s="8" customFormat="1" ht="15" customHeight="1" x14ac:dyDescent="0.25">
      <c r="B11" s="19"/>
      <c r="C11" s="19"/>
      <c r="E11" s="17">
        <f t="shared" ca="1" si="0"/>
        <v>43714</v>
      </c>
      <c r="F11" s="16">
        <v>0.625</v>
      </c>
      <c r="G11" s="18" t="s">
        <v>9</v>
      </c>
      <c r="H11" s="7" t="str">
        <f ca="1">Eseményütemező[[#This Row],[DÁTUM]]&amp;"|"&amp;COUNTIF($E$3:E11,E11)</f>
        <v>43714|9</v>
      </c>
    </row>
    <row r="12" spans="2:8" s="8" customFormat="1" ht="15" customHeight="1" x14ac:dyDescent="0.25">
      <c r="B12" s="39" t="s">
        <v>16</v>
      </c>
      <c r="C12" s="19"/>
      <c r="E12" s="17">
        <f t="shared" ca="1" si="0"/>
        <v>43714</v>
      </c>
      <c r="F12" s="16">
        <v>0.70833333333333304</v>
      </c>
      <c r="G12" s="18" t="s">
        <v>27</v>
      </c>
      <c r="H12" s="7" t="str">
        <f ca="1">Eseményütemező[[#This Row],[DÁTUM]]&amp;"|"&amp;COUNTIF($E$3:E12,E12)</f>
        <v>43714|10</v>
      </c>
    </row>
    <row r="13" spans="2:8" s="8" customFormat="1" ht="15.75" x14ac:dyDescent="0.25">
      <c r="B13" s="19"/>
      <c r="C13" s="19"/>
      <c r="E13" s="17">
        <f t="shared" ca="1" si="0"/>
        <v>43714</v>
      </c>
      <c r="F13" s="16">
        <v>0.75</v>
      </c>
      <c r="G13" s="18" t="s">
        <v>28</v>
      </c>
      <c r="H13" s="7" t="str">
        <f ca="1">Eseményütemező[[#This Row],[DÁTUM]]&amp;"|"&amp;COUNTIF($E$3:E13,E13)</f>
        <v>43714|11</v>
      </c>
    </row>
    <row r="14" spans="2:8" s="8" customFormat="1" x14ac:dyDescent="0.25">
      <c r="B14"/>
      <c r="C14"/>
      <c r="E14" s="17">
        <f ca="1">TODAY()+1</f>
        <v>43715</v>
      </c>
      <c r="F14" s="16">
        <v>0.27083333333333331</v>
      </c>
      <c r="G14" s="18" t="s">
        <v>29</v>
      </c>
      <c r="H14" s="7" t="str">
        <f ca="1">Eseményütemező[[#This Row],[DÁTUM]]&amp;"|"&amp;COUNTIF($E$3:E14,E14)</f>
        <v>43715|1</v>
      </c>
    </row>
    <row r="15" spans="2:8" s="8" customFormat="1" x14ac:dyDescent="0.25">
      <c r="B15"/>
      <c r="C15"/>
      <c r="E15" s="17">
        <f ca="1">TODAY()+1</f>
        <v>43715</v>
      </c>
      <c r="F15" s="16">
        <v>0.3125</v>
      </c>
      <c r="G15" s="18" t="s">
        <v>22</v>
      </c>
      <c r="H15" s="7" t="str">
        <f ca="1">Eseményütemező[[#This Row],[DÁTUM]]&amp;"|"&amp;COUNTIF($E$3:E15,E15)</f>
        <v>43715|2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Válasszon egy érvényes időpontot ehhez az eseményhez. Válassza a MÉGSE lehetőséget, majd nyomja le az ALT+LE, ENTER billentyűkombinációt a lista egyik elemének kiválasztásához" sqref="F3:F15" xr:uid="{00000000-0002-0000-0100-000000000000}">
      <formula1>Időpontlista</formula1>
    </dataValidation>
    <dataValidation allowBlank="1" showInputMessage="1" showErrorMessage="1" prompt="Ebben az oszlopban adhatja meg az esemény dátumát" sqref="E2" xr:uid="{00000000-0002-0000-0100-000001000000}"/>
    <dataValidation allowBlank="1" showInputMessage="1" showErrorMessage="1" prompt="Az esemény időpontját ebben az oszlopban adhatja meg. Nyomja le az ALT+LE billentyűkombinációt a legördülő lista megnyitásához, majd az ENTER billentyűt lenyomva válassza ki az időpontot" sqref="F2" xr:uid="{00000000-0002-0000-0100-000002000000}"/>
    <dataValidation allowBlank="1" showInputMessage="1" showErrorMessage="1" prompt="Ebben az oszlopban adhatja meg az esemény leírását" sqref="G2" xr:uid="{00000000-0002-0000-0100-000003000000}"/>
    <dataValidation allowBlank="1" showInputMessage="1" showErrorMessage="1" prompt="Az F oszlopban szereplő időpontok az Időintervallumok munkalapon vannak meghatározva." sqref="A1" xr:uid="{00000000-0002-0000-0100-000004000000}"/>
    <dataValidation allowBlank="1" showInputMessage="1" showErrorMessage="1" prompt="Az Időintervallumok munkalapra mutató hivatkozás" sqref="B10" xr:uid="{00000000-0002-0000-0100-000005000000}"/>
    <dataValidation allowBlank="1" showInputMessage="1" showErrorMessage="1" prompt="A Napirend munkalapra mutató hivatkozás" sqref="B12" xr:uid="{00000000-0002-0000-0100-000006000000}"/>
    <dataValidation allowBlank="1" showInputMessage="1" showErrorMessage="1" prompt="Írja be az esemény dátumát, időpontját és leírását az eseményütemező táblázatba. Az időtartamra és a napirend munkalapokra mutató hivatkozások a B10 és B12 cellákban találhatók." sqref="B1" xr:uid="{00000000-0002-0000-0100-000007000000}"/>
    <dataValidation allowBlank="1" showInputMessage="1" showErrorMessage="1" prompt="Automatikusan frissülő dátum a Napirend alapján" sqref="B2 B8" xr:uid="{00000000-0002-0000-0100-000008000000}"/>
    <dataValidation allowBlank="1" showInputMessage="1" showErrorMessage="1" prompt="Automatikusan meghatározott nap a Napirendben megadott dátumok alapján" sqref="B6" xr:uid="{00000000-0002-0000-0100-000009000000}"/>
  </dataValidations>
  <hyperlinks>
    <hyperlink ref="B10" location="'Időintervallumok'!A1" tooltip="Ide kattintva szerkesztheti az időintervallumokat" display="Select to edit time intervals" xr:uid="{00000000-0004-0000-0100-000000000000}"/>
    <hyperlink ref="B12" location="'Napirend'!A1" tooltip="Válassza ezt a lehetőséget a Napirend megtekintéséhez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23.7109375" customWidth="1"/>
    <col min="4" max="4" width="2.7109375" customWidth="1"/>
    <col min="5" max="5" width="19.85546875" customWidth="1"/>
  </cols>
  <sheetData>
    <row r="1" spans="2:5" ht="39.950000000000003" customHeight="1" x14ac:dyDescent="0.25">
      <c r="B1" s="25" t="s">
        <v>31</v>
      </c>
    </row>
    <row r="2" spans="2:5" ht="27.95" customHeight="1" x14ac:dyDescent="0.25">
      <c r="B2" s="45" t="s">
        <v>32</v>
      </c>
      <c r="C2" s="45"/>
      <c r="E2" s="23" t="s">
        <v>10</v>
      </c>
    </row>
    <row r="3" spans="2:5" ht="18.75" customHeight="1" x14ac:dyDescent="0.25">
      <c r="E3" s="16">
        <f>Kezdés_időpontja</f>
        <v>0.25</v>
      </c>
    </row>
    <row r="4" spans="2:5" ht="18.75" customHeight="1" x14ac:dyDescent="0.25">
      <c r="B4" s="21" t="s">
        <v>33</v>
      </c>
      <c r="C4" s="34">
        <v>0.25</v>
      </c>
      <c r="E4" s="24">
        <f t="shared" ref="E4:E35" si="0">IFERROR(IF($E3+Növelés&gt;BefejezésIdőpontja,"",$E3+Növelés),"")</f>
        <v>0.26041666666666669</v>
      </c>
    </row>
    <row r="5" spans="2:5" ht="18.75" customHeight="1" x14ac:dyDescent="0.25">
      <c r="E5" s="24">
        <f t="shared" si="0"/>
        <v>0.27083333333333337</v>
      </c>
    </row>
    <row r="6" spans="2:5" ht="18.75" customHeight="1" x14ac:dyDescent="0.25">
      <c r="B6" s="21" t="s">
        <v>34</v>
      </c>
      <c r="C6" s="34" t="s">
        <v>36</v>
      </c>
      <c r="E6" s="24">
        <f t="shared" si="0"/>
        <v>0.28125000000000006</v>
      </c>
    </row>
    <row r="7" spans="2:5" ht="18.75" customHeight="1" x14ac:dyDescent="0.25">
      <c r="E7" s="24">
        <f t="shared" si="0"/>
        <v>0.29166666666666674</v>
      </c>
    </row>
    <row r="8" spans="2:5" ht="18.75" customHeight="1" x14ac:dyDescent="0.25">
      <c r="B8" s="21" t="s">
        <v>35</v>
      </c>
      <c r="C8" s="34">
        <v>0.875</v>
      </c>
      <c r="E8" s="24">
        <f t="shared" si="0"/>
        <v>0.30208333333333343</v>
      </c>
    </row>
    <row r="9" spans="2:5" ht="18.75" customHeight="1" x14ac:dyDescent="0.25">
      <c r="E9" s="24">
        <f t="shared" si="0"/>
        <v>0.31250000000000011</v>
      </c>
    </row>
    <row r="10" spans="2:5" ht="18.75" customHeight="1" x14ac:dyDescent="0.25">
      <c r="B10" s="45" t="s">
        <v>1</v>
      </c>
      <c r="C10" s="45"/>
      <c r="E10" s="24">
        <f t="shared" si="0"/>
        <v>0.3229166666666668</v>
      </c>
    </row>
    <row r="11" spans="2:5" ht="18.75" customHeight="1" x14ac:dyDescent="0.25">
      <c r="E11" s="24">
        <f t="shared" si="0"/>
        <v>0.33333333333333348</v>
      </c>
    </row>
    <row r="12" spans="2:5" ht="18.75" customHeight="1" x14ac:dyDescent="0.25">
      <c r="B12" s="29" t="s">
        <v>16</v>
      </c>
      <c r="E12" s="24">
        <f t="shared" si="0"/>
        <v>0.34375000000000017</v>
      </c>
    </row>
    <row r="13" spans="2:5" ht="18.75" customHeight="1" x14ac:dyDescent="0.25">
      <c r="E13" s="24">
        <f t="shared" si="0"/>
        <v>0.35416666666666685</v>
      </c>
    </row>
    <row r="14" spans="2:5" ht="18.75" customHeight="1" x14ac:dyDescent="0.25">
      <c r="B14" s="29" t="s">
        <v>7</v>
      </c>
      <c r="E14" s="24">
        <f t="shared" si="0"/>
        <v>0.36458333333333354</v>
      </c>
    </row>
    <row r="15" spans="2:5" ht="18.75" customHeight="1" x14ac:dyDescent="0.25">
      <c r="E15" s="24">
        <f t="shared" si="0"/>
        <v>0.37500000000000022</v>
      </c>
    </row>
    <row r="16" spans="2:5" ht="18.75" customHeight="1" x14ac:dyDescent="0.25">
      <c r="E16" s="24">
        <f t="shared" si="0"/>
        <v>0.38541666666666691</v>
      </c>
    </row>
    <row r="17" spans="5:5" ht="18.75" customHeight="1" x14ac:dyDescent="0.25">
      <c r="E17" s="24">
        <f t="shared" si="0"/>
        <v>0.39583333333333359</v>
      </c>
    </row>
    <row r="18" spans="5:5" ht="18.75" customHeight="1" x14ac:dyDescent="0.25">
      <c r="E18" s="24">
        <f t="shared" si="0"/>
        <v>0.40625000000000028</v>
      </c>
    </row>
    <row r="19" spans="5:5" ht="18.75" customHeight="1" x14ac:dyDescent="0.25">
      <c r="E19" s="24">
        <f t="shared" si="0"/>
        <v>0.41666666666666696</v>
      </c>
    </row>
    <row r="20" spans="5:5" ht="18.75" customHeight="1" x14ac:dyDescent="0.25">
      <c r="E20" s="24">
        <f t="shared" si="0"/>
        <v>0.42708333333333365</v>
      </c>
    </row>
    <row r="21" spans="5:5" ht="18.75" customHeight="1" x14ac:dyDescent="0.25">
      <c r="E21" s="24">
        <f t="shared" si="0"/>
        <v>0.43750000000000033</v>
      </c>
    </row>
    <row r="22" spans="5:5" ht="18.75" customHeight="1" x14ac:dyDescent="0.25">
      <c r="E22" s="24">
        <f t="shared" si="0"/>
        <v>0.44791666666666702</v>
      </c>
    </row>
    <row r="23" spans="5:5" ht="18.75" customHeight="1" x14ac:dyDescent="0.25">
      <c r="E23" s="24">
        <f t="shared" si="0"/>
        <v>0.4583333333333337</v>
      </c>
    </row>
    <row r="24" spans="5:5" ht="18.75" customHeight="1" x14ac:dyDescent="0.25">
      <c r="E24" s="24">
        <f t="shared" si="0"/>
        <v>0.46875000000000039</v>
      </c>
    </row>
    <row r="25" spans="5:5" ht="18.75" customHeight="1" x14ac:dyDescent="0.25">
      <c r="E25" s="24">
        <f t="shared" si="0"/>
        <v>0.47916666666666707</v>
      </c>
    </row>
    <row r="26" spans="5:5" ht="18.75" customHeight="1" x14ac:dyDescent="0.25">
      <c r="E26" s="24">
        <f t="shared" si="0"/>
        <v>0.48958333333333376</v>
      </c>
    </row>
    <row r="27" spans="5:5" ht="18.75" customHeight="1" x14ac:dyDescent="0.25">
      <c r="E27" s="24">
        <f t="shared" si="0"/>
        <v>0.50000000000000044</v>
      </c>
    </row>
    <row r="28" spans="5:5" ht="18.75" customHeight="1" x14ac:dyDescent="0.25">
      <c r="E28" s="24">
        <f t="shared" si="0"/>
        <v>0.51041666666666707</v>
      </c>
    </row>
    <row r="29" spans="5:5" ht="18.75" customHeight="1" x14ac:dyDescent="0.25">
      <c r="E29" s="24">
        <f t="shared" si="0"/>
        <v>0.5208333333333337</v>
      </c>
    </row>
    <row r="30" spans="5:5" ht="18.75" customHeight="1" x14ac:dyDescent="0.25">
      <c r="E30" s="24">
        <f t="shared" si="0"/>
        <v>0.53125000000000033</v>
      </c>
    </row>
    <row r="31" spans="5:5" ht="18.75" customHeight="1" x14ac:dyDescent="0.25">
      <c r="E31" s="24">
        <f t="shared" si="0"/>
        <v>0.54166666666666696</v>
      </c>
    </row>
    <row r="32" spans="5:5" ht="18.75" customHeight="1" x14ac:dyDescent="0.25">
      <c r="E32" s="24">
        <f t="shared" si="0"/>
        <v>0.55208333333333359</v>
      </c>
    </row>
    <row r="33" spans="5:5" ht="18.75" customHeight="1" x14ac:dyDescent="0.25">
      <c r="E33" s="24">
        <f t="shared" si="0"/>
        <v>0.56250000000000022</v>
      </c>
    </row>
    <row r="34" spans="5:5" ht="18.75" customHeight="1" x14ac:dyDescent="0.25">
      <c r="E34" s="24">
        <f t="shared" si="0"/>
        <v>0.57291666666666685</v>
      </c>
    </row>
    <row r="35" spans="5:5" ht="18.75" customHeight="1" x14ac:dyDescent="0.25">
      <c r="E35" s="24">
        <f t="shared" si="0"/>
        <v>0.58333333333333348</v>
      </c>
    </row>
    <row r="36" spans="5:5" ht="18.75" customHeight="1" x14ac:dyDescent="0.25">
      <c r="E36" s="24">
        <f t="shared" ref="E36:E67" si="1">IFERROR(IF($E35+Növelés&gt;BefejezésIdőpontja,"",$E35+Növelés),"")</f>
        <v>0.59375000000000011</v>
      </c>
    </row>
    <row r="37" spans="5:5" ht="18.75" customHeight="1" x14ac:dyDescent="0.25">
      <c r="E37" s="24">
        <f t="shared" si="1"/>
        <v>0.60416666666666674</v>
      </c>
    </row>
    <row r="38" spans="5:5" ht="18.75" customHeight="1" x14ac:dyDescent="0.25">
      <c r="E38" s="24">
        <f t="shared" si="1"/>
        <v>0.61458333333333337</v>
      </c>
    </row>
    <row r="39" spans="5:5" ht="18.75" customHeight="1" x14ac:dyDescent="0.25">
      <c r="E39" s="24">
        <f t="shared" si="1"/>
        <v>0.625</v>
      </c>
    </row>
    <row r="40" spans="5:5" ht="18.75" customHeight="1" x14ac:dyDescent="0.25">
      <c r="E40" s="24">
        <f t="shared" si="1"/>
        <v>0.63541666666666663</v>
      </c>
    </row>
    <row r="41" spans="5:5" ht="18.75" customHeight="1" x14ac:dyDescent="0.25">
      <c r="E41" s="24">
        <f t="shared" si="1"/>
        <v>0.64583333333333326</v>
      </c>
    </row>
    <row r="42" spans="5:5" ht="18.75" customHeight="1" x14ac:dyDescent="0.25">
      <c r="E42" s="24">
        <f t="shared" si="1"/>
        <v>0.65624999999999989</v>
      </c>
    </row>
    <row r="43" spans="5:5" ht="18.75" customHeight="1" x14ac:dyDescent="0.25">
      <c r="E43" s="24">
        <f t="shared" si="1"/>
        <v>0.66666666666666652</v>
      </c>
    </row>
    <row r="44" spans="5:5" ht="18.75" customHeight="1" x14ac:dyDescent="0.25">
      <c r="E44" s="24">
        <f t="shared" si="1"/>
        <v>0.67708333333333315</v>
      </c>
    </row>
    <row r="45" spans="5:5" ht="18.75" customHeight="1" x14ac:dyDescent="0.25">
      <c r="E45" s="24">
        <f t="shared" si="1"/>
        <v>0.68749999999999978</v>
      </c>
    </row>
    <row r="46" spans="5:5" ht="18.75" customHeight="1" x14ac:dyDescent="0.25">
      <c r="E46" s="24">
        <f t="shared" si="1"/>
        <v>0.69791666666666641</v>
      </c>
    </row>
    <row r="47" spans="5:5" ht="18.75" customHeight="1" x14ac:dyDescent="0.25">
      <c r="E47" s="24">
        <f t="shared" si="1"/>
        <v>0.70833333333333304</v>
      </c>
    </row>
    <row r="48" spans="5:5" ht="18.75" customHeight="1" x14ac:dyDescent="0.25">
      <c r="E48" s="24">
        <f t="shared" si="1"/>
        <v>0.71874999999999967</v>
      </c>
    </row>
    <row r="49" spans="5:5" ht="18.75" customHeight="1" x14ac:dyDescent="0.25">
      <c r="E49" s="24">
        <f t="shared" si="1"/>
        <v>0.7291666666666663</v>
      </c>
    </row>
    <row r="50" spans="5:5" ht="18.75" customHeight="1" x14ac:dyDescent="0.25">
      <c r="E50" s="24">
        <f t="shared" si="1"/>
        <v>0.73958333333333293</v>
      </c>
    </row>
    <row r="51" spans="5:5" ht="18.75" customHeight="1" x14ac:dyDescent="0.25">
      <c r="E51" s="24">
        <f t="shared" si="1"/>
        <v>0.74999999999999956</v>
      </c>
    </row>
    <row r="52" spans="5:5" ht="18.75" customHeight="1" x14ac:dyDescent="0.25">
      <c r="E52" s="24">
        <f t="shared" si="1"/>
        <v>0.76041666666666619</v>
      </c>
    </row>
    <row r="53" spans="5:5" ht="18.75" customHeight="1" x14ac:dyDescent="0.25">
      <c r="E53" s="24">
        <f t="shared" si="1"/>
        <v>0.77083333333333282</v>
      </c>
    </row>
    <row r="54" spans="5:5" ht="18.75" customHeight="1" x14ac:dyDescent="0.25">
      <c r="E54" s="24">
        <f t="shared" si="1"/>
        <v>0.78124999999999944</v>
      </c>
    </row>
    <row r="55" spans="5:5" ht="18.75" customHeight="1" x14ac:dyDescent="0.25">
      <c r="E55" s="24">
        <f t="shared" si="1"/>
        <v>0.79166666666666607</v>
      </c>
    </row>
    <row r="56" spans="5:5" ht="18.75" customHeight="1" x14ac:dyDescent="0.25">
      <c r="E56" s="24">
        <f t="shared" si="1"/>
        <v>0.8020833333333327</v>
      </c>
    </row>
    <row r="57" spans="5:5" ht="18.75" customHeight="1" x14ac:dyDescent="0.25">
      <c r="E57" s="24">
        <f t="shared" si="1"/>
        <v>0.81249999999999933</v>
      </c>
    </row>
    <row r="58" spans="5:5" ht="18.75" customHeight="1" x14ac:dyDescent="0.25">
      <c r="E58" s="24">
        <f t="shared" si="1"/>
        <v>0.82291666666666596</v>
      </c>
    </row>
    <row r="59" spans="5:5" ht="18.75" customHeight="1" x14ac:dyDescent="0.25">
      <c r="E59" s="24">
        <f t="shared" si="1"/>
        <v>0.83333333333333259</v>
      </c>
    </row>
    <row r="60" spans="5:5" ht="18.75" customHeight="1" x14ac:dyDescent="0.25">
      <c r="E60" s="24">
        <f t="shared" si="1"/>
        <v>0.84374999999999922</v>
      </c>
    </row>
    <row r="61" spans="5:5" ht="18.75" customHeight="1" x14ac:dyDescent="0.25">
      <c r="E61" s="24">
        <f t="shared" si="1"/>
        <v>0.85416666666666585</v>
      </c>
    </row>
    <row r="62" spans="5:5" ht="18.75" customHeight="1" x14ac:dyDescent="0.25">
      <c r="E62" s="24">
        <f t="shared" si="1"/>
        <v>0.86458333333333248</v>
      </c>
    </row>
    <row r="63" spans="5:5" ht="18.75" customHeight="1" x14ac:dyDescent="0.25">
      <c r="E63" s="24">
        <f t="shared" si="1"/>
        <v>0.87499999999999911</v>
      </c>
    </row>
    <row r="64" spans="5:5" ht="18.75" customHeight="1" x14ac:dyDescent="0.25">
      <c r="E64" s="24" t="str">
        <f t="shared" si="1"/>
        <v/>
      </c>
    </row>
    <row r="65" spans="5:5" ht="18.75" customHeight="1" x14ac:dyDescent="0.25">
      <c r="E65" s="24" t="str">
        <f t="shared" si="1"/>
        <v/>
      </c>
    </row>
    <row r="66" spans="5:5" ht="18.75" customHeight="1" x14ac:dyDescent="0.25">
      <c r="E66" s="24" t="str">
        <f t="shared" si="1"/>
        <v/>
      </c>
    </row>
    <row r="67" spans="5:5" ht="18.75" customHeight="1" x14ac:dyDescent="0.25">
      <c r="E67" s="24" t="str">
        <f t="shared" si="1"/>
        <v/>
      </c>
    </row>
    <row r="68" spans="5:5" ht="18.75" customHeight="1" x14ac:dyDescent="0.25">
      <c r="E68" s="24" t="str">
        <f t="shared" ref="E68:E75" si="2">IFERROR(IF($E67+Növelés&gt;BefejezésIdőpontja,"",$E67+Növelés),"")</f>
        <v/>
      </c>
    </row>
    <row r="69" spans="5:5" ht="18.75" customHeight="1" x14ac:dyDescent="0.25">
      <c r="E69" s="24" t="str">
        <f t="shared" si="2"/>
        <v/>
      </c>
    </row>
    <row r="70" spans="5:5" ht="18.75" customHeight="1" x14ac:dyDescent="0.25">
      <c r="E70" s="24" t="str">
        <f t="shared" si="2"/>
        <v/>
      </c>
    </row>
    <row r="71" spans="5:5" ht="18.75" customHeight="1" x14ac:dyDescent="0.25">
      <c r="E71" s="24" t="str">
        <f t="shared" si="2"/>
        <v/>
      </c>
    </row>
    <row r="72" spans="5:5" ht="18.75" customHeight="1" x14ac:dyDescent="0.25">
      <c r="E72" s="24" t="str">
        <f t="shared" si="2"/>
        <v/>
      </c>
    </row>
    <row r="73" spans="5:5" ht="18.75" customHeight="1" x14ac:dyDescent="0.25">
      <c r="E73" s="24" t="str">
        <f t="shared" si="2"/>
        <v/>
      </c>
    </row>
    <row r="74" spans="5:5" ht="18.75" customHeight="1" x14ac:dyDescent="0.25">
      <c r="E74" s="24" t="str">
        <f t="shared" si="2"/>
        <v/>
      </c>
    </row>
    <row r="75" spans="5:5" ht="18.75" customHeight="1" x14ac:dyDescent="0.25">
      <c r="E75" s="24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$E3&gt;BefejezésIdőpontja</formula>
    </cfRule>
    <cfRule type="expression" dxfId="0" priority="2">
      <formula>$E3=BefejezésIdőpontja</formula>
    </cfRule>
  </conditionalFormatting>
  <dataValidations count="14">
    <dataValidation allowBlank="1" showInputMessage="1" showErrorMessage="1" prompt="Ezen a munkalapon adhatja meg az időintervallumokat. Az E oszlopban szereplő időpontnak megfelelően frissül a Napirend munkalap E oszlopa, valamint az Eseményütemező munkalap F oszlopának időpont-lehetőségei" sqref="A1" xr:uid="{00000000-0002-0000-0200-000000000000}"/>
    <dataValidation allowBlank="1" showInputMessage="1" showErrorMessage="1" prompt="Ebben a cellában adhatja meg a kezdő időpontot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Válasszon időintervallumot a listából. Nyomja le az ALT+LE billentyűkombinációt a legördülő lista megnyitásához, majd az ENTER billentyűt lenyomva válassza ki az időintervallumot" sqref="C6" xr:uid="{00000000-0002-0000-0200-000002000000}">
      <formula1>"15 PERC, 30 PERC, 45 PERC, 60 PERC"</formula1>
    </dataValidation>
    <dataValidation errorStyle="warning" allowBlank="1" showInputMessage="1" showErrorMessage="1" prompt="Ebben a cellában adhatja meg az ütemterv befejezési időpontját" sqref="C8" xr:uid="{00000000-0002-0000-0200-000003000000}"/>
    <dataValidation allowBlank="1" showInputMessage="1" showErrorMessage="1" prompt="Az ütemtervet a kezdési időpont frissítésével, növekvő intervallum és egy befejezési időpont megadásával állíthatja be. Az E oszlopban található időtáblázat automatikusan frissül." sqref="B2 C2" xr:uid="{00000000-0002-0000-0200-000004000000}"/>
    <dataValidation allowBlank="1" showInputMessage="1" showErrorMessage="1" prompt="A munkalapon lévő Időtáblázat módosításával módosíthatja az időbeosztást a napirend munkalapon. A kezdési időt a C4, az időintervallumot a C6 és a befejezés időpontját a C8 cellában adhatja meg" sqref="B1" xr:uid="{00000000-0002-0000-0200-000005000000}"/>
    <dataValidation allowBlank="1" showInputMessage="1" showErrorMessage="1" prompt="Az Időtábla automatikusan frissül a jelen munkalap C4-C8 cellatartományában megadott kezdési időpontnak, intervallumnak és befejezési időpontnak megfelelően" sqref="E2" xr:uid="{00000000-0002-0000-0200-000006000000}"/>
    <dataValidation allowBlank="1" showInputMessage="1" showErrorMessage="1" prompt="A jobbra található cellában adhatja meg a kezdési időpontot" sqref="B4" xr:uid="{00000000-0002-0000-0200-000007000000}"/>
    <dataValidation allowBlank="1" showInputMessage="1" showErrorMessage="1" prompt="A jobbra található cellában adhatja meg az időintervallumot" sqref="B6" xr:uid="{00000000-0002-0000-0200-000008000000}"/>
    <dataValidation allowBlank="1" showInputMessage="1" showErrorMessage="1" prompt="A jobbra található cellában adhatja meg a befejezési időpontot" sqref="B8" xr:uid="{00000000-0002-0000-0200-000009000000}"/>
    <dataValidation allowBlank="1" showInputMessage="1" showErrorMessage="1" prompt="Az alábbi cellák kiválasztásával tekintheti meg a Napirendet és adhat hozzá eseményeket." sqref="B10:C10" xr:uid="{00000000-0002-0000-0200-00000A000000}"/>
    <dataValidation allowBlank="1" showInputMessage="1" showErrorMessage="1" prompt="Az Eseményütemező munkalapra mutató hivatkozás események hozzáadásához" sqref="B14" xr:uid="{00000000-0002-0000-0200-00000B000000}"/>
    <dataValidation allowBlank="1" showInputMessage="1" showErrorMessage="1" prompt="A Napirendre mutató hivatkozás" sqref="B12" xr:uid="{00000000-0002-0000-0200-00000C000000}"/>
    <dataValidation allowBlank="1" showErrorMessage="1" sqref="C3" xr:uid="{00000000-0002-0000-0200-00000D000000}"/>
  </dataValidations>
  <hyperlinks>
    <hyperlink ref="B12" location="'Napirend'!A1" tooltip="Válassza ezt a lehetőséget a Napirend megtekintéséhez" display="Select to View Daily Schedule" xr:uid="{00000000-0004-0000-0200-000000000000}"/>
    <hyperlink ref="B14" location="'Eseményütemező'!A1" tooltip="Itt adhat hozzá új eseményt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Napirend</vt:lpstr>
      <vt:lpstr>Eseményütemező</vt:lpstr>
      <vt:lpstr>Időintervallumok</vt:lpstr>
      <vt:lpstr>BefejezésIdőpontja</vt:lpstr>
      <vt:lpstr>Cím1</vt:lpstr>
      <vt:lpstr>Év</vt:lpstr>
      <vt:lpstr>HónapNeve</vt:lpstr>
      <vt:lpstr>Időpontlista</vt:lpstr>
      <vt:lpstr>Kezdés_időpontja</vt:lpstr>
      <vt:lpstr>KiemelésANapirendben</vt:lpstr>
      <vt:lpstr>NapÉrt</vt:lpstr>
      <vt:lpstr>Oszlopcím2</vt:lpstr>
      <vt:lpstr>Oszlopcím3</vt:lpstr>
      <vt:lpstr>PercSzöveg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2019-09-06T07:33:05Z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