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FED45DBD-2959-4DD4-BC21-E152D5B02B0B}" xr6:coauthVersionLast="43" xr6:coauthVersionMax="43" xr10:uidLastSave="{00000000-0000-0000-0000-000000000000}"/>
  <bookViews>
    <workbookView xWindow="-120" yWindow="-120" windowWidth="28980" windowHeight="16110" xr2:uid="{00000000-000D-0000-FFFF-FFFF00000000}"/>
  </bookViews>
  <sheets>
    <sheet name="מחשבון הלוואה" sheetId="1" r:id="rId1"/>
  </sheets>
  <definedNames>
    <definedName name="CombinedMonthlyPayment">CollegeLoans[[#Totals],[תשלום חודשי הנוכחי]]</definedName>
    <definedName name="ConsLoanPayback">'מחשבון הלוואה'!$L$18</definedName>
    <definedName name="EstimatedAnnualSalary">'מחשבון הלוואה'!$F$2</definedName>
    <definedName name="EstimatedMonthlySalary">'מחשבון הלוואה'!$L$20</definedName>
    <definedName name="LoanPaybackStart">'מחשבון הלוואה'!$K$2</definedName>
    <definedName name="LoanStartLToday">IF(LoanPaybackStart&lt;TODAY(),TRUE,FALSE)</definedName>
    <definedName name="PercentAboveBelow">IF(CollegeLoans[[#Totals],[תשלום צפוי]]/EstimatedMonthlySalary&gt;=0.08,"מעל","מתחת")</definedName>
    <definedName name="PercentageOfIncome">CollegeLoans[[#Totals],[תשלום צפוי]]/EstimatedMonthlySalary</definedName>
    <definedName name="PercentageOfMonthlyIncome">CollegeLoans[[#Totals],[תשלום חודשי הנוכחי]]/EstimatedMonthlySalary</definedName>
    <definedName name="_xlnm.Print_Titles" localSheetId="0">'מחשבון הלוואה'!$8:$9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l="1"/>
  <c r="E5" i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<sst xmlns="http://schemas.openxmlformats.org/spreadsheetml/2006/main" count="32" uniqueCount="32">
  <si>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מחשבון להלוואות למכללה</t>
  </si>
  <si>
    <t>התשלום החודשי הנוכחי המשולב שלך הוא:</t>
  </si>
  <si>
    <t>אחוז מההכנסה החודשית הנוכחית:</t>
  </si>
  <si>
    <t>פרטי הלוואה כלליים</t>
  </si>
  <si>
    <t>מספר הלוואה</t>
  </si>
  <si>
    <t>10998M88</t>
  </si>
  <si>
    <t>20987N87</t>
  </si>
  <si>
    <t>סכומים כוללים</t>
  </si>
  <si>
    <t>ממוצעים</t>
  </si>
  <si>
    <t>תשלום הלוואה מאוחד כולל:</t>
  </si>
  <si>
    <t>הכנסה חודשית משוערת לאחר סיום הלימודים:</t>
  </si>
  <si>
    <t>מלווה</t>
  </si>
  <si>
    <t>מלווה 1</t>
  </si>
  <si>
    <t>מלווה 2</t>
  </si>
  <si>
    <t>חץ משולש ימינה שמפנה למשכורת השנתית המשוערת נמצא בתא זה.</t>
  </si>
  <si>
    <t>סכום הלוואה</t>
  </si>
  <si>
    <t>שנתי
שיעור ריבית</t>
  </si>
  <si>
    <t>הערכת שכר שנתי לאחר סיום הלימודים</t>
  </si>
  <si>
    <t>נתוני החזר הלוואה</t>
  </si>
  <si>
    <t>תאריך התחלה</t>
  </si>
  <si>
    <t>אורך (שנים)</t>
  </si>
  <si>
    <t>התשלום החודשי המשולב הצפוי הוא:</t>
  </si>
  <si>
    <t xml:space="preserve">  אחוז מההכנסה החודשית הצפויה:</t>
  </si>
  <si>
    <t>תאריך סיום</t>
  </si>
  <si>
    <t>חץ משולש ימינה המפנה לתאריך שבו תתחיל להחזיר את ההלוואות נמצא בתא זה.</t>
  </si>
  <si>
    <t>פרטי תשלום</t>
  </si>
  <si>
    <t>תשלום חודשי הנוכחי</t>
  </si>
  <si>
    <t>התאריך שבו תתחיל להחזיר את ההלוואות</t>
  </si>
  <si>
    <t>תשלום צפוי</t>
  </si>
  <si>
    <r>
      <t xml:space="preserve"> מומלץ שתשלומי הלוואות הסטודנטים החודשיים </t>
    </r>
    <r>
      <rPr>
        <b/>
        <sz val="16"/>
        <color theme="6" tint="-0.499984740745262"/>
        <rFont val="Tahoma"/>
        <family val="2"/>
      </rPr>
      <t>לא יחרגו מ- 8%</t>
    </r>
    <r>
      <rPr>
        <sz val="16"/>
        <color theme="6" tint="-0.499984740745262"/>
        <rFont val="Tahoma"/>
        <family val="2"/>
      </rPr>
      <t xml:space="preserve">  מהשכר השנתי בשנה הראשונה שלך.</t>
    </r>
  </si>
  <si>
    <t>סך הכל ריבית</t>
  </si>
  <si>
    <t>שנתי תשלום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</si>
</sst>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₪&quot;\ * #,##0_ ;_ &quot;₪&quot;\ * \-#,##0_ ;_ &quot;₪&quot;\ * &quot;-&quot;_ ;_ @_ "/>
    <numFmt numFmtId="164" formatCode="_(* #,##0_);_(* \(#,##0\);_(* &quot;-&quot;_);_(@_)"/>
    <numFmt numFmtId="165" formatCode="_(* #,##0.00_);_(* \(#,##0.00\);_(* &quot;-&quot;??_);_(@_)"/>
    <numFmt numFmtId="166" formatCode="&quot;₪&quot;\ #,##0.00"/>
    <numFmt numFmtId="167" formatCode="&quot;₪&quot;\ #,##0"/>
  </numFmts>
  <fonts count="27" x14ac:knownFonts="1"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theme="3"/>
      <name val="Tahoma"/>
      <family val="2"/>
    </font>
    <font>
      <b/>
      <sz val="29"/>
      <color theme="0"/>
      <name val="Tahoma"/>
      <family val="2"/>
    </font>
    <font>
      <b/>
      <sz val="16"/>
      <color theme="6" tint="-0.24994659260841701"/>
      <name val="Tahoma"/>
      <family val="2"/>
    </font>
    <font>
      <b/>
      <sz val="14"/>
      <color theme="3"/>
      <name val="Tahoma"/>
      <family val="2"/>
    </font>
    <font>
      <b/>
      <sz val="17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theme="1" tint="0.34998626667073579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b/>
      <sz val="39"/>
      <color theme="6" tint="-0.499984740745262"/>
      <name val="Tahoma"/>
      <family val="2"/>
    </font>
    <font>
      <b/>
      <sz val="30"/>
      <color theme="0"/>
      <name val="Tahoma"/>
      <family val="2"/>
    </font>
    <font>
      <sz val="16"/>
      <color theme="6" tint="-0.499984740745262"/>
      <name val="Tahoma"/>
      <family val="2"/>
    </font>
    <font>
      <b/>
      <sz val="16"/>
      <color theme="6" tint="-0.499984740745262"/>
      <name val="Tahoma"/>
      <family val="2"/>
    </font>
    <font>
      <sz val="16"/>
      <color theme="3"/>
      <name val="Tahoma"/>
      <family val="2"/>
    </font>
    <font>
      <b/>
      <sz val="14"/>
      <color theme="6" tint="-0.499984740745262"/>
      <name val="Tahoma"/>
      <family val="2"/>
    </font>
    <font>
      <b/>
      <sz val="18"/>
      <color theme="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readingOrder="2"/>
    </xf>
    <xf numFmtId="166" fontId="1" fillId="0" borderId="0" applyFont="0" applyFill="0" applyBorder="0" applyAlignment="0" applyProtection="0">
      <alignment readingOrder="1"/>
    </xf>
    <xf numFmtId="10" fontId="1" fillId="0" borderId="0" applyFont="0" applyFill="0" applyBorder="0" applyAlignment="0" applyProtection="0">
      <alignment readingOrder="2"/>
    </xf>
    <xf numFmtId="0" fontId="6" fillId="2" borderId="0" applyNumberFormat="0" applyBorder="0" applyAlignment="0" applyProtection="0">
      <alignment readingOrder="2"/>
    </xf>
    <xf numFmtId="0" fontId="9" fillId="0" borderId="0" applyNumberFormat="0" applyFill="0" applyBorder="0" applyAlignment="0" applyProtection="0">
      <alignment readingOrder="2"/>
    </xf>
    <xf numFmtId="0" fontId="7" fillId="0" borderId="0" applyNumberFormat="0" applyFill="0" applyBorder="0" applyAlignment="0" applyProtection="0">
      <alignment readingOrder="2"/>
    </xf>
    <xf numFmtId="0" fontId="8" fillId="0" borderId="0" applyNumberFormat="0" applyFill="0" applyBorder="0" applyAlignment="0" applyProtection="0">
      <alignment readingOrder="2"/>
    </xf>
    <xf numFmtId="0" fontId="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4" applyNumberFormat="0" applyFill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7" applyNumberFormat="0" applyAlignment="0" applyProtection="0"/>
    <xf numFmtId="0" fontId="17" fillId="8" borderId="8" applyNumberFormat="0" applyAlignment="0" applyProtection="0"/>
    <xf numFmtId="0" fontId="15" fillId="8" borderId="7" applyNumberFormat="0" applyAlignment="0" applyProtection="0"/>
    <xf numFmtId="0" fontId="19" fillId="0" borderId="9" applyNumberFormat="0" applyFill="0" applyAlignment="0" applyProtection="0"/>
    <xf numFmtId="0" fontId="10" fillId="9" borderId="10" applyNumberFormat="0" applyAlignment="0" applyProtection="0"/>
    <xf numFmtId="0" fontId="14" fillId="0" borderId="0" applyNumberFormat="0" applyFill="0" applyBorder="0" applyAlignment="0" applyProtection="0"/>
    <xf numFmtId="0" fontId="2" fillId="10" borderId="11" applyNumberFormat="0" applyFont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5">
    <xf numFmtId="0" fontId="0" fillId="0" borderId="0" xfId="0">
      <alignment readingOrder="2"/>
    </xf>
    <xf numFmtId="0" fontId="0" fillId="0" borderId="0" xfId="0" applyNumberFormat="1" applyFont="1" applyFill="1" applyBorder="1" applyAlignment="1">
      <alignment horizontal="right" indent="1" readingOrder="2"/>
    </xf>
    <xf numFmtId="0" fontId="0" fillId="0" borderId="0" xfId="0" applyFont="1" applyFill="1" applyBorder="1" applyAlignment="1">
      <alignment horizontal="right" readingOrder="2"/>
    </xf>
    <xf numFmtId="0" fontId="0" fillId="0" borderId="0" xfId="0" applyFont="1" applyFill="1" applyBorder="1" applyAlignment="1">
      <alignment horizontal="center" wrapText="1" readingOrder="2"/>
    </xf>
    <xf numFmtId="0" fontId="0" fillId="0" borderId="1" xfId="0" applyFont="1" applyFill="1" applyBorder="1" applyAlignment="1">
      <alignment horizontal="center" wrapText="1" readingOrder="2"/>
    </xf>
    <xf numFmtId="0" fontId="0" fillId="0" borderId="2" xfId="0" applyFont="1" applyFill="1" applyBorder="1" applyAlignment="1">
      <alignment horizontal="center" wrapText="1" readingOrder="2"/>
    </xf>
    <xf numFmtId="0" fontId="0" fillId="0" borderId="0" xfId="0" applyFont="1" applyFill="1" applyBorder="1" applyAlignment="1">
      <alignment horizontal="center" readingOrder="2"/>
    </xf>
    <xf numFmtId="14" fontId="0" fillId="0" borderId="1" xfId="0" applyNumberFormat="1" applyFont="1" applyFill="1" applyBorder="1" applyAlignment="1">
      <alignment horizontal="center" readingOrder="2"/>
    </xf>
    <xf numFmtId="0" fontId="24" fillId="0" borderId="0" xfId="0" applyFont="1" applyFill="1" applyAlignment="1">
      <alignment vertical="center"/>
    </xf>
    <xf numFmtId="0" fontId="8" fillId="0" borderId="0" xfId="0" applyNumberFormat="1" applyFont="1" applyFill="1" applyAlignment="1"/>
    <xf numFmtId="10" fontId="25" fillId="0" borderId="0" xfId="2" applyNumberFormat="1" applyFont="1" applyFill="1" applyAlignment="1">
      <alignment horizontal="right" vertical="top" indent="2" readingOrder="2"/>
    </xf>
    <xf numFmtId="0" fontId="8" fillId="0" borderId="0" xfId="2" applyNumberFormat="1" applyFont="1" applyFill="1" applyAlignment="1">
      <alignment vertical="top"/>
    </xf>
    <xf numFmtId="0" fontId="0" fillId="0" borderId="0" xfId="0" applyFont="1" applyFill="1" applyBorder="1" applyAlignment="1">
      <alignment horizontal="right" vertical="center" indent="1" readingOrder="2"/>
    </xf>
    <xf numFmtId="0" fontId="0" fillId="0" borderId="0" xfId="0" applyFont="1" applyFill="1" applyBorder="1" applyAlignment="1">
      <alignment horizontal="right" vertical="center" readingOrder="2"/>
    </xf>
    <xf numFmtId="10" fontId="0" fillId="0" borderId="1" xfId="0" applyNumberFormat="1" applyFont="1" applyFill="1" applyBorder="1" applyAlignment="1">
      <alignment horizontal="center" vertical="center" readingOrder="2"/>
    </xf>
    <xf numFmtId="0" fontId="0" fillId="0" borderId="2" xfId="0" applyNumberFormat="1" applyFont="1" applyFill="1" applyBorder="1" applyAlignment="1">
      <alignment horizontal="center" vertical="center" readingOrder="2"/>
    </xf>
    <xf numFmtId="0" fontId="0" fillId="0" borderId="0" xfId="0" applyFont="1" applyFill="1" applyBorder="1" applyAlignment="1">
      <alignment horizontal="center" vertical="center" readingOrder="2"/>
    </xf>
    <xf numFmtId="0" fontId="0" fillId="0" borderId="1" xfId="0" applyFont="1" applyFill="1" applyBorder="1" applyAlignment="1">
      <alignment horizontal="center" vertical="center" readingOrder="2"/>
    </xf>
    <xf numFmtId="0" fontId="10" fillId="3" borderId="0" xfId="0" applyFont="1" applyFill="1" applyBorder="1" applyAlignment="1">
      <alignment horizontal="right" vertical="center" indent="1" readingOrder="2"/>
    </xf>
    <xf numFmtId="0" fontId="10" fillId="3" borderId="0" xfId="0" applyFont="1" applyFill="1" applyBorder="1" applyAlignment="1">
      <alignment horizontal="right" vertical="center" readingOrder="2"/>
    </xf>
    <xf numFmtId="10" fontId="10" fillId="3" borderId="1" xfId="2" applyNumberFormat="1" applyFont="1" applyFill="1" applyBorder="1" applyAlignment="1">
      <alignment horizontal="center" vertical="center" readingOrder="2"/>
    </xf>
    <xf numFmtId="10" fontId="10" fillId="3" borderId="0" xfId="2" applyNumberFormat="1" applyFont="1" applyFill="1" applyBorder="1" applyAlignment="1">
      <alignment horizontal="center" vertical="center" readingOrder="2"/>
    </xf>
    <xf numFmtId="166" fontId="25" fillId="0" borderId="0" xfId="0" applyNumberFormat="1" applyFont="1" applyFill="1" applyAlignment="1">
      <alignment horizontal="right" indent="2" readingOrder="1"/>
    </xf>
    <xf numFmtId="166" fontId="0" fillId="0" borderId="0" xfId="0" applyNumberFormat="1" applyFont="1" applyFill="1" applyBorder="1" applyAlignment="1">
      <alignment horizontal="left" vertical="center" indent="2" readingOrder="1"/>
    </xf>
    <xf numFmtId="166" fontId="10" fillId="3" borderId="0" xfId="0" applyNumberFormat="1" applyFont="1" applyFill="1" applyBorder="1" applyAlignment="1">
      <alignment horizontal="left" vertical="center" indent="2" readingOrder="1"/>
    </xf>
    <xf numFmtId="166" fontId="0" fillId="0" borderId="0" xfId="1" applyFont="1" applyFill="1" applyBorder="1" applyAlignment="1">
      <alignment horizontal="left" indent="3" readingOrder="1"/>
    </xf>
    <xf numFmtId="166" fontId="0" fillId="0" borderId="0" xfId="1" applyFont="1" applyFill="1" applyBorder="1" applyAlignment="1">
      <alignment horizontal="left" indent="2" readingOrder="1"/>
    </xf>
    <xf numFmtId="166" fontId="0" fillId="0" borderId="0" xfId="1" applyFont="1" applyFill="1" applyBorder="1" applyAlignment="1">
      <alignment horizontal="left" indent="4" readingOrder="1"/>
    </xf>
    <xf numFmtId="166" fontId="12" fillId="3" borderId="0" xfId="1" applyFont="1" applyFill="1" applyBorder="1" applyAlignment="1">
      <alignment horizontal="right" vertical="center" readingOrder="1"/>
    </xf>
    <xf numFmtId="166" fontId="10" fillId="3" borderId="0" xfId="1" applyFont="1" applyFill="1" applyBorder="1" applyAlignment="1">
      <alignment horizontal="right" vertical="center" readingOrder="1"/>
    </xf>
    <xf numFmtId="166" fontId="10" fillId="3" borderId="0" xfId="1" applyFont="1" applyFill="1" applyBorder="1" applyAlignment="1">
      <alignment horizontal="left" vertical="center" indent="2" readingOrder="1"/>
    </xf>
    <xf numFmtId="166" fontId="23" fillId="0" borderId="0" xfId="0" applyNumberFormat="1" applyFont="1" applyAlignment="1">
      <alignment horizontal="left" readingOrder="1"/>
    </xf>
    <xf numFmtId="166" fontId="25" fillId="0" borderId="0" xfId="0" applyNumberFormat="1" applyFont="1" applyFill="1" applyAlignment="1">
      <alignment horizontal="right" indent="3" readingOrder="1"/>
    </xf>
    <xf numFmtId="10" fontId="25" fillId="0" borderId="0" xfId="2" applyNumberFormat="1" applyFont="1" applyFill="1" applyAlignment="1">
      <alignment horizontal="right" vertical="top" indent="3" readingOrder="2"/>
    </xf>
    <xf numFmtId="0" fontId="26" fillId="2" borderId="0" xfId="0" applyFont="1" applyFill="1" applyBorder="1" applyAlignment="1">
      <alignment horizontal="center" vertical="center" readingOrder="2"/>
    </xf>
    <xf numFmtId="0" fontId="26" fillId="2" borderId="1" xfId="0" applyFont="1" applyFill="1" applyBorder="1" applyAlignment="1">
      <alignment horizontal="center" vertical="center" readingOrder="2"/>
    </xf>
    <xf numFmtId="0" fontId="26" fillId="2" borderId="0" xfId="0" applyFont="1" applyFill="1" applyAlignment="1">
      <alignment horizontal="center" vertical="center" readingOrder="2"/>
    </xf>
    <xf numFmtId="0" fontId="26" fillId="2" borderId="2" xfId="0" applyFont="1" applyFill="1" applyBorder="1" applyAlignment="1">
      <alignment horizontal="center" vertical="center" readingOrder="2"/>
    </xf>
    <xf numFmtId="0" fontId="22" fillId="0" borderId="5" xfId="5" applyFont="1" applyFill="1" applyBorder="1" applyAlignment="1">
      <alignment horizontal="right" vertical="center" readingOrder="2"/>
    </xf>
    <xf numFmtId="167" fontId="20" fillId="0" borderId="0" xfId="0" applyNumberFormat="1" applyFont="1" applyFill="1" applyBorder="1" applyAlignment="1">
      <alignment horizontal="center" vertical="center" readingOrder="1"/>
    </xf>
    <xf numFmtId="14" fontId="20" fillId="0" borderId="0" xfId="0" applyNumberFormat="1" applyFont="1" applyFill="1" applyBorder="1" applyAlignment="1">
      <alignment horizontal="center" vertical="center" readingOrder="2"/>
    </xf>
    <xf numFmtId="0" fontId="12" fillId="0" borderId="0" xfId="0" applyFont="1" applyFill="1" applyAlignment="1">
      <alignment horizontal="center" readingOrder="2"/>
    </xf>
    <xf numFmtId="0" fontId="21" fillId="0" borderId="0" xfId="0" applyNumberFormat="1" applyFont="1" applyFill="1" applyBorder="1" applyAlignment="1">
      <alignment horizontal="center" vertical="top" readingOrder="2"/>
    </xf>
    <xf numFmtId="0" fontId="0" fillId="0" borderId="0" xfId="0" applyNumberFormat="1" applyFont="1" applyFill="1" applyAlignment="1">
      <alignment horizontal="right" readingOrder="2"/>
    </xf>
    <xf numFmtId="0" fontId="0" fillId="0" borderId="0" xfId="0" applyFont="1" applyFill="1" applyAlignment="1">
      <alignment horizontal="right" readingOrder="2"/>
    </xf>
    <xf numFmtId="0" fontId="0" fillId="0" borderId="0" xfId="0" applyFont="1" applyFill="1">
      <alignment readingOrder="2"/>
    </xf>
    <xf numFmtId="0" fontId="6" fillId="2" borderId="0" xfId="3" applyFont="1" applyAlignment="1">
      <alignment horizontal="center" wrapText="1" readingOrder="2"/>
    </xf>
    <xf numFmtId="0" fontId="0" fillId="0" borderId="6" xfId="0" applyFont="1" applyFill="1" applyBorder="1" applyAlignment="1">
      <alignment horizontal="center" readingOrder="2"/>
    </xf>
    <xf numFmtId="0" fontId="0" fillId="0" borderId="0" xfId="0" applyFont="1" applyFill="1" applyBorder="1" applyAlignment="1">
      <alignment horizontal="center" vertical="top" readingOrder="2"/>
    </xf>
    <xf numFmtId="0" fontId="8" fillId="0" borderId="0" xfId="6" applyFont="1" applyFill="1" applyAlignment="1">
      <alignment horizontal="right" readingOrder="2"/>
    </xf>
    <xf numFmtId="0" fontId="8" fillId="0" borderId="0" xfId="6" applyFont="1" applyFill="1" applyAlignment="1">
      <alignment horizontal="right" indent="3" readingOrder="2"/>
    </xf>
    <xf numFmtId="0" fontId="8" fillId="0" borderId="0" xfId="6" applyFont="1" applyFill="1" applyAlignment="1">
      <alignment horizontal="right" vertical="top" readingOrder="2"/>
    </xf>
    <xf numFmtId="0" fontId="8" fillId="0" borderId="0" xfId="6" applyFont="1" applyFill="1" applyAlignment="1">
      <alignment horizontal="right" vertical="top" indent="2" readingOrder="2"/>
    </xf>
    <xf numFmtId="0" fontId="0" fillId="0" borderId="5" xfId="0" applyFont="1" applyFill="1" applyBorder="1" applyAlignment="1">
      <alignment horizontal="right" readingOrder="2"/>
    </xf>
    <xf numFmtId="0" fontId="9" fillId="0" borderId="5" xfId="4" applyFont="1" applyFill="1" applyBorder="1" applyAlignment="1">
      <alignment horizontal="left" readingOrder="2"/>
    </xf>
    <xf numFmtId="0" fontId="9" fillId="0" borderId="5" xfId="4" applyFont="1" applyFill="1" applyBorder="1" applyAlignment="1">
      <alignment horizontal="center" readingOrder="2"/>
    </xf>
    <xf numFmtId="166" fontId="0" fillId="0" borderId="0" xfId="1" applyNumberFormat="1" applyFont="1" applyFill="1" applyBorder="1" applyAlignment="1">
      <alignment horizontal="left" indent="2" readingOrder="1"/>
    </xf>
    <xf numFmtId="10" fontId="0" fillId="0" borderId="1" xfId="2" applyFont="1" applyFill="1" applyBorder="1" applyAlignment="1">
      <alignment horizontal="center" readingOrder="2"/>
    </xf>
    <xf numFmtId="14" fontId="0" fillId="0" borderId="0" xfId="0" applyNumberFormat="1" applyFont="1" applyAlignment="1">
      <alignment horizontal="center" readingOrder="2"/>
    </xf>
    <xf numFmtId="0" fontId="9" fillId="0" borderId="0" xfId="4" applyFont="1" applyFill="1" applyBorder="1" applyAlignment="1">
      <alignment horizontal="left" readingOrder="2"/>
    </xf>
    <xf numFmtId="0" fontId="0" fillId="0" borderId="0" xfId="0" applyFont="1" applyFill="1" applyAlignment="1"/>
    <xf numFmtId="0" fontId="9" fillId="0" borderId="0" xfId="4" applyFont="1" applyFill="1" applyAlignment="1">
      <alignment horizontal="left" readingOrder="2"/>
    </xf>
    <xf numFmtId="166" fontId="0" fillId="0" borderId="0" xfId="0" applyNumberFormat="1" applyAlignment="1">
      <alignment horizontal="left" indent="2" readingOrder="1"/>
    </xf>
    <xf numFmtId="166" fontId="0" fillId="0" borderId="0" xfId="0" applyNumberFormat="1" applyAlignment="1">
      <alignment horizontal="left" indent="4" readingOrder="1"/>
    </xf>
    <xf numFmtId="166" fontId="0" fillId="0" borderId="0" xfId="0" applyNumberFormat="1" applyAlignment="1">
      <alignment horizontal="left" indent="3" readingOrder="1"/>
    </xf>
  </cellXfs>
  <cellStyles count="47">
    <cellStyle name="20% - הדגשה1" xfId="24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5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6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10" builtinId="3" customBuiltin="1"/>
    <cellStyle name="Currency" xfId="1" builtinId="4" customBuiltin="1"/>
    <cellStyle name="Normal" xfId="0" builtinId="0" customBuiltin="1"/>
    <cellStyle name="Percent" xfId="2" builtinId="5" customBuiltin="1"/>
    <cellStyle name="הדגשה1" xfId="23" builtinId="29" customBuiltin="1"/>
    <cellStyle name="הדגשה2" xfId="27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22" builtinId="10" customBuiltin="1"/>
    <cellStyle name="חישוב" xfId="18" builtinId="22" customBuiltin="1"/>
    <cellStyle name="טוב" xfId="13" builtinId="26" customBuiltin="1"/>
    <cellStyle name="טקסט אזהרה" xfId="21" builtinId="11" customBuiltin="1"/>
    <cellStyle name="טקסט הסברי" xfId="8" builtinId="53" customBuiltin="1"/>
    <cellStyle name="כותרת" xfId="3" builtinId="15" customBuiltin="1"/>
    <cellStyle name="כותרת 1" xfId="5" builtinId="16" customBuiltin="1"/>
    <cellStyle name="כותרת 2" xfId="6" builtinId="17" customBuiltin="1"/>
    <cellStyle name="כותרת 3" xfId="7" builtinId="18" customBuiltin="1"/>
    <cellStyle name="כותרת 4" xfId="4" builtinId="19" customBuiltin="1"/>
    <cellStyle name="מטבע [0]" xfId="12" builtinId="7" customBuiltin="1"/>
    <cellStyle name="ניטראלי" xfId="15" builtinId="28" customBuiltin="1"/>
    <cellStyle name="סה&quot;כ" xfId="9" builtinId="25" customBuiltin="1"/>
    <cellStyle name="פלט" xfId="17" builtinId="21" customBuiltin="1"/>
    <cellStyle name="פסיק [0]" xfId="11" builtinId="6" customBuiltin="1"/>
    <cellStyle name="קלט" xfId="16" builtinId="20" customBuiltin="1"/>
    <cellStyle name="רע" xfId="14" builtinId="27" customBuiltin="1"/>
    <cellStyle name="תא מסומן" xfId="20" builtinId="23" customBuiltin="1"/>
    <cellStyle name="תא מקושר" xfId="19" builtinId="24" customBuiltin="1"/>
  </cellStyles>
  <dxfs count="28">
    <dxf>
      <numFmt numFmtId="166" formatCode="&quot;₪&quot;\ #,##0.00"/>
      <alignment horizontal="left" vertical="bottom" textRotation="0" wrapText="0" indent="2" justifyLastLine="0" shrinkToFit="0" readingOrder="1"/>
    </dxf>
    <dxf>
      <numFmt numFmtId="166" formatCode="&quot;₪&quot;\ #,##0.00"/>
      <alignment horizontal="left" vertical="bottom" textRotation="0" wrapText="0" indent="4" justifyLastLine="0" shrinkToFit="0" readingOrder="1"/>
    </dxf>
    <dxf>
      <numFmt numFmtId="166" formatCode="&quot;₪&quot;\ #,##0.00"/>
      <alignment horizontal="left" vertical="bottom" textRotation="0" wrapText="0" indent="2" justifyLastLine="0" shrinkToFit="0" readingOrder="1"/>
    </dxf>
    <dxf>
      <numFmt numFmtId="166" formatCode="&quot;₪&quot;\ #,##0.00"/>
      <alignment horizontal="left" vertical="bottom" textRotation="0" wrapText="0" indent="3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1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4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1"/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alignment horizontal="center" vertical="bottom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₪&quot;\ #,##0.00"/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2"/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מחשבון להלוואות למכללה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חץ" descr="חץ משולש המצביע ימינה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חץ" descr="חץ משולש המצביע ימינה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207375" y="295275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חץ" descr="חץ משולש המצביע ימינה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020425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חץ" descr="חץ משולש המצביע ימינה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חץ" descr="חץ משולש המצביע ימינה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62400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חץ" descr="חץ משולש המצביע ימינה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llegeLoans" displayName="CollegeLoans" ref="B9:L16" totalsRowCount="1" headerRowDxfId="13" dataDxfId="11" totalsRowDxfId="12">
  <tableColumns count="11">
    <tableColumn id="1" xr3:uid="{00000000-0010-0000-0000-000001000000}" name="מספר הלוואה" totalsRowLabel="סכומים כוללים" dataDxfId="24" totalsRowDxfId="10"/>
    <tableColumn id="3" xr3:uid="{00000000-0010-0000-0000-000003000000}" name="מלווה" dataDxfId="23" totalsRowDxfId="9"/>
    <tableColumn id="6" xr3:uid="{00000000-0010-0000-0000-000006000000}" name="סכום הלוואה" totalsRowFunction="sum" dataDxfId="22" totalsRowDxfId="8"/>
    <tableColumn id="7" xr3:uid="{00000000-0010-0000-0000-000007000000}" name="שנתי_x000a_שיעור ריבית" dataDxfId="21" totalsRowDxfId="7" dataCellStyle="Percent"/>
    <tableColumn id="4" xr3:uid="{00000000-0010-0000-0000-000004000000}" name="תאריך התחלה" dataDxfId="20" totalsRowDxfId="6" dataCellStyle="Normal"/>
    <tableColumn id="9" xr3:uid="{00000000-0010-0000-0000-000009000000}" name="אורך (שנים)" dataDxfId="19" totalsRowDxfId="5"/>
    <tableColumn id="5" xr3:uid="{00000000-0010-0000-0000-000005000000}" name="תאריך סיום" dataDxfId="18" totalsRowDxfId="4">
      <calculatedColumnFormula>IF(AND(CollegeLoans[[#This Row],[תאריך התחלה]]&gt;0,CollegeLoans[[#This Row],[אורך (שנים)]]&gt;0),EDATE(CollegeLoans[[#This Row],[תאריך התחלה]],CollegeLoans[[#This Row],[אורך (שנים)]]*12),"")</calculatedColumnFormula>
    </tableColumn>
    <tableColumn id="8" xr3:uid="{00000000-0010-0000-0000-000008000000}" name="תשלום חודשי הנוכחי" totalsRowFunction="sum" dataDxfId="17" totalsRowDxfId="3" dataCellStyle="Currency">
      <calculatedColumnFormula>IFERROR(IF(AND(LoanStartLToday,COUNT(CollegeLoans[[#This Row],[סכום הלוואה]:[אורך (שנים)]])=4,CollegeLoans[[#This Row],[תאריך התחלה]]&lt;=TODAY()),PMT(CollegeLoans[[#This Row],[שנתי
שיעור ריבית]]/12,CollegeLoans[[#This Row],[אורך (שנים)]]*12,-CollegeLoans[[#This Row],[סכום הלוואה]],0,0),""),0)</calculatedColumnFormula>
    </tableColumn>
    <tableColumn id="13" xr3:uid="{00000000-0010-0000-0000-00000D000000}" name="סך הכל ריבית" totalsRowFunction="sum" dataDxfId="16" totalsRowDxfId="2" dataCellStyle="Currency">
      <calculatedColumnFormula>IFERROR((CollegeLoans[[#This Row],[תשלום צפוי]]*(CollegeLoans[[#This Row],[אורך (שנים)]]*12))-CollegeLoans[[#This Row],[סכום הלוואה]],"")</calculatedColumnFormula>
    </tableColumn>
    <tableColumn id="11" xr3:uid="{00000000-0010-0000-0000-00000B000000}" name="תשלום צפוי" totalsRowFunction="sum" dataDxfId="15" totalsRowDxfId="1" dataCellStyle="Currency">
      <calculatedColumnFormula>IF(COUNTA(CollegeLoans[[#This Row],[סכום הלוואה]:[אורך (שנים)]])&lt;&gt;4,"",PMT(CollegeLoans[[#This Row],[שנתי
שיעור ריבית]]/12,CollegeLoans[[#This Row],[אורך (שנים)]]*12,-CollegeLoans[[#This Row],[סכום הלוואה]],0,0))</calculatedColumnFormula>
    </tableColumn>
    <tableColumn id="2" xr3:uid="{00000000-0010-0000-0000-000002000000}" name="שנתי תשלום" totalsRowFunction="sum" dataDxfId="14" totalsRowDxfId="0" dataCellStyle="Currency">
      <calculatedColumnFormula>IFERROR(CollegeLoans[[#This Row],[תשלום צפוי]]*12,"")</calculatedColumnFormula>
    </tableColumn>
  </tableColumns>
  <tableStyleInfo name="מחשבון להלוואות למכללה" showFirstColumn="0" showLastColumn="0" showRowStripes="1" showColumnStripes="0"/>
  <extLst>
    <ext xmlns:x14="http://schemas.microsoft.com/office/spreadsheetml/2009/9/main" uri="{504A1905-F514-4f6f-8877-14C23A59335A}">
      <x14:table altTextSummary="הזן מספר הלוואה, מלווה, סכום הלוואה, שיעור ריבית שנתית, תאריך התחלה ואורך הלוואה בשנים בטבלה זו. תאריך סיום, תשלום נוכחי, תשלום מתוכנן, תשלום שנתי וסכום ריבית כולל מחושבים באופן אוטומטי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40"/>
  <sheetViews>
    <sheetView showGridLines="0" rightToLeft="1" tabSelected="1" zoomScaleNormal="100" workbookViewId="0"/>
  </sheetViews>
  <sheetFormatPr defaultColWidth="9.125" defaultRowHeight="20.25" customHeight="1" x14ac:dyDescent="0.2"/>
  <cols>
    <col min="1" max="1" width="2.625" style="45" customWidth="1"/>
    <col min="2" max="2" width="23.875" style="45" customWidth="1"/>
    <col min="3" max="3" width="22.875" style="45" customWidth="1"/>
    <col min="4" max="4" width="17.125" style="45" bestFit="1" customWidth="1"/>
    <col min="5" max="5" width="14.375" style="45" customWidth="1"/>
    <col min="6" max="6" width="15.75" style="45" customWidth="1"/>
    <col min="7" max="7" width="12.25" style="45" customWidth="1"/>
    <col min="8" max="8" width="12.75" style="45" customWidth="1"/>
    <col min="9" max="9" width="16.875" style="45" customWidth="1"/>
    <col min="10" max="10" width="16.125" style="45" customWidth="1"/>
    <col min="11" max="11" width="19.375" style="45" customWidth="1"/>
    <col min="12" max="12" width="24.75" style="45" customWidth="1"/>
    <col min="13" max="13" width="2.625" style="45" customWidth="1"/>
    <col min="14" max="16384" width="9.125" style="45"/>
  </cols>
  <sheetData>
    <row r="1" spans="1:13" ht="20.25" customHeight="1" x14ac:dyDescent="0.2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72" customHeight="1" x14ac:dyDescent="0.45">
      <c r="A2" s="44"/>
      <c r="B2" s="46" t="s">
        <v>0</v>
      </c>
      <c r="C2" s="46"/>
      <c r="D2" s="41" t="s">
        <v>14</v>
      </c>
      <c r="E2" s="41"/>
      <c r="F2" s="39">
        <v>50000</v>
      </c>
      <c r="G2" s="39"/>
      <c r="H2" s="39"/>
      <c r="I2" s="42" t="s">
        <v>24</v>
      </c>
      <c r="J2" s="42"/>
      <c r="K2" s="40">
        <f ca="1">TODAY()-701</f>
        <v>42908</v>
      </c>
      <c r="L2" s="40"/>
    </row>
    <row r="3" spans="1:13" ht="27.75" customHeight="1" x14ac:dyDescent="0.2">
      <c r="A3" s="44"/>
      <c r="B3" s="47"/>
      <c r="C3" s="47"/>
      <c r="D3" s="47"/>
      <c r="E3" s="47"/>
      <c r="F3" s="48" t="s">
        <v>17</v>
      </c>
      <c r="G3" s="48"/>
      <c r="H3" s="48"/>
      <c r="I3" s="47"/>
      <c r="J3" s="47"/>
      <c r="K3" s="48" t="s">
        <v>27</v>
      </c>
      <c r="L3" s="48"/>
    </row>
    <row r="4" spans="1:13" ht="25.5" customHeight="1" x14ac:dyDescent="0.2">
      <c r="A4" s="44"/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8"/>
    </row>
    <row r="5" spans="1:13" ht="32.25" customHeight="1" x14ac:dyDescent="0.25">
      <c r="A5" s="44"/>
      <c r="B5" s="49" t="s">
        <v>1</v>
      </c>
      <c r="C5" s="49"/>
      <c r="D5" s="49"/>
      <c r="E5" s="32">
        <f ca="1">IFERROR(CollegeLoans[[#Totals],[תשלום חודשי הנוכחי]],"")</f>
        <v>190.91792743033542</v>
      </c>
      <c r="F5" s="32"/>
      <c r="G5" s="32"/>
      <c r="H5" s="50" t="s">
        <v>21</v>
      </c>
      <c r="I5" s="50"/>
      <c r="J5" s="50"/>
      <c r="K5" s="50"/>
      <c r="L5" s="22">
        <f ca="1">IFERROR(CollegeLoans[[#Totals],[תשלום צפוי]],0)</f>
        <v>190.91792743033542</v>
      </c>
      <c r="M5" s="9"/>
    </row>
    <row r="6" spans="1:13" ht="32.25" customHeight="1" x14ac:dyDescent="0.2">
      <c r="A6" s="44"/>
      <c r="B6" s="51" t="s">
        <v>2</v>
      </c>
      <c r="C6" s="51"/>
      <c r="D6" s="51"/>
      <c r="E6" s="33">
        <f ca="1">IFERROR(CollegeLoans[[#Totals],[תשלום חודשי הנוכחי]]/EstimatedMonthlySalary,"")</f>
        <v>4.5820302583280501E-2</v>
      </c>
      <c r="F6" s="33"/>
      <c r="G6" s="33"/>
      <c r="H6" s="52" t="s">
        <v>22</v>
      </c>
      <c r="I6" s="52"/>
      <c r="J6" s="52"/>
      <c r="K6" s="52"/>
      <c r="L6" s="10">
        <f ca="1">IFERROR(CollegeLoans[[#Totals],[תשלום צפוי]]/EstimatedMonthlySalary,"")</f>
        <v>4.5820302583280501E-2</v>
      </c>
      <c r="M6" s="11"/>
    </row>
    <row r="7" spans="1:13" ht="20.25" customHeight="1" x14ac:dyDescent="0.3">
      <c r="A7" s="44"/>
      <c r="B7" s="53"/>
      <c r="C7" s="53"/>
      <c r="D7" s="54"/>
      <c r="E7" s="55"/>
      <c r="F7" s="53"/>
      <c r="G7" s="53"/>
      <c r="H7" s="53"/>
      <c r="I7" s="53"/>
      <c r="J7" s="53"/>
      <c r="K7" s="53"/>
      <c r="L7" s="53"/>
    </row>
    <row r="8" spans="1:13" ht="23.25" customHeight="1" x14ac:dyDescent="0.2">
      <c r="A8" s="44"/>
      <c r="B8" s="34" t="s">
        <v>3</v>
      </c>
      <c r="C8" s="34"/>
      <c r="D8" s="34"/>
      <c r="E8" s="35"/>
      <c r="F8" s="37" t="s">
        <v>18</v>
      </c>
      <c r="G8" s="34"/>
      <c r="H8" s="35"/>
      <c r="I8" s="34" t="s">
        <v>25</v>
      </c>
      <c r="J8" s="36"/>
      <c r="K8" s="36"/>
      <c r="L8" s="36"/>
    </row>
    <row r="9" spans="1:13" ht="35.1" customHeight="1" x14ac:dyDescent="0.2">
      <c r="A9" s="44"/>
      <c r="B9" s="1" t="s">
        <v>4</v>
      </c>
      <c r="C9" s="2" t="s">
        <v>11</v>
      </c>
      <c r="D9" s="3" t="s">
        <v>15</v>
      </c>
      <c r="E9" s="4" t="s">
        <v>16</v>
      </c>
      <c r="F9" s="5" t="s">
        <v>19</v>
      </c>
      <c r="G9" s="3" t="s">
        <v>20</v>
      </c>
      <c r="H9" s="4" t="s">
        <v>23</v>
      </c>
      <c r="I9" s="3" t="s">
        <v>26</v>
      </c>
      <c r="J9" s="3" t="s">
        <v>30</v>
      </c>
      <c r="K9" s="3" t="s">
        <v>28</v>
      </c>
      <c r="L9" s="3" t="s">
        <v>31</v>
      </c>
    </row>
    <row r="10" spans="1:13" ht="14.25" x14ac:dyDescent="0.2">
      <c r="A10" s="44"/>
      <c r="B10" s="1" t="s">
        <v>5</v>
      </c>
      <c r="C10" s="2" t="s">
        <v>12</v>
      </c>
      <c r="D10" s="56">
        <v>10000</v>
      </c>
      <c r="E10" s="57">
        <v>0.05</v>
      </c>
      <c r="F10" s="58">
        <f ca="1">DATE(YEAR(TODAY())-2,4,1)</f>
        <v>42826</v>
      </c>
      <c r="G10" s="6">
        <v>10</v>
      </c>
      <c r="H10" s="7">
        <f ca="1">IF(AND(CollegeLoans[[#This Row],[תאריך התחלה]]&gt;0,CollegeLoans[[#This Row],[אורך (שנים)]]&gt;0),EDATE(CollegeLoans[[#This Row],[תאריך התחלה]],CollegeLoans[[#This Row],[אורך (שנים)]]*12),"")</f>
        <v>46478</v>
      </c>
      <c r="I10" s="25">
        <f ca="1">IFERROR(IF(AND(LoanStartLToday,COUNT(CollegeLoans[[#This Row],[סכום הלוואה]:[אורך (שנים)]])=4,CollegeLoans[[#This Row],[תאריך התחלה]]&lt;=TODAY()),PMT(CollegeLoans[[#This Row],[שנתי
שיעור ריבית]]/12,CollegeLoans[[#This Row],[אורך (שנים)]]*12,-CollegeLoans[[#This Row],[סכום הלוואה]],0,0),""),0)</f>
        <v>106.06551523907524</v>
      </c>
      <c r="J10" s="26">
        <f ca="1">IFERROR((CollegeLoans[[#This Row],[תשלום צפוי]]*(CollegeLoans[[#This Row],[אורך (שנים)]]*12))-CollegeLoans[[#This Row],[סכום הלוואה]],"")</f>
        <v>2727.8618286890287</v>
      </c>
      <c r="K10" s="27">
        <f ca="1">IF(COUNTA(CollegeLoans[[#This Row],[סכום הלוואה]:[אורך (שנים)]])&lt;&gt;4,"",PMT(CollegeLoans[[#This Row],[שנתי
שיעור ריבית]]/12,CollegeLoans[[#This Row],[אורך (שנים)]]*12,-CollegeLoans[[#This Row],[סכום הלוואה]],0,0))</f>
        <v>106.06551523907524</v>
      </c>
      <c r="L10" s="26">
        <f ca="1">IFERROR(CollegeLoans[[#This Row],[תשלום צפוי]]*12,"")</f>
        <v>1272.7861828689029</v>
      </c>
    </row>
    <row r="11" spans="1:13" ht="14.25" x14ac:dyDescent="0.2">
      <c r="A11" s="44"/>
      <c r="B11" s="1" t="s">
        <v>6</v>
      </c>
      <c r="C11" s="2" t="s">
        <v>13</v>
      </c>
      <c r="D11" s="56">
        <v>8000</v>
      </c>
      <c r="E11" s="57">
        <v>0.05</v>
      </c>
      <c r="F11" s="58">
        <f ca="1">DATE(YEAR(TODAY()),5,1)</f>
        <v>43586</v>
      </c>
      <c r="G11" s="6">
        <v>10</v>
      </c>
      <c r="H11" s="7">
        <f ca="1">IF(AND(CollegeLoans[[#This Row],[תאריך התחלה]]&gt;0,CollegeLoans[[#This Row],[אורך (שנים)]]&gt;0),EDATE(CollegeLoans[[#This Row],[תאריך התחלה]],CollegeLoans[[#This Row],[אורך (שנים)]]*12),"")</f>
        <v>47239</v>
      </c>
      <c r="I11" s="25">
        <f ca="1">IFERROR(IF(AND(LoanStartLToday,COUNT(CollegeLoans[[#This Row],[סכום הלוואה]:[אורך (שנים)]])=4,CollegeLoans[[#This Row],[תאריך התחלה]]&lt;=TODAY()),PMT(CollegeLoans[[#This Row],[שנתי
שיעור ריבית]]/12,CollegeLoans[[#This Row],[אורך (שנים)]]*12,-CollegeLoans[[#This Row],[סכום הלוואה]],0,0),""),0)</f>
        <v>84.852412191260186</v>
      </c>
      <c r="J11" s="26">
        <f ca="1">IFERROR((CollegeLoans[[#This Row],[תשלום צפוי]]*(CollegeLoans[[#This Row],[אורך (שנים)]]*12))-CollegeLoans[[#This Row],[סכום הלוואה]],"")</f>
        <v>2182.289462951223</v>
      </c>
      <c r="K11" s="27">
        <f ca="1">IF(COUNTA(CollegeLoans[[#This Row],[סכום הלוואה]:[אורך (שנים)]])&lt;&gt;4,"",PMT(CollegeLoans[[#This Row],[שנתי
שיעור ריבית]]/12,CollegeLoans[[#This Row],[אורך (שנים)]]*12,-CollegeLoans[[#This Row],[סכום הלוואה]],0,0))</f>
        <v>84.852412191260186</v>
      </c>
      <c r="L11" s="26">
        <f ca="1">IFERROR(CollegeLoans[[#This Row],[תשלום צפוי]]*12,"")</f>
        <v>1018.2289462951222</v>
      </c>
    </row>
    <row r="12" spans="1:13" ht="14.25" x14ac:dyDescent="0.2">
      <c r="A12" s="44"/>
      <c r="B12" s="1"/>
      <c r="C12" s="2"/>
      <c r="D12" s="56"/>
      <c r="E12" s="57"/>
      <c r="F12" s="58"/>
      <c r="G12" s="6"/>
      <c r="H12" s="7" t="str">
        <f>IF(AND(CollegeLoans[[#This Row],[תאריך התחלה]]&gt;0,CollegeLoans[[#This Row],[אורך (שנים)]]&gt;0),EDATE(CollegeLoans[[#This Row],[תאריך התחלה]],CollegeLoans[[#This Row],[אורך (שנים)]]*12),"")</f>
        <v/>
      </c>
      <c r="I12" s="25" t="str">
        <f ca="1">IFERROR(IF(AND(LoanStartLToday,COUNT(CollegeLoans[[#This Row],[סכום הלוואה]:[אורך (שנים)]])=4,CollegeLoans[[#This Row],[תאריך התחלה]]&lt;=TODAY()),PMT(CollegeLoans[[#This Row],[שנתי
שיעור ריבית]]/12,CollegeLoans[[#This Row],[אורך (שנים)]]*12,-CollegeLoans[[#This Row],[סכום הלוואה]],0,0),""),0)</f>
        <v/>
      </c>
      <c r="J12" s="26" t="str">
        <f>IFERROR((CollegeLoans[[#This Row],[תשלום צפוי]]*(CollegeLoans[[#This Row],[אורך (שנים)]]*12))-CollegeLoans[[#This Row],[סכום הלוואה]],"")</f>
        <v/>
      </c>
      <c r="K12" s="27" t="str">
        <f>IF(COUNTA(CollegeLoans[[#This Row],[סכום הלוואה]:[אורך (שנים)]])&lt;&gt;4,"",PMT(CollegeLoans[[#This Row],[שנתי
שיעור ריבית]]/12,CollegeLoans[[#This Row],[אורך (שנים)]]*12,-CollegeLoans[[#This Row],[סכום הלוואה]],0,0))</f>
        <v/>
      </c>
      <c r="L12" s="26" t="str">
        <f>IFERROR(CollegeLoans[[#This Row],[תשלום צפוי]]*12,"")</f>
        <v/>
      </c>
    </row>
    <row r="13" spans="1:13" ht="14.25" x14ac:dyDescent="0.2">
      <c r="A13" s="44"/>
      <c r="B13" s="1"/>
      <c r="C13" s="2"/>
      <c r="D13" s="56"/>
      <c r="E13" s="57"/>
      <c r="F13" s="58"/>
      <c r="G13" s="6"/>
      <c r="H13" s="7" t="str">
        <f>IF(AND(CollegeLoans[[#This Row],[תאריך התחלה]]&gt;0,CollegeLoans[[#This Row],[אורך (שנים)]]&gt;0),EDATE(CollegeLoans[[#This Row],[תאריך התחלה]],CollegeLoans[[#This Row],[אורך (שנים)]]*12),"")</f>
        <v/>
      </c>
      <c r="I13" s="25" t="str">
        <f ca="1">IFERROR(IF(AND(LoanStartLToday,COUNT(CollegeLoans[[#This Row],[סכום הלוואה]:[אורך (שנים)]])=4,CollegeLoans[[#This Row],[תאריך התחלה]]&lt;=TODAY()),PMT(CollegeLoans[[#This Row],[שנתי
שיעור ריבית]]/12,CollegeLoans[[#This Row],[אורך (שנים)]]*12,-CollegeLoans[[#This Row],[סכום הלוואה]],0,0),""),0)</f>
        <v/>
      </c>
      <c r="J13" s="26" t="str">
        <f>IFERROR((CollegeLoans[[#This Row],[תשלום צפוי]]*(CollegeLoans[[#This Row],[אורך (שנים)]]*12))-CollegeLoans[[#This Row],[סכום הלוואה]],"")</f>
        <v/>
      </c>
      <c r="K13" s="27" t="str">
        <f>IF(COUNTA(CollegeLoans[[#This Row],[סכום הלוואה]:[אורך (שנים)]])&lt;&gt;4,"",PMT(CollegeLoans[[#This Row],[שנתי
שיעור ריבית]]/12,CollegeLoans[[#This Row],[אורך (שנים)]]*12,-CollegeLoans[[#This Row],[סכום הלוואה]],0,0))</f>
        <v/>
      </c>
      <c r="L13" s="26" t="str">
        <f>IFERROR(CollegeLoans[[#This Row],[תשלום צפוי]]*12,"")</f>
        <v/>
      </c>
    </row>
    <row r="14" spans="1:13" ht="14.25" x14ac:dyDescent="0.2">
      <c r="A14" s="44"/>
      <c r="B14" s="1"/>
      <c r="C14" s="2"/>
      <c r="D14" s="56"/>
      <c r="E14" s="57"/>
      <c r="F14" s="58"/>
      <c r="G14" s="6"/>
      <c r="H14" s="7" t="str">
        <f>IF(AND(CollegeLoans[[#This Row],[תאריך התחלה]]&gt;0,CollegeLoans[[#This Row],[אורך (שנים)]]&gt;0),EDATE(CollegeLoans[[#This Row],[תאריך התחלה]],CollegeLoans[[#This Row],[אורך (שנים)]]*12),"")</f>
        <v/>
      </c>
      <c r="I14" s="25" t="str">
        <f ca="1">IFERROR(IF(AND(LoanStartLToday,COUNT(CollegeLoans[[#This Row],[סכום הלוואה]:[אורך (שנים)]])=4,CollegeLoans[[#This Row],[תאריך התחלה]]&lt;=TODAY()),PMT(CollegeLoans[[#This Row],[שנתי
שיעור ריבית]]/12,CollegeLoans[[#This Row],[אורך (שנים)]]*12,-CollegeLoans[[#This Row],[סכום הלוואה]],0,0),""),0)</f>
        <v/>
      </c>
      <c r="J14" s="26" t="str">
        <f>IFERROR((CollegeLoans[[#This Row],[תשלום צפוי]]*(CollegeLoans[[#This Row],[אורך (שנים)]]*12))-CollegeLoans[[#This Row],[סכום הלוואה]],"")</f>
        <v/>
      </c>
      <c r="K14" s="27" t="str">
        <f>IF(COUNTA(CollegeLoans[[#This Row],[סכום הלוואה]:[אורך (שנים)]])&lt;&gt;4,"",PMT(CollegeLoans[[#This Row],[שנתי
שיעור ריבית]]/12,CollegeLoans[[#This Row],[אורך (שנים)]]*12,-CollegeLoans[[#This Row],[סכום הלוואה]],0,0))</f>
        <v/>
      </c>
      <c r="L14" s="26" t="str">
        <f>IFERROR(CollegeLoans[[#This Row],[תשלום צפוי]]*12,"")</f>
        <v/>
      </c>
    </row>
    <row r="15" spans="1:13" ht="14.25" x14ac:dyDescent="0.2">
      <c r="A15" s="44"/>
      <c r="B15" s="1"/>
      <c r="C15" s="2"/>
      <c r="D15" s="56"/>
      <c r="E15" s="57"/>
      <c r="F15" s="58"/>
      <c r="G15" s="6"/>
      <c r="H15" s="7" t="str">
        <f>IF(AND(CollegeLoans[[#This Row],[תאריך התחלה]]&gt;0,CollegeLoans[[#This Row],[אורך (שנים)]]&gt;0),EDATE(CollegeLoans[[#This Row],[תאריך התחלה]],CollegeLoans[[#This Row],[אורך (שנים)]]*12),"")</f>
        <v/>
      </c>
      <c r="I15" s="25" t="str">
        <f ca="1">IFERROR(IF(AND(LoanStartLToday,COUNT(CollegeLoans[[#This Row],[סכום הלוואה]:[אורך (שנים)]])=4,CollegeLoans[[#This Row],[תאריך התחלה]]&lt;=TODAY()),PMT(CollegeLoans[[#This Row],[שנתי
שיעור ריבית]]/12,CollegeLoans[[#This Row],[אורך (שנים)]]*12,-CollegeLoans[[#This Row],[סכום הלוואה]],0,0),""),0)</f>
        <v/>
      </c>
      <c r="J15" s="26" t="str">
        <f>IFERROR((CollegeLoans[[#This Row],[תשלום צפוי]]*(CollegeLoans[[#This Row],[אורך (שנים)]]*12))-CollegeLoans[[#This Row],[סכום הלוואה]],"")</f>
        <v/>
      </c>
      <c r="K15" s="27" t="str">
        <f>IF(COUNTA(CollegeLoans[[#This Row],[סכום הלוואה]:[אורך (שנים)]])&lt;&gt;4,"",PMT(CollegeLoans[[#This Row],[שנתי
שיעור ריבית]]/12,CollegeLoans[[#This Row],[אורך (שנים)]]*12,-CollegeLoans[[#This Row],[סכום הלוואה]],0,0))</f>
        <v/>
      </c>
      <c r="L15" s="26" t="str">
        <f>IFERROR(CollegeLoans[[#This Row],[תשלום צפוי]]*12,"")</f>
        <v/>
      </c>
    </row>
    <row r="16" spans="1:13" ht="20.25" customHeight="1" x14ac:dyDescent="0.2">
      <c r="A16" s="44"/>
      <c r="B16" s="12" t="s">
        <v>7</v>
      </c>
      <c r="C16" s="13"/>
      <c r="D16" s="23">
        <f>SUBTOTAL(109,CollegeLoans[סכום הלוואה])</f>
        <v>18000</v>
      </c>
      <c r="E16" s="14"/>
      <c r="F16" s="15"/>
      <c r="G16" s="16"/>
      <c r="H16" s="17"/>
      <c r="I16" s="64">
        <f ca="1">SUBTOTAL(109,CollegeLoans[תשלום חודשי הנוכחי])</f>
        <v>190.91792743033542</v>
      </c>
      <c r="J16" s="62">
        <f ca="1">SUBTOTAL(109,CollegeLoans[סך הכל ריבית])</f>
        <v>4910.1512916402517</v>
      </c>
      <c r="K16" s="63">
        <f ca="1">SUBTOTAL(109,CollegeLoans[תשלום צפוי])</f>
        <v>190.91792743033542</v>
      </c>
      <c r="L16" s="62">
        <f ca="1">SUBTOTAL(109,CollegeLoans[שנתי תשלום])</f>
        <v>2291.015129164025</v>
      </c>
    </row>
    <row r="17" spans="1:12" ht="20.25" customHeight="1" x14ac:dyDescent="0.2">
      <c r="A17" s="44"/>
      <c r="B17" s="18" t="s">
        <v>8</v>
      </c>
      <c r="C17" s="19"/>
      <c r="D17" s="24">
        <f>AVERAGE(CollegeLoans[סכום הלוואה])</f>
        <v>9000</v>
      </c>
      <c r="E17" s="20">
        <f>AVERAGE(CollegeLoans[שנתי
שיעור ריבית])</f>
        <v>0.05</v>
      </c>
      <c r="F17" s="21"/>
      <c r="G17" s="21"/>
      <c r="H17" s="20"/>
      <c r="I17" s="28"/>
      <c r="J17" s="30">
        <f ca="1">AVERAGE(CollegeLoans[סך הכל ריבית])</f>
        <v>2455.0756458201258</v>
      </c>
      <c r="K17" s="29"/>
      <c r="L17" s="30">
        <f ca="1">AVERAGE(CollegeLoans[שנתי תשלום])</f>
        <v>1145.5075645820125</v>
      </c>
    </row>
    <row r="18" spans="1:12" s="60" customFormat="1" ht="23.25" customHeight="1" x14ac:dyDescent="0.2">
      <c r="A18" s="44"/>
      <c r="B18" s="59" t="s">
        <v>9</v>
      </c>
      <c r="C18" s="59"/>
      <c r="D18" s="59"/>
      <c r="E18" s="59"/>
      <c r="F18" s="59"/>
      <c r="G18" s="59"/>
      <c r="H18" s="59"/>
      <c r="I18" s="59"/>
      <c r="J18" s="59"/>
      <c r="K18" s="59"/>
      <c r="L18" s="31">
        <f ca="1">CollegeLoans[[#Totals],[סכום הלוואה]]+CollegeLoans[[#Totals],[סך הכל ריבית]]</f>
        <v>22910.15129164025</v>
      </c>
    </row>
    <row r="19" spans="1:12" s="60" customFormat="1" ht="23.25" customHeight="1" x14ac:dyDescent="0.2">
      <c r="A19" s="44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31"/>
    </row>
    <row r="20" spans="1:12" ht="20.25" customHeight="1" x14ac:dyDescent="0.2">
      <c r="A20" s="44"/>
      <c r="B20" s="61" t="s">
        <v>10</v>
      </c>
      <c r="C20" s="61"/>
      <c r="D20" s="61"/>
      <c r="E20" s="61"/>
      <c r="F20" s="61"/>
      <c r="G20" s="61"/>
      <c r="H20" s="61"/>
      <c r="I20" s="61"/>
      <c r="J20" s="61"/>
      <c r="K20" s="61"/>
      <c r="L20" s="31">
        <f>(EstimatedAnnualSalary/12)</f>
        <v>4166.666666666667</v>
      </c>
    </row>
    <row r="21" spans="1:12" ht="20.25" customHeight="1" x14ac:dyDescent="0.2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31"/>
    </row>
    <row r="22" spans="1:12" customFormat="1" ht="20.25" customHeight="1" x14ac:dyDescent="0.2"/>
    <row r="23" spans="1:12" customFormat="1" ht="20.25" customHeight="1" x14ac:dyDescent="0.2"/>
    <row r="24" spans="1:12" customFormat="1" ht="20.25" customHeight="1" x14ac:dyDescent="0.2"/>
    <row r="25" spans="1:12" customFormat="1" ht="20.25" customHeight="1" x14ac:dyDescent="0.2"/>
    <row r="26" spans="1:12" customFormat="1" ht="20.25" customHeight="1" x14ac:dyDescent="0.2"/>
    <row r="27" spans="1:12" customFormat="1" ht="20.25" customHeight="1" x14ac:dyDescent="0.2"/>
    <row r="28" spans="1:12" customFormat="1" ht="20.25" customHeight="1" x14ac:dyDescent="0.2"/>
    <row r="29" spans="1:12" customFormat="1" ht="20.25" customHeight="1" x14ac:dyDescent="0.2"/>
    <row r="30" spans="1:12" customFormat="1" ht="20.25" customHeight="1" x14ac:dyDescent="0.2"/>
    <row r="31" spans="1:12" customFormat="1" ht="20.25" customHeight="1" x14ac:dyDescent="0.2"/>
    <row r="32" spans="1:12" customFormat="1" ht="20.25" customHeight="1" x14ac:dyDescent="0.2"/>
    <row r="33" customFormat="1" ht="20.25" customHeight="1" x14ac:dyDescent="0.2"/>
    <row r="34" customFormat="1" ht="20.25" customHeight="1" x14ac:dyDescent="0.2"/>
    <row r="35" customFormat="1" ht="20.25" customHeight="1" x14ac:dyDescent="0.2"/>
    <row r="36" customFormat="1" ht="20.25" customHeight="1" x14ac:dyDescent="0.2"/>
    <row r="37" customFormat="1" ht="20.25" customHeight="1" x14ac:dyDescent="0.2"/>
    <row r="38" customFormat="1" ht="20.25" customHeight="1" x14ac:dyDescent="0.2"/>
    <row r="39" customFormat="1" ht="20.25" customHeight="1" x14ac:dyDescent="0.2"/>
    <row r="40" customFormat="1" ht="20.25" customHeight="1" x14ac:dyDescent="0.2"/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צור מחשבון הלוואה למכללה בגיליון עבודה זה. הזן פרטים בטבלה החל מתא B9, הזן הערכת שכר שנתי בתא F2 והזן תאריך להתחלת החזר הלוואה בתא K2" sqref="A1" xr:uid="{00000000-0002-0000-0000-000002000000}"/>
    <dataValidation allowBlank="1" showInputMessage="1" showErrorMessage="1" prompt="הזן הערכת שכר שנתי לאחר סיום הלימודים בתא זה" sqref="F2:H2" xr:uid="{00000000-0002-0000-0000-000003000000}"/>
    <dataValidation allowBlank="1" showInputMessage="1" showErrorMessage="1" prompt="הזן הערכת שכר שנתי לאחר סיום הלימודים בתא שמעל" sqref="F3:H3" xr:uid="{00000000-0002-0000-0000-000004000000}"/>
    <dataValidation allowBlank="1" showInputMessage="1" showErrorMessage="1" prompt="הזן את התאריך להתחלת החזר הלוואה בתא זה" sqref="K2:L2" xr:uid="{00000000-0002-0000-0000-000005000000}"/>
    <dataValidation allowBlank="1" showInputMessage="1" showErrorMessage="1" prompt="הזן את התאריך להתחלת החזר הלוואה בתא שמעל" sqref="K3:L3" xr:uid="{00000000-0002-0000-0000-000006000000}"/>
    <dataValidation allowBlank="1" showInputMessage="1" showErrorMessage="1" prompt="התשלום החודשי הנוכחי המשולב מחושב באופן אוטומטי בתא משמאל" sqref="B5:D5" xr:uid="{00000000-0002-0000-0000-000007000000}"/>
    <dataValidation allowBlank="1" showInputMessage="1" showErrorMessage="1" prompt="התשלום החודשי הנוכחי המשולב מחושב באופן אוטומטי בתא זה" sqref="E5:G5" xr:uid="{00000000-0002-0000-0000-000008000000}"/>
    <dataValidation allowBlank="1" showInputMessage="1" showErrorMessage="1" prompt="האחוז מההכנסה החודשית הנוכחית מחושב באופן אוטומטי בתא משמאל" sqref="B6:D6" xr:uid="{00000000-0002-0000-0000-000009000000}"/>
    <dataValidation allowBlank="1" showInputMessage="1" showErrorMessage="1" prompt="האחוז מההכנסה החודשית הנוכחית מחושב באופן אוטומטי בתא זה" sqref="E6:G6" xr:uid="{00000000-0002-0000-0000-00000A000000}"/>
    <dataValidation allowBlank="1" showInputMessage="1" showErrorMessage="1" prompt="התשלום החודשי המתוכנן המשולב מחושב באופן אוטומטי בתא משמאל" sqref="H5:K5" xr:uid="{00000000-0002-0000-0000-00000B000000}"/>
    <dataValidation allowBlank="1" showInputMessage="1" showErrorMessage="1" prompt="התשלום החודשי המתוכנן המשולב מחושב באופן אוטומטי בתא זה" sqref="L5" xr:uid="{00000000-0002-0000-0000-00000C000000}"/>
    <dataValidation allowBlank="1" showInputMessage="1" showErrorMessage="1" prompt="האחוז מההכנסה החודשית המתוכננת מחושב באופן אוטומטי בתא משמאל" sqref="H6:K6" xr:uid="{00000000-0002-0000-0000-00000D000000}"/>
    <dataValidation allowBlank="1" showInputMessage="1" showErrorMessage="1" prompt="האחוז מההכנסה החודשית המתוכננת מחושב באופן אוטומטי בתא זה" sqref="L6" xr:uid="{00000000-0002-0000-0000-00000E000000}"/>
    <dataValidation allowBlank="1" showInputMessage="1" showErrorMessage="1" prompt="הזן פרטי הלוואה כלליים בעמודות הטבלה שמתחת" sqref="B8:E8" xr:uid="{00000000-0002-0000-0000-00000F000000}"/>
    <dataValidation allowBlank="1" showInputMessage="1" showErrorMessage="1" prompt="הזן מספר הלוואה בעמודה זו תחת כותרת זו" sqref="B9" xr:uid="{00000000-0002-0000-0000-000010000000}"/>
    <dataValidation allowBlank="1" showInputMessage="1" showErrorMessage="1" prompt="הזן מלווה בעמודה זו תחת כותרת זו" sqref="C9" xr:uid="{00000000-0002-0000-0000-000011000000}"/>
    <dataValidation allowBlank="1" showInputMessage="1" showErrorMessage="1" prompt="הזן סכום הלוואה בעמודה זו תחת כותרת זו" sqref="D9" xr:uid="{00000000-0002-0000-0000-000012000000}"/>
    <dataValidation allowBlank="1" showInputMessage="1" showErrorMessage="1" prompt="הזן שיעור ריבית שנתית בעמודה זו תחת כותרת זו" sqref="E9" xr:uid="{00000000-0002-0000-0000-000013000000}"/>
    <dataValidation allowBlank="1" showInputMessage="1" showErrorMessage="1" prompt="הזן נתוני החזר הלוואה בעמודות בטבלה שמתחת" sqref="F8:H8" xr:uid="{00000000-0002-0000-0000-000014000000}"/>
    <dataValidation allowBlank="1" showInputMessage="1" showErrorMessage="1" prompt="הזן תאריך התחלה בעמודה זו תחת כותרת זו" sqref="F9" xr:uid="{00000000-0002-0000-0000-000015000000}"/>
    <dataValidation allowBlank="1" showInputMessage="1" showErrorMessage="1" prompt="הזן אורך בשנים בעמודה זו תחת כותרת זו" sqref="G9" xr:uid="{00000000-0002-0000-0000-000016000000}"/>
    <dataValidation allowBlank="1" showInputMessage="1" showErrorMessage="1" prompt="תאריך הסיום מתעדכן באופן אוטומטי בעמודה זו תחת כותרת זו" sqref="H9" xr:uid="{00000000-0002-0000-0000-000017000000}"/>
    <dataValidation allowBlank="1" showInputMessage="1" showErrorMessage="1" prompt="פרטי התשלום מחושבים באופן אוטומטי בעמודות הטבלה שמתחת" sqref="I8:L8" xr:uid="{00000000-0002-0000-0000-000018000000}"/>
    <dataValidation allowBlank="1" showInputMessage="1" showErrorMessage="1" prompt="התשלום החודשי הנוכחי מחושב באופן אוטומטי בעמודה זו תחת כותרת זו" sqref="I9" xr:uid="{00000000-0002-0000-0000-000019000000}"/>
    <dataValidation allowBlank="1" showInputMessage="1" showErrorMessage="1" prompt="סכום הריבית הכולל מחושב באופן אוטומטי בעמודה זו תחת כותרת זו" sqref="J9" xr:uid="{00000000-0002-0000-0000-00001A000000}"/>
    <dataValidation allowBlank="1" showInputMessage="1" showErrorMessage="1" prompt="התשלום המתוכנן מחושב באופן אוטומטי בעמודה זו תחת כותרת זו" sqref="K9" xr:uid="{00000000-0002-0000-0000-00001B000000}"/>
    <dataValidation allowBlank="1" showInputMessage="1" showErrorMessage="1" prompt="התשלום השנתי מחושב באופן אוטומטי בעמודה זו תחת כותרת זו. הממוצעים מחושבים באופן אוטומטי בטבלה שבעמודה זו" sqref="L9" xr:uid="{00000000-0002-0000-0000-00001C000000}"/>
    <dataValidation allowBlank="1" showInputMessage="1" showErrorMessage="1" prompt="ממוצעים של סכום ההלוואה, שיעור הריבית השנתית, סך הריבית והתשלום השנתי מחושבים באופן אוטומטי, והתרשים 'תשלום מתוכנן' מעודכן בתאים משמאל" sqref="B17" xr:uid="{00000000-0002-0000-0000-00001D000000}"/>
    <dataValidation allowBlank="1" showInputMessage="1" showErrorMessage="1" prompt="סכום ההלוואה הממוצע מחושב באופן אוטומטי בתא זה" sqref="D17" xr:uid="{00000000-0002-0000-0000-00001E000000}"/>
    <dataValidation allowBlank="1" showInputMessage="1" showErrorMessage="1" prompt="שיעור הריבית השנתי הממוצע מחושב באופן אוטומטי בתא זה" sqref="E17" xr:uid="{00000000-0002-0000-0000-00001F000000}"/>
    <dataValidation allowBlank="1" showInputMessage="1" showErrorMessage="1" prompt="סכום הריבית השנתית הממוצע מחושב באופן אוטומטי בתא זה" sqref="J17" xr:uid="{00000000-0002-0000-0000-000020000000}"/>
    <dataValidation allowBlank="1" showInputMessage="1" showErrorMessage="1" prompt="התרשים 'תשלום מתוכנן ממוצע' מתעדכן באופן אוטומטי בתא זה" sqref="K17" xr:uid="{00000000-0002-0000-0000-000021000000}"/>
    <dataValidation allowBlank="1" showInputMessage="1" showErrorMessage="1" prompt="סכום התשלום השנתי הממוצע מחושב באופן אוטומטי בתא זה, ותשלום ההלוואות המאוחד הכולל וההכנסה החודשית המשוערת לאחר סיום הלימודים נמצאים בתאים שמתחת" sqref="L17" xr:uid="{00000000-0002-0000-0000-000022000000}"/>
    <dataValidation allowBlank="1" showInputMessage="1" showErrorMessage="1" prompt="תשלום ההלוואות המאוחד הכולל מחושב באופן אוטומטי בתא משמאל" sqref="B18:K19" xr:uid="{00000000-0002-0000-0000-000023000000}"/>
    <dataValidation allowBlank="1" showInputMessage="1" showErrorMessage="1" prompt="תשלום ההלוואות המאוחד הכולל מחושב באופן אוטומטי בתא זה" sqref="L18:L19" xr:uid="{00000000-0002-0000-0000-000024000000}"/>
    <dataValidation allowBlank="1" showInputMessage="1" showErrorMessage="1" prompt="ההכנסה החודשית המשוערת לאחר סיום הלימודים מחושבת באופן אוטומטי בתא משמאל" sqref="B20:K21" xr:uid="{00000000-0002-0000-0000-000025000000}"/>
    <dataValidation allowBlank="1" showInputMessage="1" showErrorMessage="1" prompt="ההכנסה החודשית המשוערת לאחר סיום הלימודים מחושבת באופן אוטומטי בתא זה" sqref="L20:L21" xr:uid="{00000000-0002-0000-0000-000026000000}"/>
    <dataValidation allowBlank="1" showInputMessage="1" showErrorMessage="1" prompt="הכותרת של גליון עבודה זה נמצאת בתא זה והעצה נמצאת בתא B4. ממוצעים, תשלום ההלוואות המאוחד הכולל וההכנסה החודשית המשוערת מחושבים באופן אוטומטי מתחת לטבלה" sqref="B2:C2" xr:uid="{00000000-0002-0000-0000-000027000000}"/>
    <dataValidation allowBlank="1" showInputMessage="1" showErrorMessage="1" prompt="התשלומים החודשיים הנוכחיים והמתוכננים המשולבים והאחוז מההכנסה החודשית הנוכחית והמתוכננת מחושבים באופן אוטומטי בתאים E5, ‏E6, ‏L5 ו-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rightToLeft="1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'מחשבון הלוואה'!K10:K15</xm:f>
              <xm:sqref>K17</xm:sqref>
            </x14:sparkline>
            <x14:sparkline>
              <xm:f>'מחשבון הלוואה'!I10:I15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מחשבון הלוואה</vt:lpstr>
      <vt:lpstr>CombinedMonthlyPayment</vt:lpstr>
      <vt:lpstr>ConsLoanPayback</vt:lpstr>
      <vt:lpstr>EstimatedAnnualSalary</vt:lpstr>
      <vt:lpstr>EstimatedMonthlySalary</vt:lpstr>
      <vt:lpstr>LoanPaybackStart</vt:lpstr>
      <vt:lpstr>'מחשבון הלוואה'!WPrint_TitlesW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2019-05-24T05:49:28Z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