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bookViews>
    <workbookView xWindow="-108" yWindow="-108" windowWidth="23256" windowHeight="12720" xr2:uid="{00000000-000D-0000-FFFF-FFFF00000000}"/>
  </bookViews>
  <sheets>
    <sheet name="Loan analysis" sheetId="1" r:id="rId1"/>
  </sheets>
  <definedNames>
    <definedName name="InterestRate">'Loan analysis'!$D$3</definedName>
    <definedName name="LoanAmount">'Loan analysis'!$D$5</definedName>
    <definedName name="LoanYears">'Loan analysis'!$D$4</definedName>
    <definedName name="MonthlyPayments">'Loan analysis'!$I$3</definedName>
    <definedName name="PaymentsDue">'Loan analysis'!$D$6</definedName>
    <definedName name="_xlnm.Print_Titles" localSheetId="0">'Loan analysis'!$9:$9</definedName>
    <definedName name="RowTitleRegion1..D6">'Loan analysis'!$B$3:$C$3</definedName>
    <definedName name="RowTitleRegion2..I5">'Loan analysis'!$F$3:$H$3</definedName>
    <definedName name="Slicer_Rate">#N/A</definedName>
    <definedName name="Title1">Data[[#Headers],[RATE]]</definedName>
    <definedName name="TotalInterest">'Loan analysis'!$I$5</definedName>
    <definedName name="TotalPayments">'Loan analysis'!$I$4</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1" l="1"/>
  <c r="I4" i="1" s="1"/>
  <c r="I5" i="1" s="1"/>
  <c r="B11" i="1" l="1"/>
  <c r="I11" i="1" s="1"/>
  <c r="B12" i="1"/>
  <c r="G12" i="1" s="1"/>
  <c r="B13" i="1"/>
  <c r="G13" i="1" s="1"/>
  <c r="B14" i="1"/>
  <c r="B15" i="1"/>
  <c r="E15" i="1" s="1"/>
  <c r="B16" i="1"/>
  <c r="J16" i="1" s="1"/>
  <c r="B17" i="1"/>
  <c r="B18" i="1"/>
  <c r="B19" i="1"/>
  <c r="I19" i="1" s="1"/>
  <c r="B20" i="1"/>
  <c r="G20" i="1" s="1"/>
  <c r="B21" i="1"/>
  <c r="G21" i="1" s="1"/>
  <c r="B22" i="1"/>
  <c r="B23" i="1"/>
  <c r="E23" i="1" s="1"/>
  <c r="B24" i="1"/>
  <c r="J24" i="1" s="1"/>
  <c r="B25" i="1"/>
  <c r="B26" i="1"/>
  <c r="B27" i="1"/>
  <c r="I27" i="1" s="1"/>
  <c r="B28" i="1"/>
  <c r="G28" i="1" s="1"/>
  <c r="B29" i="1"/>
  <c r="G29" i="1" s="1"/>
  <c r="B30" i="1"/>
  <c r="H30" i="1" s="1"/>
  <c r="B31" i="1"/>
  <c r="E31" i="1" s="1"/>
  <c r="B32" i="1"/>
  <c r="J32" i="1" s="1"/>
  <c r="B33" i="1"/>
  <c r="B34" i="1"/>
  <c r="B35" i="1"/>
  <c r="I35" i="1" s="1"/>
  <c r="B36" i="1"/>
  <c r="G36" i="1" s="1"/>
  <c r="B37" i="1"/>
  <c r="G37" i="1" s="1"/>
  <c r="B38" i="1"/>
  <c r="B39" i="1"/>
  <c r="E39" i="1" s="1"/>
  <c r="B40" i="1"/>
  <c r="J40" i="1" s="1"/>
  <c r="B41" i="1"/>
  <c r="B42" i="1"/>
  <c r="B43" i="1"/>
  <c r="I43" i="1" s="1"/>
  <c r="B44" i="1"/>
  <c r="G44" i="1" s="1"/>
  <c r="B45" i="1"/>
  <c r="G45" i="1" s="1"/>
  <c r="B46" i="1"/>
  <c r="B47" i="1"/>
  <c r="J47" i="1" s="1"/>
  <c r="B48" i="1"/>
  <c r="J48" i="1" s="1"/>
  <c r="B49" i="1"/>
  <c r="B50" i="1"/>
  <c r="B51" i="1"/>
  <c r="I51" i="1" s="1"/>
  <c r="B52" i="1"/>
  <c r="G52" i="1" s="1"/>
  <c r="B53" i="1"/>
  <c r="G53" i="1" s="1"/>
  <c r="B54" i="1"/>
  <c r="B55" i="1"/>
  <c r="J55" i="1" s="1"/>
  <c r="B56" i="1"/>
  <c r="J56" i="1" s="1"/>
  <c r="B57" i="1"/>
  <c r="B58" i="1"/>
  <c r="B59" i="1"/>
  <c r="I59" i="1" s="1"/>
  <c r="B60" i="1"/>
  <c r="G60" i="1" s="1"/>
  <c r="B61" i="1"/>
  <c r="G61" i="1" s="1"/>
  <c r="B62" i="1"/>
  <c r="B63" i="1"/>
  <c r="J63" i="1" s="1"/>
  <c r="B64" i="1"/>
  <c r="D64" i="1" s="1"/>
  <c r="B65" i="1"/>
  <c r="B66" i="1"/>
  <c r="B10" i="1"/>
  <c r="I10" i="1" s="1"/>
  <c r="C27" i="1" l="1"/>
  <c r="D40" i="1"/>
  <c r="E35" i="1"/>
  <c r="C59" i="1"/>
  <c r="I47" i="1"/>
  <c r="C47" i="1"/>
  <c r="C15" i="1"/>
  <c r="D24" i="1"/>
  <c r="E27" i="1"/>
  <c r="I39" i="1"/>
  <c r="C43" i="1"/>
  <c r="C11" i="1"/>
  <c r="E64" i="1"/>
  <c r="F60" i="1"/>
  <c r="I15" i="1"/>
  <c r="C63" i="1"/>
  <c r="C31" i="1"/>
  <c r="D56" i="1"/>
  <c r="E59" i="1"/>
  <c r="F28" i="1"/>
  <c r="D52" i="1"/>
  <c r="D20" i="1"/>
  <c r="F20" i="1"/>
  <c r="J64" i="1"/>
  <c r="C55" i="1"/>
  <c r="C39" i="1"/>
  <c r="C23" i="1"/>
  <c r="D48" i="1"/>
  <c r="D32" i="1"/>
  <c r="D16" i="1"/>
  <c r="E48" i="1"/>
  <c r="E19" i="1"/>
  <c r="F44" i="1"/>
  <c r="F12" i="1"/>
  <c r="I63" i="1"/>
  <c r="I31" i="1"/>
  <c r="D36" i="1"/>
  <c r="F52" i="1"/>
  <c r="C10" i="1"/>
  <c r="C51" i="1"/>
  <c r="C35" i="1"/>
  <c r="C19" i="1"/>
  <c r="D60" i="1"/>
  <c r="D44" i="1"/>
  <c r="D28" i="1"/>
  <c r="D12" i="1"/>
  <c r="E43" i="1"/>
  <c r="E11" i="1"/>
  <c r="F36" i="1"/>
  <c r="I55" i="1"/>
  <c r="I23" i="1"/>
  <c r="G66" i="1"/>
  <c r="J66" i="1"/>
  <c r="F66" i="1"/>
  <c r="I66" i="1"/>
  <c r="E66" i="1"/>
  <c r="H66" i="1"/>
  <c r="D66" i="1"/>
  <c r="C66" i="1"/>
  <c r="G62" i="1"/>
  <c r="J62" i="1"/>
  <c r="F62" i="1"/>
  <c r="E62" i="1"/>
  <c r="D62" i="1"/>
  <c r="H62" i="1"/>
  <c r="I62" i="1"/>
  <c r="C62" i="1"/>
  <c r="G58" i="1"/>
  <c r="J58" i="1"/>
  <c r="F58" i="1"/>
  <c r="I58" i="1"/>
  <c r="H58" i="1"/>
  <c r="D58" i="1"/>
  <c r="E58" i="1"/>
  <c r="C58" i="1"/>
  <c r="G54" i="1"/>
  <c r="J54" i="1"/>
  <c r="F54" i="1"/>
  <c r="D54" i="1"/>
  <c r="I54" i="1"/>
  <c r="C54" i="1"/>
  <c r="H54" i="1"/>
  <c r="E54" i="1"/>
  <c r="G50" i="1"/>
  <c r="J50" i="1"/>
  <c r="F50" i="1"/>
  <c r="I50" i="1"/>
  <c r="E50" i="1"/>
  <c r="H50" i="1"/>
  <c r="D50" i="1"/>
  <c r="C50" i="1"/>
  <c r="G46" i="1"/>
  <c r="J46" i="1"/>
  <c r="F46" i="1"/>
  <c r="G42" i="1"/>
  <c r="J42" i="1"/>
  <c r="F42" i="1"/>
  <c r="G38" i="1"/>
  <c r="J38" i="1"/>
  <c r="F38" i="1"/>
  <c r="G34" i="1"/>
  <c r="J34" i="1"/>
  <c r="F34" i="1"/>
  <c r="G30" i="1"/>
  <c r="J30" i="1"/>
  <c r="F30" i="1"/>
  <c r="G26" i="1"/>
  <c r="J26" i="1"/>
  <c r="F26" i="1"/>
  <c r="G22" i="1"/>
  <c r="J22" i="1"/>
  <c r="F22" i="1"/>
  <c r="G18" i="1"/>
  <c r="J18" i="1"/>
  <c r="F18" i="1"/>
  <c r="G14" i="1"/>
  <c r="J14" i="1"/>
  <c r="F14" i="1"/>
  <c r="H38" i="1"/>
  <c r="H14" i="1"/>
  <c r="J65" i="1"/>
  <c r="F65" i="1"/>
  <c r="I65" i="1"/>
  <c r="E65" i="1"/>
  <c r="J61" i="1"/>
  <c r="F61" i="1"/>
  <c r="I61" i="1"/>
  <c r="E61" i="1"/>
  <c r="J57" i="1"/>
  <c r="F57" i="1"/>
  <c r="I57" i="1"/>
  <c r="E57" i="1"/>
  <c r="J53" i="1"/>
  <c r="F53" i="1"/>
  <c r="I53" i="1"/>
  <c r="E53" i="1"/>
  <c r="J49" i="1"/>
  <c r="F49" i="1"/>
  <c r="I49" i="1"/>
  <c r="E49" i="1"/>
  <c r="J45" i="1"/>
  <c r="F45" i="1"/>
  <c r="I45" i="1"/>
  <c r="E45" i="1"/>
  <c r="J41" i="1"/>
  <c r="F41" i="1"/>
  <c r="I41" i="1"/>
  <c r="E41" i="1"/>
  <c r="J37" i="1"/>
  <c r="F37" i="1"/>
  <c r="I37" i="1"/>
  <c r="E37" i="1"/>
  <c r="J33" i="1"/>
  <c r="F33" i="1"/>
  <c r="I33" i="1"/>
  <c r="E33" i="1"/>
  <c r="J29" i="1"/>
  <c r="F29" i="1"/>
  <c r="I29" i="1"/>
  <c r="E29" i="1"/>
  <c r="J25" i="1"/>
  <c r="F25" i="1"/>
  <c r="I25" i="1"/>
  <c r="E25" i="1"/>
  <c r="J21" i="1"/>
  <c r="F21" i="1"/>
  <c r="I21" i="1"/>
  <c r="E21" i="1"/>
  <c r="J17" i="1"/>
  <c r="F17" i="1"/>
  <c r="I17" i="1"/>
  <c r="E17" i="1"/>
  <c r="J13" i="1"/>
  <c r="F13" i="1"/>
  <c r="I13" i="1"/>
  <c r="E13" i="1"/>
  <c r="C46" i="1"/>
  <c r="C42" i="1"/>
  <c r="C38" i="1"/>
  <c r="C34" i="1"/>
  <c r="C30" i="1"/>
  <c r="C26" i="1"/>
  <c r="C22" i="1"/>
  <c r="C18" i="1"/>
  <c r="C14" i="1"/>
  <c r="D10" i="1"/>
  <c r="D63" i="1"/>
  <c r="D59" i="1"/>
  <c r="D55" i="1"/>
  <c r="D51" i="1"/>
  <c r="D47" i="1"/>
  <c r="D43" i="1"/>
  <c r="D39" i="1"/>
  <c r="D35" i="1"/>
  <c r="D31" i="1"/>
  <c r="D27" i="1"/>
  <c r="D23" i="1"/>
  <c r="D19" i="1"/>
  <c r="D15" i="1"/>
  <c r="D11" i="1"/>
  <c r="E63" i="1"/>
  <c r="E52" i="1"/>
  <c r="E47" i="1"/>
  <c r="E42" i="1"/>
  <c r="E34" i="1"/>
  <c r="E26" i="1"/>
  <c r="E18" i="1"/>
  <c r="F10" i="1"/>
  <c r="F59" i="1"/>
  <c r="F51" i="1"/>
  <c r="F43" i="1"/>
  <c r="F35" i="1"/>
  <c r="F27" i="1"/>
  <c r="F19" i="1"/>
  <c r="F11" i="1"/>
  <c r="H61" i="1"/>
  <c r="H53" i="1"/>
  <c r="H45" i="1"/>
  <c r="H37" i="1"/>
  <c r="H29" i="1"/>
  <c r="H21" i="1"/>
  <c r="H13" i="1"/>
  <c r="I46" i="1"/>
  <c r="I38" i="1"/>
  <c r="I30" i="1"/>
  <c r="I22" i="1"/>
  <c r="I14" i="1"/>
  <c r="J39" i="1"/>
  <c r="J31" i="1"/>
  <c r="J23" i="1"/>
  <c r="J15" i="1"/>
  <c r="H46" i="1"/>
  <c r="H22" i="1"/>
  <c r="I64" i="1"/>
  <c r="H64" i="1"/>
  <c r="I60" i="1"/>
  <c r="H60" i="1"/>
  <c r="I56" i="1"/>
  <c r="H56" i="1"/>
  <c r="I52" i="1"/>
  <c r="H52" i="1"/>
  <c r="I48" i="1"/>
  <c r="H48" i="1"/>
  <c r="I44" i="1"/>
  <c r="H44" i="1"/>
  <c r="I40" i="1"/>
  <c r="E40" i="1"/>
  <c r="H40" i="1"/>
  <c r="I36" i="1"/>
  <c r="E36" i="1"/>
  <c r="H36" i="1"/>
  <c r="I32" i="1"/>
  <c r="E32" i="1"/>
  <c r="H32" i="1"/>
  <c r="I28" i="1"/>
  <c r="E28" i="1"/>
  <c r="H28" i="1"/>
  <c r="I24" i="1"/>
  <c r="E24" i="1"/>
  <c r="H24" i="1"/>
  <c r="I20" i="1"/>
  <c r="E20" i="1"/>
  <c r="H20" i="1"/>
  <c r="I16" i="1"/>
  <c r="E16" i="1"/>
  <c r="H16" i="1"/>
  <c r="I12" i="1"/>
  <c r="E12" i="1"/>
  <c r="H12" i="1"/>
  <c r="C65" i="1"/>
  <c r="C61" i="1"/>
  <c r="C57" i="1"/>
  <c r="C53" i="1"/>
  <c r="C49" i="1"/>
  <c r="C45" i="1"/>
  <c r="C41" i="1"/>
  <c r="C37" i="1"/>
  <c r="C33" i="1"/>
  <c r="C29" i="1"/>
  <c r="C25" i="1"/>
  <c r="C21" i="1"/>
  <c r="C17" i="1"/>
  <c r="C13" i="1"/>
  <c r="D46" i="1"/>
  <c r="D42" i="1"/>
  <c r="D38" i="1"/>
  <c r="D34" i="1"/>
  <c r="D30" i="1"/>
  <c r="D26" i="1"/>
  <c r="D22" i="1"/>
  <c r="D18" i="1"/>
  <c r="D14" i="1"/>
  <c r="E10" i="1"/>
  <c r="E56" i="1"/>
  <c r="E51" i="1"/>
  <c r="E46" i="1"/>
  <c r="F64" i="1"/>
  <c r="F56" i="1"/>
  <c r="F48" i="1"/>
  <c r="F40" i="1"/>
  <c r="F32" i="1"/>
  <c r="F24" i="1"/>
  <c r="F16" i="1"/>
  <c r="G65" i="1"/>
  <c r="G57" i="1"/>
  <c r="G49" i="1"/>
  <c r="G41" i="1"/>
  <c r="G33" i="1"/>
  <c r="G25" i="1"/>
  <c r="G17" i="1"/>
  <c r="H42" i="1"/>
  <c r="H34" i="1"/>
  <c r="H26" i="1"/>
  <c r="H18" i="1"/>
  <c r="J60" i="1"/>
  <c r="J52" i="1"/>
  <c r="J44" i="1"/>
  <c r="J36" i="1"/>
  <c r="J28" i="1"/>
  <c r="J20" i="1"/>
  <c r="J12" i="1"/>
  <c r="H10" i="1"/>
  <c r="G10" i="1"/>
  <c r="H63" i="1"/>
  <c r="G63" i="1"/>
  <c r="H59" i="1"/>
  <c r="G59" i="1"/>
  <c r="H55" i="1"/>
  <c r="G55" i="1"/>
  <c r="H51" i="1"/>
  <c r="G51" i="1"/>
  <c r="H47" i="1"/>
  <c r="G47" i="1"/>
  <c r="H43" i="1"/>
  <c r="G43" i="1"/>
  <c r="H39" i="1"/>
  <c r="G39" i="1"/>
  <c r="H35" i="1"/>
  <c r="G35" i="1"/>
  <c r="H31" i="1"/>
  <c r="G31" i="1"/>
  <c r="H27" i="1"/>
  <c r="G27" i="1"/>
  <c r="H23" i="1"/>
  <c r="G23" i="1"/>
  <c r="H19" i="1"/>
  <c r="G19" i="1"/>
  <c r="H15" i="1"/>
  <c r="G15" i="1"/>
  <c r="H11" i="1"/>
  <c r="G11" i="1"/>
  <c r="C64" i="1"/>
  <c r="C60" i="1"/>
  <c r="C56" i="1"/>
  <c r="C52" i="1"/>
  <c r="C48" i="1"/>
  <c r="C44" i="1"/>
  <c r="C40" i="1"/>
  <c r="C36" i="1"/>
  <c r="C32" i="1"/>
  <c r="C28" i="1"/>
  <c r="C24" i="1"/>
  <c r="C20" i="1"/>
  <c r="C16" i="1"/>
  <c r="C12" i="1"/>
  <c r="D65" i="1"/>
  <c r="D61" i="1"/>
  <c r="D57" i="1"/>
  <c r="D53" i="1"/>
  <c r="D49" i="1"/>
  <c r="D45" i="1"/>
  <c r="D41" i="1"/>
  <c r="D37" i="1"/>
  <c r="D33" i="1"/>
  <c r="D29" i="1"/>
  <c r="D25" i="1"/>
  <c r="D21" i="1"/>
  <c r="D17" i="1"/>
  <c r="D13" i="1"/>
  <c r="E60" i="1"/>
  <c r="E55" i="1"/>
  <c r="E44" i="1"/>
  <c r="E38" i="1"/>
  <c r="E30" i="1"/>
  <c r="E22" i="1"/>
  <c r="E14" i="1"/>
  <c r="F63" i="1"/>
  <c r="F55" i="1"/>
  <c r="F47" i="1"/>
  <c r="F39" i="1"/>
  <c r="F31" i="1"/>
  <c r="F23" i="1"/>
  <c r="F15" i="1"/>
  <c r="G64" i="1"/>
  <c r="G56" i="1"/>
  <c r="G48" i="1"/>
  <c r="G40" i="1"/>
  <c r="G32" i="1"/>
  <c r="G24" i="1"/>
  <c r="G16" i="1"/>
  <c r="H65" i="1"/>
  <c r="H57" i="1"/>
  <c r="H49" i="1"/>
  <c r="H41" i="1"/>
  <c r="H33" i="1"/>
  <c r="H25" i="1"/>
  <c r="H17" i="1"/>
  <c r="I42" i="1"/>
  <c r="I34" i="1"/>
  <c r="I26" i="1"/>
  <c r="I18" i="1"/>
  <c r="J10" i="1"/>
  <c r="J59" i="1"/>
  <c r="J51" i="1"/>
  <c r="J43" i="1"/>
  <c r="J35" i="1"/>
  <c r="J27" i="1"/>
  <c r="J19" i="1"/>
  <c r="J11" i="1"/>
</calcChain>
</file>

<file path=xl/sharedStrings.xml><?xml version="1.0" encoding="utf-8"?>
<sst xmlns="http://schemas.openxmlformats.org/spreadsheetml/2006/main" count="21" uniqueCount="21">
  <si>
    <t>3</t>
  </si>
  <si>
    <t>5</t>
  </si>
  <si>
    <t>10</t>
  </si>
  <si>
    <t>12</t>
  </si>
  <si>
    <t>15</t>
  </si>
  <si>
    <t>20</t>
  </si>
  <si>
    <t>25</t>
  </si>
  <si>
    <t>30</t>
  </si>
  <si>
    <t>LOAN ANALYSIS WORKSHEET</t>
  </si>
  <si>
    <t>LOAN ANALYSIS</t>
  </si>
  <si>
    <t>INTEREST RATE</t>
  </si>
  <si>
    <t>YEARS OF LOAN</t>
  </si>
  <si>
    <t>LOAN AMOUNT</t>
  </si>
  <si>
    <t>PAYMENTS DUE</t>
  </si>
  <si>
    <t>MONTHLY PAYMENT</t>
  </si>
  <si>
    <t>TOTAL PAYMENT</t>
  </si>
  <si>
    <t>TOTAL INTEREST</t>
  </si>
  <si>
    <t>RATE</t>
  </si>
  <si>
    <t>YEARS</t>
  </si>
  <si>
    <t>Rate slicer to filter table data based on Rates is in this cell.</t>
  </si>
  <si>
    <t>Start of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</si>
</sst>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42" formatCode="_(&quot;$&quot;* #,##0_);_(&quot;$&quot;* \(#,##0\);_(&quot;$&quot;* &quot;-&quot;_);_(@_)"/>
    <numFmt numFmtId="41" formatCode="_(* #,##0_);_(* \(#,##0\);_(* &quot;-&quot;_);_(@_)"/>
    <numFmt numFmtId="164" formatCode=";;;"/>
  </numFmts>
  <fonts count="19" x14ac:knownFonts="1">
    <font>
      <sz val="11"/>
      <color theme="1" tint="0.24994659260841701"/>
      <name val="Source Sans Pro"/>
      <family val="2"/>
      <scheme val="minor"/>
    </font>
    <font>
      <sz val="11"/>
      <color theme="1"/>
      <name val="Source Sans Pro"/>
      <family val="2"/>
      <scheme val="minor"/>
    </font>
    <font>
      <sz val="11"/>
      <color theme="1"/>
      <name val="Source Sans Pro"/>
      <family val="2"/>
      <scheme val="minor"/>
    </font>
    <font>
      <sz val="22"/>
      <color theme="3"/>
      <name val="Courier New"/>
      <family val="2"/>
      <scheme val="major"/>
    </font>
    <font>
      <sz val="11"/>
      <color theme="1" tint="0.24994659260841701"/>
      <name val="Source Sans Pro"/>
      <family val="2"/>
      <scheme val="minor"/>
    </font>
    <font>
      <sz val="11"/>
      <color theme="1" tint="0.14993743705557422"/>
      <name val="Courier New"/>
      <family val="1"/>
      <scheme val="major"/>
    </font>
    <font>
      <b/>
      <sz val="11"/>
      <color theme="1" tint="0.24994659260841701"/>
      <name val="Source Sans Pro"/>
      <family val="2"/>
      <scheme val="minor"/>
    </font>
    <font>
      <sz val="11"/>
      <color theme="0"/>
      <name val="Courier New"/>
      <family val="2"/>
      <scheme val="major"/>
    </font>
    <font>
      <sz val="11"/>
      <color theme="1" tint="0.14996795556505021"/>
      <name val="Courier New"/>
      <family val="1"/>
      <scheme val="major"/>
    </font>
    <font>
      <sz val="11"/>
      <color theme="0"/>
      <name val="Source Sans Pro"/>
      <family val="2"/>
      <scheme val="minor"/>
    </font>
    <font>
      <sz val="11"/>
      <color theme="0"/>
      <name val="Courier New"/>
      <family val="1"/>
      <scheme val="major"/>
    </font>
    <font>
      <sz val="11"/>
      <color theme="6"/>
      <name val="Source Sans Pro"/>
      <family val="2"/>
      <scheme val="minor"/>
    </font>
    <font>
      <sz val="12"/>
      <color theme="6"/>
      <name val="Source Sans Pro"/>
      <family val="2"/>
      <scheme val="minor"/>
    </font>
    <font>
      <sz val="12"/>
      <color theme="1" tint="0.14996795556505021"/>
      <name val="Source Sans Pro"/>
      <family val="2"/>
      <scheme val="minor"/>
    </font>
    <font>
      <sz val="12"/>
      <color theme="1"/>
      <name val="Source Sans Pro"/>
      <family val="2"/>
      <scheme val="minor"/>
    </font>
    <font>
      <b/>
      <sz val="36"/>
      <color theme="6"/>
      <name val="Courier New"/>
      <family val="3"/>
      <scheme val="major"/>
    </font>
    <font>
      <b/>
      <sz val="18"/>
      <color theme="6"/>
      <name val="Courier New"/>
      <family val="3"/>
      <scheme val="major"/>
    </font>
    <font>
      <b/>
      <sz val="12"/>
      <color theme="6"/>
      <name val="Source Sans Pro"/>
      <family val="2"/>
      <scheme val="minor"/>
    </font>
    <font>
      <b/>
      <sz val="14"/>
      <color theme="6"/>
      <name val="Courier New"/>
      <family val="3"/>
      <scheme val="major"/>
    </font>
  </fonts>
  <fills count="7">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4" tint="-0.24994659260841701"/>
        <bgColor indexed="64"/>
      </patternFill>
    </fill>
    <fill>
      <patternFill patternType="solid">
        <fgColor theme="8" tint="0.79998168889431442"/>
        <bgColor indexed="64"/>
      </patternFill>
    </fill>
    <fill>
      <patternFill patternType="solid">
        <fgColor theme="8" tint="0.59999389629810485"/>
        <bgColor indexed="64"/>
      </patternFill>
    </fill>
  </fills>
  <borders count="6">
    <border>
      <left/>
      <right/>
      <top/>
      <bottom/>
      <diagonal/>
    </border>
    <border>
      <left/>
      <right/>
      <top style="thick">
        <color theme="0"/>
      </top>
      <bottom style="thick">
        <color theme="4" tint="0.39994506668294322"/>
      </bottom>
      <diagonal/>
    </border>
    <border>
      <left/>
      <right/>
      <top/>
      <bottom style="medium">
        <color theme="7"/>
      </bottom>
      <diagonal/>
    </border>
    <border>
      <left/>
      <right/>
      <top style="medium">
        <color theme="7"/>
      </top>
      <bottom style="thin">
        <color theme="7"/>
      </bottom>
      <diagonal/>
    </border>
    <border>
      <left/>
      <right/>
      <top/>
      <bottom style="thin">
        <color theme="7"/>
      </bottom>
      <diagonal/>
    </border>
    <border>
      <left/>
      <right/>
      <top style="thin">
        <color theme="7"/>
      </top>
      <bottom style="thin">
        <color theme="7"/>
      </bottom>
      <diagonal/>
    </border>
  </borders>
  <cellStyleXfs count="14">
    <xf numFmtId="0" fontId="0" fillId="0" borderId="0"/>
    <xf numFmtId="0" fontId="7" fillId="3" borderId="1"/>
    <xf numFmtId="0" fontId="8" fillId="0" borderId="0"/>
    <xf numFmtId="0" fontId="5" fillId="0" borderId="0">
      <alignment horizontal="right"/>
    </xf>
    <xf numFmtId="8" fontId="2" fillId="0" borderId="0" applyFont="0" applyFill="0" applyBorder="0" applyAlignment="0" applyProtection="0"/>
    <xf numFmtId="0" fontId="6" fillId="2" borderId="0" applyNumberFormat="0" applyBorder="0" applyProtection="0">
      <alignment horizontal="right"/>
    </xf>
    <xf numFmtId="1" fontId="4" fillId="0" borderId="0" applyFont="0" applyFill="0" applyBorder="0" applyProtection="0"/>
    <xf numFmtId="41" fontId="4" fillId="0" borderId="0" applyFont="0" applyFill="0" applyBorder="0" applyAlignment="0" applyProtection="0"/>
    <xf numFmtId="42" fontId="4" fillId="0" borderId="0" applyFont="0" applyFill="0" applyBorder="0" applyAlignment="0" applyProtection="0"/>
    <xf numFmtId="10" fontId="4" fillId="0" borderId="0" applyFont="0" applyFill="0" applyBorder="0" applyAlignment="0" applyProtection="0"/>
    <xf numFmtId="0" fontId="3" fillId="0" borderId="0">
      <alignment vertical="center"/>
    </xf>
    <xf numFmtId="0" fontId="9" fillId="0" borderId="0">
      <alignment wrapText="1"/>
    </xf>
    <xf numFmtId="0" fontId="10" fillId="3" borderId="0" applyNumberFormat="0" applyBorder="0" applyProtection="0">
      <alignment horizontal="center"/>
    </xf>
    <xf numFmtId="0" fontId="9" fillId="4" borderId="0" applyNumberFormat="0" applyBorder="0" applyProtection="0">
      <alignment horizontal="center"/>
    </xf>
  </cellStyleXfs>
  <cellXfs count="45">
    <xf numFmtId="0" fontId="0" fillId="0" borderId="0" xfId="0"/>
    <xf numFmtId="0" fontId="11" fillId="5" borderId="0" xfId="0" applyFont="1" applyFill="1"/>
    <xf numFmtId="0" fontId="11" fillId="6" borderId="2" xfId="0" applyFont="1" applyFill="1" applyBorder="1"/>
    <xf numFmtId="0" fontId="11" fillId="0" borderId="0" xfId="0" applyFont="1"/>
    <xf numFmtId="0" fontId="4" fillId="0" borderId="0" xfId="0" applyFont="1"/>
    <xf numFmtId="0" fontId="4" fillId="6" borderId="2" xfId="0" applyFont="1" applyFill="1" applyBorder="1" applyAlignment="1">
      <alignment vertical="center"/>
    </xf>
    <xf numFmtId="164" fontId="1" fillId="0" borderId="0" xfId="11" applyNumberFormat="1" applyFont="1">
      <alignment wrapText="1"/>
    </xf>
    <xf numFmtId="0" fontId="4" fillId="0" borderId="0" xfId="0" applyFont="1" applyAlignment="1">
      <alignment vertical="center"/>
    </xf>
    <xf numFmtId="0" fontId="4" fillId="5" borderId="0" xfId="0" applyFont="1" applyFill="1"/>
    <xf numFmtId="0" fontId="12" fillId="5" borderId="0" xfId="2" applyFont="1" applyFill="1" applyAlignment="1">
      <alignment horizontal="right"/>
    </xf>
    <xf numFmtId="10" fontId="12" fillId="5" borderId="3" xfId="9" applyFont="1" applyFill="1" applyBorder="1" applyAlignment="1">
      <alignment horizontal="right"/>
    </xf>
    <xf numFmtId="10" fontId="12" fillId="5" borderId="0" xfId="9" applyFont="1" applyFill="1" applyBorder="1" applyAlignment="1">
      <alignment horizontal="right"/>
    </xf>
    <xf numFmtId="0" fontId="12" fillId="5" borderId="0" xfId="3" applyFont="1" applyFill="1" applyAlignment="1"/>
    <xf numFmtId="8" fontId="11" fillId="5" borderId="3" xfId="4" applyFont="1" applyFill="1" applyBorder="1" applyAlignment="1"/>
    <xf numFmtId="8" fontId="11" fillId="5" borderId="0" xfId="4" applyFont="1" applyFill="1" applyBorder="1" applyAlignment="1"/>
    <xf numFmtId="41" fontId="12" fillId="5" borderId="5" xfId="7" applyFont="1" applyFill="1" applyBorder="1" applyAlignment="1">
      <alignment horizontal="right"/>
    </xf>
    <xf numFmtId="41" fontId="12" fillId="5" borderId="0" xfId="7" applyFont="1" applyFill="1" applyAlignment="1">
      <alignment horizontal="right"/>
    </xf>
    <xf numFmtId="8" fontId="11" fillId="5" borderId="4" xfId="4" applyFont="1" applyFill="1" applyBorder="1" applyAlignment="1"/>
    <xf numFmtId="8" fontId="11" fillId="5" borderId="0" xfId="4" applyFont="1" applyFill="1" applyAlignment="1"/>
    <xf numFmtId="8" fontId="12" fillId="5" borderId="5" xfId="4" applyFont="1" applyFill="1" applyBorder="1" applyAlignment="1">
      <alignment horizontal="right"/>
    </xf>
    <xf numFmtId="8" fontId="12" fillId="5" borderId="0" xfId="4" applyFont="1" applyFill="1" applyAlignment="1">
      <alignment horizontal="right"/>
    </xf>
    <xf numFmtId="0" fontId="12" fillId="5" borderId="4" xfId="5" applyFont="1" applyFill="1" applyBorder="1">
      <alignment horizontal="right"/>
    </xf>
    <xf numFmtId="0" fontId="12" fillId="5" borderId="0" xfId="5" applyFont="1" applyFill="1">
      <alignment horizontal="right"/>
    </xf>
    <xf numFmtId="0" fontId="13" fillId="5" borderId="0" xfId="2" applyFont="1" applyFill="1" applyAlignment="1">
      <alignment vertical="center"/>
    </xf>
    <xf numFmtId="0" fontId="14" fillId="5" borderId="0" xfId="5" applyFont="1" applyFill="1" applyAlignment="1">
      <alignment horizontal="right" vertical="center"/>
    </xf>
    <xf numFmtId="0" fontId="4" fillId="5" borderId="0" xfId="0" applyFont="1" applyFill="1" applyAlignment="1">
      <alignment vertical="center"/>
    </xf>
    <xf numFmtId="0" fontId="1" fillId="5" borderId="0" xfId="0" applyFont="1" applyFill="1"/>
    <xf numFmtId="0" fontId="4" fillId="6" borderId="0" xfId="0" applyFont="1" applyFill="1"/>
    <xf numFmtId="0" fontId="1" fillId="0" borderId="0" xfId="0" applyFont="1"/>
    <xf numFmtId="0" fontId="15" fillId="6" borderId="0" xfId="10" applyFont="1" applyFill="1" applyAlignment="1">
      <alignment horizontal="center"/>
    </xf>
    <xf numFmtId="0" fontId="16" fillId="6" borderId="2" xfId="1" applyFont="1" applyFill="1" applyBorder="1" applyAlignment="1">
      <alignment horizontal="center" vertical="center"/>
    </xf>
    <xf numFmtId="0" fontId="17" fillId="5" borderId="3" xfId="2" applyFont="1" applyFill="1" applyBorder="1" applyAlignment="1">
      <alignment horizontal="right"/>
    </xf>
    <xf numFmtId="0" fontId="17" fillId="5" borderId="5" xfId="2" applyFont="1" applyFill="1" applyBorder="1" applyAlignment="1">
      <alignment horizontal="right"/>
    </xf>
    <xf numFmtId="0" fontId="17" fillId="5" borderId="4" xfId="2" applyFont="1" applyFill="1" applyBorder="1" applyAlignment="1">
      <alignment horizontal="right"/>
    </xf>
    <xf numFmtId="0" fontId="17" fillId="5" borderId="3" xfId="3" applyFont="1" applyFill="1" applyBorder="1">
      <alignment horizontal="right"/>
    </xf>
    <xf numFmtId="0" fontId="17" fillId="5" borderId="5" xfId="3" applyFont="1" applyFill="1" applyBorder="1">
      <alignment horizontal="right"/>
    </xf>
    <xf numFmtId="0" fontId="16" fillId="6" borderId="2" xfId="12" applyFont="1" applyFill="1" applyBorder="1" applyAlignment="1">
      <alignment horizontal="center" vertical="center"/>
    </xf>
    <xf numFmtId="0" fontId="18" fillId="0" borderId="0" xfId="13" applyFont="1" applyFill="1" applyAlignment="1">
      <alignment horizontal="center" vertical="center"/>
    </xf>
    <xf numFmtId="0" fontId="4" fillId="0" borderId="0" xfId="0" applyFont="1" applyFill="1"/>
    <xf numFmtId="10" fontId="4" fillId="0" borderId="0" xfId="9" applyFont="1" applyFill="1" applyAlignment="1">
      <alignment horizontal="center" vertical="center"/>
    </xf>
    <xf numFmtId="8" fontId="4" fillId="0" borderId="0" xfId="4" applyFont="1" applyFill="1" applyAlignment="1">
      <alignment horizontal="center" vertical="center"/>
    </xf>
    <xf numFmtId="0" fontId="4" fillId="0" borderId="0" xfId="0" applyFont="1" applyFill="1" applyBorder="1"/>
    <xf numFmtId="10" fontId="4" fillId="0" borderId="0" xfId="9" applyFont="1" applyFill="1" applyBorder="1" applyAlignment="1">
      <alignment horizontal="center" vertical="center"/>
    </xf>
    <xf numFmtId="8" fontId="4" fillId="0" borderId="0" xfId="4" applyFont="1" applyFill="1" applyBorder="1" applyAlignment="1">
      <alignment horizontal="center" vertical="center"/>
    </xf>
    <xf numFmtId="0" fontId="4" fillId="5" borderId="0" xfId="0" applyFont="1" applyFill="1" applyBorder="1"/>
  </cellXfs>
  <cellStyles count="14">
    <cellStyle name="60% - Accent1" xfId="13" builtinId="32" customBuiltin="1"/>
    <cellStyle name="Accent1" xfId="12" builtinId="29" customBuiltin="1"/>
    <cellStyle name="Comma" xfId="6" builtinId="3" customBuiltin="1"/>
    <cellStyle name="Comma [0]" xfId="7" builtinId="6" customBuiltin="1"/>
    <cellStyle name="Currency" xfId="4" builtinId="4" customBuiltin="1"/>
    <cellStyle name="Currency [0]" xfId="8" builtinId="7" customBuiltin="1"/>
    <cellStyle name="Heading 1" xfId="1" builtinId="16" customBuiltin="1"/>
    <cellStyle name="Heading 2" xfId="2" builtinId="17" customBuiltin="1"/>
    <cellStyle name="Heading 3" xfId="3" builtinId="18" customBuiltin="1"/>
    <cellStyle name="Heading 4" xfId="5" builtinId="19" customBuiltin="1"/>
    <cellStyle name="Normal" xfId="0" builtinId="0" customBuiltin="1"/>
    <cellStyle name="Note" xfId="11" builtinId="10" customBuiltin="1"/>
    <cellStyle name="Percent" xfId="9" builtinId="5" customBuiltin="1"/>
    <cellStyle name="Title" xfId="10" builtinId="15" customBuiltin="1"/>
  </cellStyles>
  <dxfs count="17">
    <dxf>
      <font>
        <strike val="0"/>
        <outline val="0"/>
        <shadow val="0"/>
        <u val="none"/>
        <vertAlign val="baseline"/>
        <name val="Source Sans Pro"/>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Source Sans Pro"/>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Source Sans Pro"/>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Source Sans Pro"/>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Source Sans Pro"/>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Source Sans Pro"/>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Source Sans Pro"/>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Source Sans Pro"/>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Source Sans Pro"/>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Source Sans Pro"/>
        <family val="2"/>
        <scheme val="minor"/>
      </font>
      <fill>
        <patternFill patternType="none">
          <fgColor indexed="64"/>
          <bgColor auto="1"/>
        </patternFill>
      </fill>
      <alignment horizontal="center" vertical="center" textRotation="0" wrapText="0" indent="0" justifyLastLine="0" shrinkToFit="0" readingOrder="0"/>
    </dxf>
    <dxf>
      <font>
        <b/>
        <color theme="1"/>
      </font>
      <border>
        <top style="double">
          <color theme="4"/>
        </top>
      </border>
    </dxf>
    <dxf>
      <fill>
        <patternFill>
          <bgColor theme="8" tint="0.59996337778862885"/>
        </patternFill>
      </fill>
      <border>
        <left/>
        <right/>
        <bottom/>
        <vertical/>
      </border>
    </dxf>
    <dxf>
      <fill>
        <patternFill>
          <bgColor theme="8" tint="0.79998168889431442"/>
        </patternFill>
      </fill>
      <border>
        <vertical style="thin">
          <color theme="8" tint="0.39994506668294322"/>
        </vertical>
        <horizontal style="thin">
          <color theme="8" tint="0.39994506668294322"/>
        </horizontal>
      </border>
    </dxf>
    <dxf>
      <font>
        <b/>
        <strike val="0"/>
        <outline val="0"/>
        <shadow val="0"/>
        <u val="none"/>
        <vertAlign val="baseline"/>
        <sz val="14"/>
        <color theme="6"/>
        <name val="Courier New"/>
        <family val="3"/>
        <scheme val="major"/>
      </font>
      <fill>
        <patternFill patternType="none">
          <fgColor indexed="64"/>
          <bgColor auto="1"/>
        </patternFill>
      </fill>
      <alignment horizontal="center" vertical="center" textRotation="0" wrapText="0" indent="0" justifyLastLine="0" shrinkToFit="0" readingOrder="0"/>
    </dxf>
    <dxf>
      <fill>
        <patternFill>
          <bgColor theme="9" tint="0.59996337778862885"/>
        </patternFill>
      </fill>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Loan analysis worksheet" defaultPivotStyle="PivotStyleLight16">
    <tableStyle name="Loan analysis worksheet" pivot="0" count="3" xr9:uid="{00000000-0011-0000-FFFF-FFFF00000000}">
      <tableStyleElement type="wholeTable" dxfId="12"/>
      <tableStyleElement type="headerRow" dxfId="11"/>
      <tableStyleElement type="totalRow" dxfId="10"/>
    </tableStyle>
    <tableStyle name="Loan analysis worksheet slicer" pivot="0" table="0" count="10" xr9:uid="{00000000-0011-0000-FFFF-FFFF01000000}">
      <tableStyleElement type="wholeTable" dxfId="16"/>
      <tableStyleElement type="headerRow" dxfId="15"/>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Loan analysis workshe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11</xdr:col>
      <xdr:colOff>340858</xdr:colOff>
      <xdr:row>1</xdr:row>
      <xdr:rowOff>571954</xdr:rowOff>
    </xdr:from>
    <xdr:to>
      <xdr:col>11</xdr:col>
      <xdr:colOff>5901770</xdr:colOff>
      <xdr:row>8</xdr:row>
      <xdr:rowOff>3687</xdr:rowOff>
    </xdr:to>
    <mc:AlternateContent xmlns:mc="http://schemas.openxmlformats.org/markup-compatibility/2006" xmlns:sle15="http://schemas.microsoft.com/office/drawing/2012/slicer">
      <mc:Choice Requires="sle15">
        <xdr:graphicFrame macro="">
          <xdr:nvGraphicFramePr>
            <xdr:cNvPr id="6" name="Rate" descr="Rate slicer to filter table data based on Rates">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Rate"/>
            </a:graphicData>
          </a:graphic>
        </xdr:graphicFrame>
      </mc:Choice>
      <mc:Fallback xmlns="">
        <xdr:sp macro="" textlink="">
          <xdr:nvSpPr>
            <xdr:cNvPr id="0" name=""/>
            <xdr:cNvSpPr>
              <a:spLocks noTextEdit="1"/>
            </xdr:cNvSpPr>
          </xdr:nvSpPr>
          <xdr:spPr>
            <a:xfrm>
              <a:off x="12266158" y="1587954"/>
              <a:ext cx="5560912" cy="264483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te" xr10:uid="{00000000-0013-0000-FFFF-FFFF01000000}" sourceName="RATE">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ate" xr10:uid="{00000000-0014-0000-FFFF-FFFF01000000}" cache="Slicer_Rate" caption="RATE" columnCount="8" style="SlicerStyleLight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 displayName="Data" ref="B9:J66" totalsRowShown="0" headerRowDxfId="13" dataDxfId="0" dataCellStyle="Normal">
  <autoFilter ref="B9:J6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RATE" dataDxfId="9" dataCellStyle="Percent">
      <calculatedColumnFormula>IFERROR(MAX((ROW()-ROW(Data[[#Headers],[RATE]]))*0.0025+0.0175,0.0025), "")</calculatedColumnFormula>
    </tableColumn>
    <tableColumn id="2" xr3:uid="{00000000-0010-0000-0000-000002000000}" name="3" dataDxfId="8" dataCellStyle="Currency">
      <calculatedColumnFormula>IFERROR(PMT(INDEX(Data[],ROW()-ROW(Data[[#Headers],[3]]),1)/12,Data[[#Headers],[3]]*12,-LoanAmount,0,IF(PaymentsDue="End of Period",0,1)), "")</calculatedColumnFormula>
    </tableColumn>
    <tableColumn id="3" xr3:uid="{00000000-0010-0000-0000-000003000000}" name="5" dataDxfId="7" dataCellStyle="Currency">
      <calculatedColumnFormula>IFERROR(PMT(INDEX(Data[],ROW()-ROW(Data[[#Headers],[5]]),1)/12,Data[[#Headers],[5]]*12,-LoanAmount,0,IF(PaymentsDue="End of Period",0,1)), "")</calculatedColumnFormula>
    </tableColumn>
    <tableColumn id="4" xr3:uid="{00000000-0010-0000-0000-000004000000}" name="10" dataDxfId="6" dataCellStyle="Currency">
      <calculatedColumnFormula>IFERROR(PMT(INDEX(Data[],ROW()-ROW(Data[[#Headers],[10]]),1)/12,Data[[#Headers],[10]]*12,-LoanAmount,0,IF(PaymentsDue="End of Period",0,1)), "")</calculatedColumnFormula>
    </tableColumn>
    <tableColumn id="5" xr3:uid="{00000000-0010-0000-0000-000005000000}" name="12" dataDxfId="5" dataCellStyle="Currency">
      <calculatedColumnFormula>IFERROR(PMT(INDEX(Data[],ROW()-ROW(Data[[#Headers],[12]]),1)/12,Data[[#Headers],[12]]*12,-LoanAmount,0,IF(PaymentsDue="End of Period",0,1)), "")</calculatedColumnFormula>
    </tableColumn>
    <tableColumn id="6" xr3:uid="{00000000-0010-0000-0000-000006000000}" name="15" dataDxfId="4" dataCellStyle="Currency">
      <calculatedColumnFormula>IFERROR(PMT(INDEX(Data[],ROW()-ROW(Data[[#Headers],[15]]),1)/12,Data[[#Headers],[15]]*12,-LoanAmount,0,IF(PaymentsDue="End of Period",0,1)), "")</calculatedColumnFormula>
    </tableColumn>
    <tableColumn id="7" xr3:uid="{00000000-0010-0000-0000-000007000000}" name="20" dataDxfId="3" dataCellStyle="Currency">
      <calculatedColumnFormula>IFERROR(PMT(INDEX(Data[],ROW()-ROW(Data[[#Headers],[20]]),1)/12,Data[[#Headers],[20]]*12,-LoanAmount,0,IF(PaymentsDue="End of Period",0,1)), "")</calculatedColumnFormula>
    </tableColumn>
    <tableColumn id="8" xr3:uid="{00000000-0010-0000-0000-000008000000}" name="25" dataDxfId="2" dataCellStyle="Currency">
      <calculatedColumnFormula>IFERROR(PMT(INDEX(Data[],ROW()-ROW(Data[[#Headers],[25]]),1)/12,Data[[#Headers],[25]]*12,-LoanAmount,0,IF(PaymentsDue="End of Period",0,1)), "")</calculatedColumnFormula>
    </tableColumn>
    <tableColumn id="9" xr3:uid="{00000000-0010-0000-0000-000009000000}" name="30" dataDxfId="1" dataCellStyle="Currency">
      <calculatedColumnFormula>IFERROR(PMT(INDEX(Data[],ROW()-ROW(Data[[#Headers],[30]]),1)/12,Data[[#Headers],[30]]*12,-LoanAmount,0,IF(PaymentsDue="End of Period",0,1)), "")</calculatedColumnFormula>
    </tableColumn>
  </tableColumns>
  <tableStyleInfo name="Loan analysis worksheet" showFirstColumn="0" showLastColumn="0" showRowStripes="1" showColumnStripes="0"/>
  <extLst>
    <ext xmlns:x14="http://schemas.microsoft.com/office/spreadsheetml/2009/9/main" uri="{504A1905-F514-4f6f-8877-14C23A59335A}">
      <x14:table altTextSummary="Rates and amounts for years 3, 5, 10, 12, 15, 20, 25, and 30 are automatically calculated in this table"/>
    </ext>
  </extLst>
</table>
</file>

<file path=xl/theme/theme1.xml><?xml version="1.0" encoding="utf-8"?>
<a:theme xmlns:a="http://schemas.openxmlformats.org/drawingml/2006/main" name="StartupExpenses">
  <a:themeElements>
    <a:clrScheme name="Whitepaper">
      <a:dk1>
        <a:srgbClr val="000000"/>
      </a:dk1>
      <a:lt1>
        <a:srgbClr val="FFFFFF"/>
      </a:lt1>
      <a:dk2>
        <a:srgbClr val="44546A"/>
      </a:dk2>
      <a:lt2>
        <a:srgbClr val="E7E6E6"/>
      </a:lt2>
      <a:accent1>
        <a:srgbClr val="D73A2C"/>
      </a:accent1>
      <a:accent2>
        <a:srgbClr val="FFF9F2"/>
      </a:accent2>
      <a:accent3>
        <a:srgbClr val="234756"/>
      </a:accent3>
      <a:accent4>
        <a:srgbClr val="DD933B"/>
      </a:accent4>
      <a:accent5>
        <a:srgbClr val="E3B568"/>
      </a:accent5>
      <a:accent6>
        <a:srgbClr val="96A8B4"/>
      </a:accent6>
      <a:hlink>
        <a:srgbClr val="0563C1"/>
      </a:hlink>
      <a:folHlink>
        <a:srgbClr val="954F72"/>
      </a:folHlink>
    </a:clrScheme>
    <a:fontScheme name="Custom 23">
      <a:majorFont>
        <a:latin typeface="Courier New"/>
        <a:ea typeface=""/>
        <a:cs typeface=""/>
      </a:majorFont>
      <a:minorFont>
        <a:latin typeface="Source Sans Pr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L67"/>
  <sheetViews>
    <sheetView showGridLines="0" tabSelected="1" zoomScaleNormal="100" workbookViewId="0">
      <selection sqref="A1:K1"/>
    </sheetView>
  </sheetViews>
  <sheetFormatPr defaultColWidth="9.109375" defaultRowHeight="15" customHeight="1" x14ac:dyDescent="0.3"/>
  <cols>
    <col min="1" max="1" width="2.5546875" style="4" customWidth="1"/>
    <col min="2" max="10" width="16.88671875" style="28" customWidth="1"/>
    <col min="11" max="11" width="2.5546875" style="4" customWidth="1"/>
    <col min="12" max="12" width="100.88671875" style="4" customWidth="1"/>
    <col min="13" max="13" width="2.5546875" style="4" customWidth="1"/>
    <col min="14" max="16384" width="9.109375" style="4"/>
  </cols>
  <sheetData>
    <row r="1" spans="1:12" ht="79.95" customHeight="1" x14ac:dyDescent="0.95">
      <c r="A1" s="29" t="s">
        <v>8</v>
      </c>
      <c r="B1" s="29"/>
      <c r="C1" s="29"/>
      <c r="D1" s="29"/>
      <c r="E1" s="29"/>
      <c r="F1" s="29"/>
      <c r="G1" s="29"/>
      <c r="H1" s="29"/>
      <c r="I1" s="29"/>
      <c r="J1" s="29"/>
      <c r="K1" s="29"/>
    </row>
    <row r="2" spans="1:12" s="7" customFormat="1" ht="45" customHeight="1" thickBot="1" x14ac:dyDescent="0.35">
      <c r="A2" s="5"/>
      <c r="B2" s="30" t="s">
        <v>9</v>
      </c>
      <c r="C2" s="30"/>
      <c r="D2" s="30"/>
      <c r="E2" s="30"/>
      <c r="F2" s="30"/>
      <c r="G2" s="30"/>
      <c r="H2" s="30"/>
      <c r="I2" s="30"/>
      <c r="J2" s="30"/>
      <c r="K2" s="5"/>
      <c r="L2" s="6" t="s">
        <v>19</v>
      </c>
    </row>
    <row r="3" spans="1:12" ht="43.05" customHeight="1" x14ac:dyDescent="0.3">
      <c r="A3" s="8"/>
      <c r="B3" s="9"/>
      <c r="C3" s="31" t="s">
        <v>10</v>
      </c>
      <c r="D3" s="10">
        <v>0.05</v>
      </c>
      <c r="E3" s="11"/>
      <c r="F3" s="12"/>
      <c r="G3" s="12"/>
      <c r="H3" s="34" t="s">
        <v>14</v>
      </c>
      <c r="I3" s="13">
        <f>IFERROR(PMT(InterestRate/12,LoanYears*12,-LoanAmount,0,IF(PaymentsDue="End of Period",0,1)), "")</f>
        <v>105.62540936671392</v>
      </c>
      <c r="J3" s="14"/>
      <c r="K3" s="8"/>
      <c r="L3" s="6"/>
    </row>
    <row r="4" spans="1:12" ht="30" customHeight="1" x14ac:dyDescent="0.3">
      <c r="A4" s="8"/>
      <c r="B4" s="9"/>
      <c r="C4" s="32" t="s">
        <v>11</v>
      </c>
      <c r="D4" s="15">
        <v>10</v>
      </c>
      <c r="E4" s="16"/>
      <c r="F4" s="12"/>
      <c r="G4" s="12"/>
      <c r="H4" s="35" t="s">
        <v>15</v>
      </c>
      <c r="I4" s="17">
        <f>IFERROR(MonthlyPayments*LoanYears*12, "")</f>
        <v>12675.049124005669</v>
      </c>
      <c r="J4" s="18"/>
      <c r="K4" s="8"/>
      <c r="L4" s="6"/>
    </row>
    <row r="5" spans="1:12" ht="30" customHeight="1" x14ac:dyDescent="0.3">
      <c r="A5" s="8"/>
      <c r="B5" s="9"/>
      <c r="C5" s="32" t="s">
        <v>12</v>
      </c>
      <c r="D5" s="19">
        <v>10000</v>
      </c>
      <c r="E5" s="20"/>
      <c r="F5" s="12"/>
      <c r="G5" s="12"/>
      <c r="H5" s="35" t="s">
        <v>16</v>
      </c>
      <c r="I5" s="17">
        <f>IFERROR(TotalPayments-LoanAmount, "")</f>
        <v>2675.049124005669</v>
      </c>
      <c r="J5" s="18"/>
      <c r="K5" s="8"/>
      <c r="L5" s="6"/>
    </row>
    <row r="6" spans="1:12" ht="30" customHeight="1" x14ac:dyDescent="0.3">
      <c r="A6" s="8"/>
      <c r="B6" s="9"/>
      <c r="C6" s="33" t="s">
        <v>13</v>
      </c>
      <c r="D6" s="21" t="s">
        <v>20</v>
      </c>
      <c r="E6" s="22"/>
      <c r="F6" s="1"/>
      <c r="G6" s="1"/>
      <c r="H6" s="1"/>
      <c r="I6" s="1"/>
      <c r="J6" s="1"/>
      <c r="K6" s="8"/>
      <c r="L6" s="6"/>
    </row>
    <row r="7" spans="1:12" ht="30" customHeight="1" x14ac:dyDescent="0.3">
      <c r="A7" s="8"/>
      <c r="B7" s="23"/>
      <c r="C7" s="23"/>
      <c r="D7" s="24"/>
      <c r="E7" s="24"/>
      <c r="F7" s="25"/>
      <c r="G7" s="25"/>
      <c r="H7" s="25"/>
      <c r="I7" s="26"/>
      <c r="J7" s="26"/>
      <c r="K7" s="8"/>
      <c r="L7" s="6"/>
    </row>
    <row r="8" spans="1:12" s="3" customFormat="1" ht="45" customHeight="1" thickBot="1" x14ac:dyDescent="0.35">
      <c r="A8" s="2"/>
      <c r="B8" s="36" t="s">
        <v>18</v>
      </c>
      <c r="C8" s="36"/>
      <c r="D8" s="36"/>
      <c r="E8" s="36"/>
      <c r="F8" s="36"/>
      <c r="G8" s="36"/>
      <c r="H8" s="36"/>
      <c r="I8" s="36"/>
      <c r="J8" s="36"/>
      <c r="K8" s="2"/>
      <c r="L8" s="6"/>
    </row>
    <row r="9" spans="1:12" ht="30" customHeight="1" x14ac:dyDescent="0.3">
      <c r="A9" s="27"/>
      <c r="B9" s="37" t="s">
        <v>17</v>
      </c>
      <c r="C9" s="37" t="s">
        <v>0</v>
      </c>
      <c r="D9" s="37" t="s">
        <v>1</v>
      </c>
      <c r="E9" s="37" t="s">
        <v>2</v>
      </c>
      <c r="F9" s="37" t="s">
        <v>3</v>
      </c>
      <c r="G9" s="37" t="s">
        <v>4</v>
      </c>
      <c r="H9" s="37" t="s">
        <v>5</v>
      </c>
      <c r="I9" s="37" t="s">
        <v>6</v>
      </c>
      <c r="J9" s="37" t="s">
        <v>7</v>
      </c>
      <c r="K9" s="27"/>
      <c r="L9" s="6"/>
    </row>
    <row r="10" spans="1:12" ht="19.95" customHeight="1" x14ac:dyDescent="0.3">
      <c r="A10" s="8"/>
      <c r="B10" s="39">
        <f>IFERROR(MAX((ROW()-ROW(Data[[#Headers],[RATE]]))*0.0025+0.0175,0.0025), "")</f>
        <v>0.02</v>
      </c>
      <c r="C10" s="40">
        <f>IFERROR(PMT(INDEX(Data[],ROW()-ROW(Data[[#Headers],[3]]),1)/12,Data[[#Headers],[3]]*12,-LoanAmount,0,IF(PaymentsDue="End of Period",0,1)), "")</f>
        <v>285.94920531570432</v>
      </c>
      <c r="D10" s="40">
        <f>IFERROR(PMT(INDEX(Data[],ROW()-ROW(Data[[#Headers],[5]]),1)/12,Data[[#Headers],[5]]*12,-LoanAmount,0,IF(PaymentsDue="End of Period",0,1)), "")</f>
        <v>174.98595727032657</v>
      </c>
      <c r="E10" s="40">
        <f>IFERROR(PMT(INDEX(Data[],ROW()-ROW(Data[[#Headers],[10]]),1)/12,Data[[#Headers],[10]]*12,-LoanAmount,0,IF(PaymentsDue="End of Period",0,1)), "")</f>
        <v>91.860353253804362</v>
      </c>
      <c r="F10" s="40">
        <f>IFERROR(PMT(INDEX(Data[],ROW()-ROW(Data[[#Headers],[12]]),1)/12,Data[[#Headers],[12]]*12,-LoanAmount,0,IF(PaymentsDue="End of Period",0,1)), "")</f>
        <v>78.038305342854699</v>
      </c>
      <c r="G10" s="40">
        <f>IFERROR(PMT(INDEX(Data[],ROW()-ROW(Data[[#Headers],[15]]),1)/12,Data[[#Headers],[15]]*12,-LoanAmount,0,IF(PaymentsDue="End of Period",0,1)), "")</f>
        <v>64.24379706067144</v>
      </c>
      <c r="H10" s="40">
        <f>IFERROR(PMT(INDEX(Data[],ROW()-ROW(Data[[#Headers],[20]]),1)/12,Data[[#Headers],[20]]*12,-LoanAmount,0,IF(PaymentsDue="End of Period",0,1)), "")</f>
        <v>50.504159904670601</v>
      </c>
      <c r="I10" s="40">
        <f>IFERROR(PMT(INDEX(Data[],ROW()-ROW(Data[[#Headers],[25]]),1)/12,Data[[#Headers],[25]]*12,-LoanAmount,0,IF(PaymentsDue="End of Period",0,1)), "")</f>
        <v>42.31490901604726</v>
      </c>
      <c r="J10" s="40">
        <f>IFERROR(PMT(INDEX(Data[],ROW()-ROW(Data[[#Headers],[30]]),1)/12,Data[[#Headers],[30]]*12,-LoanAmount,0,IF(PaymentsDue="End of Period",0,1)), "")</f>
        <v>36.900446524674258</v>
      </c>
      <c r="K10" s="8"/>
      <c r="L10" s="6"/>
    </row>
    <row r="11" spans="1:12" ht="19.95" customHeight="1" x14ac:dyDescent="0.3">
      <c r="A11" s="8"/>
      <c r="B11" s="39">
        <f>IFERROR(MAX((ROW()-ROW(Data[[#Headers],[RATE]]))*0.0025+0.0175,0.0025), "")</f>
        <v>2.2500000000000003E-2</v>
      </c>
      <c r="C11" s="40">
        <f>IFERROR(PMT(INDEX(Data[],ROW()-ROW(Data[[#Headers],[3]]),1)/12,Data[[#Headers],[3]]*12,-LoanAmount,0,IF(PaymentsDue="End of Period",0,1)), "")</f>
        <v>286.98038692573107</v>
      </c>
      <c r="D11" s="40">
        <f>IFERROR(PMT(INDEX(Data[],ROW()-ROW(Data[[#Headers],[5]]),1)/12,Data[[#Headers],[5]]*12,-LoanAmount,0,IF(PaymentsDue="End of Period",0,1)), "")</f>
        <v>176.04336626960756</v>
      </c>
      <c r="E11" s="40">
        <f>IFERROR(PMT(INDEX(Data[],ROW()-ROW(Data[[#Headers],[10]]),1)/12,Data[[#Headers],[10]]*12,-LoanAmount,0,IF(PaymentsDue="End of Period",0,1)), "")</f>
        <v>92.963066071832216</v>
      </c>
      <c r="F11" s="40">
        <f>IFERROR(PMT(INDEX(Data[],ROW()-ROW(Data[[#Headers],[12]]),1)/12,Data[[#Headers],[12]]*12,-LoanAmount,0,IF(PaymentsDue="End of Period",0,1)), "")</f>
        <v>79.157078493091049</v>
      </c>
      <c r="G11" s="40">
        <f>IFERROR(PMT(INDEX(Data[],ROW()-ROW(Data[[#Headers],[15]]),1)/12,Data[[#Headers],[15]]*12,-LoanAmount,0,IF(PaymentsDue="End of Period",0,1)), "")</f>
        <v>65.385878463464181</v>
      </c>
      <c r="H11" s="40">
        <f>IFERROR(PMT(INDEX(Data[],ROW()-ROW(Data[[#Headers],[20]]),1)/12,Data[[#Headers],[20]]*12,-LoanAmount,0,IF(PaymentsDue="End of Period",0,1)), "")</f>
        <v>51.683921205444236</v>
      </c>
      <c r="I11" s="40">
        <f>IFERROR(PMT(INDEX(Data[],ROW()-ROW(Data[[#Headers],[25]]),1)/12,Data[[#Headers],[25]]*12,-LoanAmount,0,IF(PaymentsDue="End of Period",0,1)), "")</f>
        <v>43.531448046810212</v>
      </c>
      <c r="J11" s="40">
        <f>IFERROR(PMT(INDEX(Data[],ROW()-ROW(Data[[#Headers],[30]]),1)/12,Data[[#Headers],[30]]*12,-LoanAmount,0,IF(PaymentsDue="End of Period",0,1)), "")</f>
        <v>38.15307321516957</v>
      </c>
      <c r="K11" s="8"/>
      <c r="L11" s="6"/>
    </row>
    <row r="12" spans="1:12" ht="19.95" customHeight="1" x14ac:dyDescent="0.3">
      <c r="A12" s="8"/>
      <c r="B12" s="39">
        <f>IFERROR(MAX((ROW()-ROW(Data[[#Headers],[RATE]]))*0.0025+0.0175,0.0025), "")</f>
        <v>2.5000000000000001E-2</v>
      </c>
      <c r="C12" s="40">
        <f>IFERROR(PMT(INDEX(Data[],ROW()-ROW(Data[[#Headers],[3]]),1)/12,Data[[#Headers],[3]]*12,-LoanAmount,0,IF(PaymentsDue="End of Period",0,1)), "")</f>
        <v>288.01372805170166</v>
      </c>
      <c r="D12" s="40">
        <f>IFERROR(PMT(INDEX(Data[],ROW()-ROW(Data[[#Headers],[5]]),1)/12,Data[[#Headers],[5]]*12,-LoanAmount,0,IF(PaymentsDue="End of Period",0,1)), "")</f>
        <v>177.10464803805681</v>
      </c>
      <c r="E12" s="40">
        <f>IFERROR(PMT(INDEX(Data[],ROW()-ROW(Data[[#Headers],[10]]),1)/12,Data[[#Headers],[10]]*12,-LoanAmount,0,IF(PaymentsDue="End of Period",0,1)), "")</f>
        <v>94.073914382334706</v>
      </c>
      <c r="F12" s="40">
        <f>IFERROR(PMT(INDEX(Data[],ROW()-ROW(Data[[#Headers],[12]]),1)/12,Data[[#Headers],[12]]*12,-LoanAmount,0,IF(PaymentsDue="End of Period",0,1)), "")</f>
        <v>80.285676554828072</v>
      </c>
      <c r="G12" s="40">
        <f>IFERROR(PMT(INDEX(Data[],ROW()-ROW(Data[[#Headers],[15]]),1)/12,Data[[#Headers],[15]]*12,-LoanAmount,0,IF(PaymentsDue="End of Period",0,1)), "")</f>
        <v>66.540295285720063</v>
      </c>
      <c r="H12" s="40">
        <f>IFERROR(PMT(INDEX(Data[],ROW()-ROW(Data[[#Headers],[20]]),1)/12,Data[[#Headers],[20]]*12,-LoanAmount,0,IF(PaymentsDue="End of Period",0,1)), "")</f>
        <v>52.880122381594674</v>
      </c>
      <c r="I12" s="40">
        <f>IFERROR(PMT(INDEX(Data[],ROW()-ROW(Data[[#Headers],[25]]),1)/12,Data[[#Headers],[25]]*12,-LoanAmount,0,IF(PaymentsDue="End of Period",0,1)), "")</f>
        <v>44.768405895379971</v>
      </c>
      <c r="J12" s="40">
        <f>IFERROR(PMT(INDEX(Data[],ROW()-ROW(Data[[#Headers],[30]]),1)/12,Data[[#Headers],[30]]*12,-LoanAmount,0,IF(PaymentsDue="End of Period",0,1)), "")</f>
        <v>39.429944164763285</v>
      </c>
      <c r="K12" s="8"/>
      <c r="L12" s="6"/>
    </row>
    <row r="13" spans="1:12" ht="19.95" customHeight="1" x14ac:dyDescent="0.3">
      <c r="A13" s="8"/>
      <c r="B13" s="39">
        <f>IFERROR(MAX((ROW()-ROW(Data[[#Headers],[RATE]]))*0.0025+0.0175,0.0025), "")</f>
        <v>2.7500000000000004E-2</v>
      </c>
      <c r="C13" s="40">
        <f>IFERROR(PMT(INDEX(Data[],ROW()-ROW(Data[[#Headers],[3]]),1)/12,Data[[#Headers],[3]]*12,-LoanAmount,0,IF(PaymentsDue="End of Period",0,1)), "")</f>
        <v>289.04922626449695</v>
      </c>
      <c r="D13" s="40">
        <f>IFERROR(PMT(INDEX(Data[],ROW()-ROW(Data[[#Headers],[5]]),1)/12,Data[[#Headers],[5]]*12,-LoanAmount,0,IF(PaymentsDue="End of Period",0,1)), "")</f>
        <v>178.16979754108667</v>
      </c>
      <c r="E13" s="40">
        <f>IFERROR(PMT(INDEX(Data[],ROW()-ROW(Data[[#Headers],[10]]),1)/12,Data[[#Headers],[10]]*12,-LoanAmount,0,IF(PaymentsDue="End of Period",0,1)), "")</f>
        <v>95.192880280553197</v>
      </c>
      <c r="F13" s="40">
        <f>IFERROR(PMT(INDEX(Data[],ROW()-ROW(Data[[#Headers],[12]]),1)/12,Data[[#Headers],[12]]*12,-LoanAmount,0,IF(PaymentsDue="End of Period",0,1)), "")</f>
        <v>81.42407270166504</v>
      </c>
      <c r="G13" s="40">
        <f>IFERROR(PMT(INDEX(Data[],ROW()-ROW(Data[[#Headers],[15]]),1)/12,Data[[#Headers],[15]]*12,-LoanAmount,0,IF(PaymentsDue="End of Period",0,1)), "")</f>
        <v>67.707001863330703</v>
      </c>
      <c r="H13" s="40">
        <f>IFERROR(PMT(INDEX(Data[],ROW()-ROW(Data[[#Headers],[20]]),1)/12,Data[[#Headers],[20]]*12,-LoanAmount,0,IF(PaymentsDue="End of Period",0,1)), "")</f>
        <v>54.092668304004931</v>
      </c>
      <c r="I13" s="40">
        <f>IFERROR(PMT(INDEX(Data[],ROW()-ROW(Data[[#Headers],[25]]),1)/12,Data[[#Headers],[25]]*12,-LoanAmount,0,IF(PaymentsDue="End of Period",0,1)), "")</f>
        <v>46.025610167616904</v>
      </c>
      <c r="J13" s="40">
        <f>IFERROR(PMT(INDEX(Data[],ROW()-ROW(Data[[#Headers],[30]]),1)/12,Data[[#Headers],[30]]*12,-LoanAmount,0,IF(PaymentsDue="End of Period",0,1)), "")</f>
        <v>40.730776736529791</v>
      </c>
      <c r="K13" s="8"/>
      <c r="L13" s="6"/>
    </row>
    <row r="14" spans="1:12" ht="19.95" customHeight="1" x14ac:dyDescent="0.3">
      <c r="A14" s="8"/>
      <c r="B14" s="39">
        <f>IFERROR(MAX((ROW()-ROW(Data[[#Headers],[RATE]]))*0.0025+0.0175,0.0025), "")</f>
        <v>3.0000000000000002E-2</v>
      </c>
      <c r="C14" s="40">
        <f>IFERROR(PMT(INDEX(Data[],ROW()-ROW(Data[[#Headers],[3]]),1)/12,Data[[#Headers],[3]]*12,-LoanAmount,0,IF(PaymentsDue="End of Period",0,1)), "")</f>
        <v>290.08687910875142</v>
      </c>
      <c r="D14" s="40">
        <f>IFERROR(PMT(INDEX(Data[],ROW()-ROW(Data[[#Headers],[5]]),1)/12,Data[[#Headers],[5]]*12,-LoanAmount,0,IF(PaymentsDue="End of Period",0,1)), "")</f>
        <v>179.23880961658992</v>
      </c>
      <c r="E14" s="40">
        <f>IFERROR(PMT(INDEX(Data[],ROW()-ROW(Data[[#Headers],[10]]),1)/12,Data[[#Headers],[10]]*12,-LoanAmount,0,IF(PaymentsDue="End of Period",0,1)), "")</f>
        <v>96.319944836298774</v>
      </c>
      <c r="F14" s="40">
        <f>IFERROR(PMT(INDEX(Data[],ROW()-ROW(Data[[#Headers],[12]]),1)/12,Data[[#Headers],[12]]*12,-LoanAmount,0,IF(PaymentsDue="End of Period",0,1)), "")</f>
        <v>82.572238348931606</v>
      </c>
      <c r="G14" s="40">
        <f>IFERROR(PMT(INDEX(Data[],ROW()-ROW(Data[[#Headers],[15]]),1)/12,Data[[#Headers],[15]]*12,-LoanAmount,0,IF(PaymentsDue="End of Period",0,1)), "")</f>
        <v>68.885949154911728</v>
      </c>
      <c r="H14" s="40">
        <f>IFERROR(PMT(INDEX(Data[],ROW()-ROW(Data[[#Headers],[20]]),1)/12,Data[[#Headers],[20]]*12,-LoanAmount,0,IF(PaymentsDue="End of Period",0,1)), "")</f>
        <v>55.321456145028634</v>
      </c>
      <c r="I14" s="40">
        <f>IFERROR(PMT(INDEX(Data[],ROW()-ROW(Data[[#Headers],[25]]),1)/12,Data[[#Headers],[25]]*12,-LoanAmount,0,IF(PaymentsDue="End of Period",0,1)), "")</f>
        <v>47.302874200266636</v>
      </c>
      <c r="J14" s="40">
        <f>IFERROR(PMT(INDEX(Data[],ROW()-ROW(Data[[#Headers],[30]]),1)/12,Data[[#Headers],[30]]*12,-LoanAmount,0,IF(PaymentsDue="End of Period",0,1)), "")</f>
        <v>42.055265209920243</v>
      </c>
      <c r="K14" s="8"/>
      <c r="L14" s="6"/>
    </row>
    <row r="15" spans="1:12" ht="19.95" customHeight="1" x14ac:dyDescent="0.3">
      <c r="A15" s="8"/>
      <c r="B15" s="39">
        <f>IFERROR(MAX((ROW()-ROW(Data[[#Headers],[RATE]]))*0.0025+0.0175,0.0025), "")</f>
        <v>3.2500000000000001E-2</v>
      </c>
      <c r="C15" s="40">
        <f>IFERROR(PMT(INDEX(Data[],ROW()-ROW(Data[[#Headers],[3]]),1)/12,Data[[#Headers],[3]]*12,-LoanAmount,0,IF(PaymentsDue="End of Period",0,1)), "")</f>
        <v>291.12668410293776</v>
      </c>
      <c r="D15" s="40">
        <f>IFERROR(PMT(INDEX(Data[],ROW()-ROW(Data[[#Headers],[5]]),1)/12,Data[[#Headers],[5]]*12,-LoanAmount,0,IF(PaymentsDue="End of Period",0,1)), "")</f>
        <v>180.31167897543517</v>
      </c>
      <c r="E15" s="40">
        <f>IFERROR(PMT(INDEX(Data[],ROW()-ROW(Data[[#Headers],[10]]),1)/12,Data[[#Headers],[10]]*12,-LoanAmount,0,IF(PaymentsDue="End of Period",0,1)), "")</f>
        <v>97.455088101577118</v>
      </c>
      <c r="F15" s="40">
        <f>IFERROR(PMT(INDEX(Data[],ROW()-ROW(Data[[#Headers],[12]]),1)/12,Data[[#Headers],[12]]*12,-LoanAmount,0,IF(PaymentsDue="End of Period",0,1)), "")</f>
        <v>83.73014317048559</v>
      </c>
      <c r="G15" s="40">
        <f>IFERROR(PMT(INDEX(Data[],ROW()-ROW(Data[[#Headers],[15]]),1)/12,Data[[#Headers],[15]]*12,-LoanAmount,0,IF(PaymentsDue="End of Period",0,1)), "")</f>
        <v>70.077084787355858</v>
      </c>
      <c r="H15" s="40">
        <f>IFERROR(PMT(INDEX(Data[],ROW()-ROW(Data[[#Headers],[20]]),1)/12,Data[[#Headers],[20]]*12,-LoanAmount,0,IF(PaymentsDue="End of Period",0,1)), "")</f>
        <v>56.566375548989399</v>
      </c>
      <c r="I15" s="40">
        <f>IFERROR(PMT(INDEX(Data[],ROW()-ROW(Data[[#Headers],[25]]),1)/12,Data[[#Headers],[25]]*12,-LoanAmount,0,IF(PaymentsDue="End of Period",0,1)), "")</f>
        <v>48.599997540660539</v>
      </c>
      <c r="J15" s="40">
        <f>IFERROR(PMT(INDEX(Data[],ROW()-ROW(Data[[#Headers],[30]]),1)/12,Data[[#Headers],[30]]*12,-LoanAmount,0,IF(PaymentsDue="End of Period",0,1)), "")</f>
        <v>43.403081893775749</v>
      </c>
      <c r="K15" s="8"/>
      <c r="L15" s="6"/>
    </row>
    <row r="16" spans="1:12" ht="19.95" customHeight="1" x14ac:dyDescent="0.3">
      <c r="A16" s="8"/>
      <c r="B16" s="39">
        <f>IFERROR(MAX((ROW()-ROW(Data[[#Headers],[RATE]]))*0.0025+0.0175,0.0025), "")</f>
        <v>3.5000000000000003E-2</v>
      </c>
      <c r="C16" s="40">
        <f>IFERROR(PMT(INDEX(Data[],ROW()-ROW(Data[[#Headers],[3]]),1)/12,Data[[#Headers],[3]]*12,-LoanAmount,0,IF(PaymentsDue="End of Period",0,1)), "")</f>
        <v>292.16863873945135</v>
      </c>
      <c r="D16" s="40">
        <f>IFERROR(PMT(INDEX(Data[],ROW()-ROW(Data[[#Headers],[5]]),1)/12,Data[[#Headers],[5]]*12,-LoanAmount,0,IF(PaymentsDue="End of Period",0,1)), "")</f>
        <v>181.38840020197492</v>
      </c>
      <c r="E16" s="40">
        <f>IFERROR(PMT(INDEX(Data[],ROW()-ROW(Data[[#Headers],[10]]),1)/12,Data[[#Headers],[10]]*12,-LoanAmount,0,IF(PaymentsDue="End of Period",0,1)), "")</f>
        <v>98.598289118640636</v>
      </c>
      <c r="F16" s="40">
        <f>IFERROR(PMT(INDEX(Data[],ROW()-ROW(Data[[#Headers],[12]]),1)/12,Data[[#Headers],[12]]*12,-LoanAmount,0,IF(PaymentsDue="End of Period",0,1)), "")</f>
        <v>84.897755116551366</v>
      </c>
      <c r="G16" s="40">
        <f>IFERROR(PMT(INDEX(Data[],ROW()-ROW(Data[[#Headers],[15]]),1)/12,Data[[#Headers],[15]]*12,-LoanAmount,0,IF(PaymentsDue="End of Period",0,1)), "")</f>
        <v>71.280353104429594</v>
      </c>
      <c r="H16" s="40">
        <f>IFERROR(PMT(INDEX(Data[],ROW()-ROW(Data[[#Headers],[20]]),1)/12,Data[[#Headers],[20]]*12,-LoanAmount,0,IF(PaymentsDue="End of Period",0,1)), "")</f>
        <v>57.827308814267724</v>
      </c>
      <c r="I16" s="40">
        <f>IFERROR(PMT(INDEX(Data[],ROW()-ROW(Data[[#Headers],[25]]),1)/12,Data[[#Headers],[25]]*12,-LoanAmount,0,IF(PaymentsDue="End of Period",0,1)), "")</f>
        <v>49.916766457116033</v>
      </c>
      <c r="J16" s="40">
        <f>IFERROR(PMT(INDEX(Data[],ROW()-ROW(Data[[#Headers],[30]]),1)/12,Data[[#Headers],[30]]*12,-LoanAmount,0,IF(PaymentsDue="End of Period",0,1)), "")</f>
        <v>44.773878302500158</v>
      </c>
      <c r="K16" s="8"/>
      <c r="L16" s="6"/>
    </row>
    <row r="17" spans="1:12" ht="19.95" customHeight="1" x14ac:dyDescent="0.3">
      <c r="A17" s="8"/>
      <c r="B17" s="39">
        <f>IFERROR(MAX((ROW()-ROW(Data[[#Headers],[RATE]]))*0.0025+0.0175,0.0025), "")</f>
        <v>3.7500000000000006E-2</v>
      </c>
      <c r="C17" s="40">
        <f>IFERROR(PMT(INDEX(Data[],ROW()-ROW(Data[[#Headers],[3]]),1)/12,Data[[#Headers],[3]]*12,-LoanAmount,0,IF(PaymentsDue="End of Period",0,1)), "")</f>
        <v>293.21274048469655</v>
      </c>
      <c r="D17" s="40">
        <f>IFERROR(PMT(INDEX(Data[],ROW()-ROW(Data[[#Headers],[5]]),1)/12,Data[[#Headers],[5]]*12,-LoanAmount,0,IF(PaymentsDue="End of Period",0,1)), "")</f>
        <v>182.46896775456702</v>
      </c>
      <c r="E17" s="40">
        <f>IFERROR(PMT(INDEX(Data[],ROW()-ROW(Data[[#Headers],[10]]),1)/12,Data[[#Headers],[10]]*12,-LoanAmount,0,IF(PaymentsDue="End of Period",0,1)), "")</f>
        <v>99.749525928461239</v>
      </c>
      <c r="F17" s="40">
        <f>IFERROR(PMT(INDEX(Data[],ROW()-ROW(Data[[#Headers],[12]]),1)/12,Data[[#Headers],[12]]*12,-LoanAmount,0,IF(PaymentsDue="End of Period",0,1)), "")</f>
        <v>86.075040432578589</v>
      </c>
      <c r="G17" s="40">
        <f>IFERROR(PMT(INDEX(Data[],ROW()-ROW(Data[[#Headers],[15]]),1)/12,Data[[#Headers],[15]]*12,-LoanAmount,0,IF(PaymentsDue="End of Period",0,1)), "")</f>
        <v>72.495695218321657</v>
      </c>
      <c r="H17" s="40">
        <f>IFERROR(PMT(INDEX(Data[],ROW()-ROW(Data[[#Headers],[20]]),1)/12,Data[[#Headers],[20]]*12,-LoanAmount,0,IF(PaymentsDue="End of Period",0,1)), "")</f>
        <v>59.104131086377315</v>
      </c>
      <c r="I17" s="40">
        <f>IFERROR(PMT(INDEX(Data[],ROW()-ROW(Data[[#Headers],[25]]),1)/12,Data[[#Headers],[25]]*12,-LoanAmount,0,IF(PaymentsDue="End of Period",0,1)), "")</f>
        <v>51.252954477493368</v>
      </c>
      <c r="J17" s="40">
        <f>IFERROR(PMT(INDEX(Data[],ROW()-ROW(Data[[#Headers],[30]]),1)/12,Data[[#Headers],[30]]*12,-LoanAmount,0,IF(PaymentsDue="End of Period",0,1)), "")</f>
        <v>46.167286387252609</v>
      </c>
      <c r="K17" s="8"/>
    </row>
    <row r="18" spans="1:12" ht="19.95" customHeight="1" x14ac:dyDescent="0.3">
      <c r="A18" s="8"/>
      <c r="B18" s="39">
        <f>IFERROR(MAX((ROW()-ROW(Data[[#Headers],[RATE]]))*0.0025+0.0175,0.0025), "")</f>
        <v>0.04</v>
      </c>
      <c r="C18" s="40">
        <f>IFERROR(PMT(INDEX(Data[],ROW()-ROW(Data[[#Headers],[3]]),1)/12,Data[[#Headers],[3]]*12,-LoanAmount,0,IF(PaymentsDue="End of Period",0,1)), "")</f>
        <v>294.25898677917291</v>
      </c>
      <c r="D18" s="40">
        <f>IFERROR(PMT(INDEX(Data[],ROW()-ROW(Data[[#Headers],[5]]),1)/12,Data[[#Headers],[5]]*12,-LoanAmount,0,IF(PaymentsDue="End of Period",0,1)), "")</f>
        <v>183.5533759661098</v>
      </c>
      <c r="E18" s="40">
        <f>IFERROR(PMT(INDEX(Data[],ROW()-ROW(Data[[#Headers],[10]]),1)/12,Data[[#Headers],[10]]*12,-LoanAmount,0,IF(PaymentsDue="End of Period",0,1)), "")</f>
        <v>100.9087755796161</v>
      </c>
      <c r="F18" s="40">
        <f>IFERROR(PMT(INDEX(Data[],ROW()-ROW(Data[[#Headers],[12]]),1)/12,Data[[#Headers],[12]]*12,-LoanAmount,0,IF(PaymentsDue="End of Period",0,1)), "")</f>
        <v>87.261963679096738</v>
      </c>
      <c r="G18" s="40">
        <f>IFERROR(PMT(INDEX(Data[],ROW()-ROW(Data[[#Headers],[15]]),1)/12,Data[[#Headers],[15]]*12,-LoanAmount,0,IF(PaymentsDue="End of Period",0,1)), "")</f>
        <v>73.723049064046847</v>
      </c>
      <c r="H18" s="40">
        <f>IFERROR(PMT(INDEX(Data[],ROW()-ROW(Data[[#Headers],[20]]),1)/12,Data[[#Headers],[20]]*12,-LoanAmount,0,IF(PaymentsDue="End of Period",0,1)), "")</f>
        <v>60.39671056140385</v>
      </c>
      <c r="I18" s="40">
        <f>IFERROR(PMT(INDEX(Data[],ROW()-ROW(Data[[#Headers],[25]]),1)/12,Data[[#Headers],[25]]*12,-LoanAmount,0,IF(PaymentsDue="End of Period",0,1)), "")</f>
        <v>52.608322953266843</v>
      </c>
      <c r="J18" s="40">
        <f>IFERROR(PMT(INDEX(Data[],ROW()-ROW(Data[[#Headers],[30]]),1)/12,Data[[#Headers],[30]]*12,-LoanAmount,0,IF(PaymentsDue="End of Period",0,1)), "")</f>
        <v>47.582919813833172</v>
      </c>
      <c r="K18" s="8"/>
    </row>
    <row r="19" spans="1:12" ht="19.95" customHeight="1" x14ac:dyDescent="0.3">
      <c r="A19" s="8"/>
      <c r="B19" s="39">
        <f>IFERROR(MAX((ROW()-ROW(Data[[#Headers],[RATE]]))*0.0025+0.0175,0.0025), "")</f>
        <v>4.2500000000000003E-2</v>
      </c>
      <c r="C19" s="40">
        <f>IFERROR(PMT(INDEX(Data[],ROW()-ROW(Data[[#Headers],[3]]),1)/12,Data[[#Headers],[3]]*12,-LoanAmount,0,IF(PaymentsDue="End of Period",0,1)), "")</f>
        <v>295.30737503756342</v>
      </c>
      <c r="D19" s="40">
        <f>IFERROR(PMT(INDEX(Data[],ROW()-ROW(Data[[#Headers],[5]]),1)/12,Data[[#Headers],[5]]*12,-LoanAmount,0,IF(PaymentsDue="End of Period",0,1)), "")</f>
        <v>184.64161904458928</v>
      </c>
      <c r="E19" s="40">
        <f>IFERROR(PMT(INDEX(Data[],ROW()-ROW(Data[[#Headers],[10]]),1)/12,Data[[#Headers],[10]]*12,-LoanAmount,0,IF(PaymentsDue="End of Period",0,1)), "")</f>
        <v>102.07601413757926</v>
      </c>
      <c r="F19" s="40">
        <f>IFERROR(PMT(INDEX(Data[],ROW()-ROW(Data[[#Headers],[12]]),1)/12,Data[[#Headers],[12]]*12,-LoanAmount,0,IF(PaymentsDue="End of Period",0,1)), "")</f>
        <v>88.458487752543192</v>
      </c>
      <c r="G19" s="40">
        <f>IFERROR(PMT(INDEX(Data[],ROW()-ROW(Data[[#Headers],[15]]),1)/12,Data[[#Headers],[15]]*12,-LoanAmount,0,IF(PaymentsDue="End of Period",0,1)), "")</f>
        <v>74.962349456603633</v>
      </c>
      <c r="H19" s="40">
        <f>IFERROR(PMT(INDEX(Data[],ROW()-ROW(Data[[#Headers],[20]]),1)/12,Data[[#Headers],[20]]*12,-LoanAmount,0,IF(PaymentsDue="End of Period",0,1)), "")</f>
        <v>61.704908699152291</v>
      </c>
      <c r="I19" s="40">
        <f>IFERROR(PMT(INDEX(Data[],ROW()-ROW(Data[[#Headers],[25]]),1)/12,Data[[#Headers],[25]]*12,-LoanAmount,0,IF(PaymentsDue="End of Period",0,1)), "")</f>
        <v>53.982621646391344</v>
      </c>
      <c r="J19" s="40">
        <f>IFERROR(PMT(INDEX(Data[],ROW()-ROW(Data[[#Headers],[30]]),1)/12,Data[[#Headers],[30]]*12,-LoanAmount,0,IF(PaymentsDue="End of Period",0,1)), "")</f>
        <v>49.020375278835829</v>
      </c>
      <c r="K19" s="8"/>
    </row>
    <row r="20" spans="1:12" ht="19.95" customHeight="1" x14ac:dyDescent="0.3">
      <c r="A20" s="8"/>
      <c r="B20" s="39">
        <f>IFERROR(MAX((ROW()-ROW(Data[[#Headers],[RATE]]))*0.0025+0.0175,0.0025), "")</f>
        <v>4.4999999999999998E-2</v>
      </c>
      <c r="C20" s="40">
        <f>IFERROR(PMT(INDEX(Data[],ROW()-ROW(Data[[#Headers],[3]]),1)/12,Data[[#Headers],[3]]*12,-LoanAmount,0,IF(PaymentsDue="End of Period",0,1)), "")</f>
        <v>296.35790264882269</v>
      </c>
      <c r="D20" s="40">
        <f>IFERROR(PMT(INDEX(Data[],ROW()-ROW(Data[[#Headers],[5]]),1)/12,Data[[#Headers],[5]]*12,-LoanAmount,0,IF(PaymentsDue="End of Period",0,1)), "")</f>
        <v>185.73369107364033</v>
      </c>
      <c r="E20" s="40">
        <f>IFERROR(PMT(INDEX(Data[],ROW()-ROW(Data[[#Headers],[10]]),1)/12,Data[[#Headers],[10]]*12,-LoanAmount,0,IF(PaymentsDue="End of Period",0,1)), "")</f>
        <v>103.25121669441126</v>
      </c>
      <c r="F20" s="40">
        <f>IFERROR(PMT(INDEX(Data[],ROW()-ROW(Data[[#Headers],[12]]),1)/12,Data[[#Headers],[12]]*12,-LoanAmount,0,IF(PaymentsDue="End of Period",0,1)), "")</f>
        <v>89.664573907038246</v>
      </c>
      <c r="G20" s="40">
        <f>IFERROR(PMT(INDEX(Data[],ROW()-ROW(Data[[#Headers],[15]]),1)/12,Data[[#Headers],[15]]*12,-LoanAmount,0,IF(PaymentsDue="End of Period",0,1)), "")</f>
        <v>76.213528150779737</v>
      </c>
      <c r="H20" s="40">
        <f>IFERROR(PMT(INDEX(Data[],ROW()-ROW(Data[[#Headers],[20]]),1)/12,Data[[#Headers],[20]]*12,-LoanAmount,0,IF(PaymentsDue="End of Period",0,1)), "")</f>
        <v>63.02858044532627</v>
      </c>
      <c r="I20" s="40">
        <f>IFERROR(PMT(INDEX(Data[],ROW()-ROW(Data[[#Headers],[25]]),1)/12,Data[[#Headers],[25]]*12,-LoanAmount,0,IF(PaymentsDue="End of Period",0,1)), "")</f>
        <v>55.375589336188192</v>
      </c>
      <c r="J20" s="40">
        <f>IFERROR(PMT(INDEX(Data[],ROW()-ROW(Data[[#Headers],[30]]),1)/12,Data[[#Headers],[30]]*12,-LoanAmount,0,IF(PaymentsDue="End of Period",0,1)), "")</f>
        <v>50.479233855629452</v>
      </c>
      <c r="K20" s="8"/>
    </row>
    <row r="21" spans="1:12" ht="19.95" customHeight="1" x14ac:dyDescent="0.3">
      <c r="A21" s="8"/>
      <c r="B21" s="39">
        <f>IFERROR(MAX((ROW()-ROW(Data[[#Headers],[RATE]]))*0.0025+0.0175,0.0025), "")</f>
        <v>4.7500000000000001E-2</v>
      </c>
      <c r="C21" s="40">
        <f>IFERROR(PMT(INDEX(Data[],ROW()-ROW(Data[[#Headers],[3]]),1)/12,Data[[#Headers],[3]]*12,-LoanAmount,0,IF(PaymentsDue="End of Period",0,1)), "")</f>
        <v>297.41056697626692</v>
      </c>
      <c r="D21" s="40">
        <f>IFERROR(PMT(INDEX(Data[],ROW()-ROW(Data[[#Headers],[5]]),1)/12,Data[[#Headers],[5]]*12,-LoanAmount,0,IF(PaymentsDue="End of Period",0,1)), "")</f>
        <v>186.82958601312001</v>
      </c>
      <c r="E21" s="40">
        <f>IFERROR(PMT(INDEX(Data[],ROW()-ROW(Data[[#Headers],[10]]),1)/12,Data[[#Headers],[10]]*12,-LoanAmount,0,IF(PaymentsDue="End of Period",0,1)), "")</f>
        <v>104.43435737883848</v>
      </c>
      <c r="F21" s="40">
        <f>IFERROR(PMT(INDEX(Data[],ROW()-ROW(Data[[#Headers],[12]]),1)/12,Data[[#Headers],[12]]*12,-LoanAmount,0,IF(PaymentsDue="End of Period",0,1)), "")</f>
        <v>90.880181777082285</v>
      </c>
      <c r="G21" s="40">
        <f>IFERROR(PMT(INDEX(Data[],ROW()-ROW(Data[[#Headers],[15]]),1)/12,Data[[#Headers],[15]]*12,-LoanAmount,0,IF(PaymentsDue="End of Period",0,1)), "")</f>
        <v>77.476513903496397</v>
      </c>
      <c r="H21" s="40">
        <f>IFERROR(PMT(INDEX(Data[],ROW()-ROW(Data[[#Headers],[20]]),1)/12,Data[[#Headers],[20]]*12,-LoanAmount,0,IF(PaymentsDue="End of Period",0,1)), "")</f>
        <v>64.367574462043393</v>
      </c>
      <c r="I21" s="40">
        <f>IFERROR(PMT(INDEX(Data[],ROW()-ROW(Data[[#Headers],[25]]),1)/12,Data[[#Headers],[25]]*12,-LoanAmount,0,IF(PaymentsDue="End of Period",0,1)), "")</f>
        <v>56.786954443436954</v>
      </c>
      <c r="J21" s="40">
        <f>IFERROR(PMT(INDEX(Data[],ROW()-ROW(Data[[#Headers],[30]]),1)/12,Data[[#Headers],[30]]*12,-LoanAmount,0,IF(PaymentsDue="End of Period",0,1)), "")</f>
        <v>51.959062361795645</v>
      </c>
      <c r="K21" s="8"/>
    </row>
    <row r="22" spans="1:12" ht="19.95" customHeight="1" x14ac:dyDescent="0.3">
      <c r="A22" s="8"/>
      <c r="B22" s="39">
        <f>IFERROR(MAX((ROW()-ROW(Data[[#Headers],[RATE]]))*0.0025+0.0175,0.0025), "")</f>
        <v>0.05</v>
      </c>
      <c r="C22" s="40">
        <f>IFERROR(PMT(INDEX(Data[],ROW()-ROW(Data[[#Headers],[3]]),1)/12,Data[[#Headers],[3]]*12,-LoanAmount,0,IF(PaymentsDue="End of Period",0,1)), "")</f>
        <v>298.46536535766455</v>
      </c>
      <c r="D22" s="40">
        <f>IFERROR(PMT(INDEX(Data[],ROW()-ROW(Data[[#Headers],[5]]),1)/12,Data[[#Headers],[5]]*12,-LoanAmount,0,IF(PaymentsDue="End of Period",0,1)), "")</f>
        <v>187.92929769969396</v>
      </c>
      <c r="E22" s="40">
        <f>IFERROR(PMT(INDEX(Data[],ROW()-ROW(Data[[#Headers],[10]]),1)/12,Data[[#Headers],[10]]*12,-LoanAmount,0,IF(PaymentsDue="End of Period",0,1)), "")</f>
        <v>105.62540936671392</v>
      </c>
      <c r="F22" s="40">
        <f>IFERROR(PMT(INDEX(Data[],ROW()-ROW(Data[[#Headers],[12]]),1)/12,Data[[#Headers],[12]]*12,-LoanAmount,0,IF(PaymentsDue="End of Period",0,1)), "")</f>
        <v>92.105269401147126</v>
      </c>
      <c r="G22" s="40">
        <f>IFERROR(PMT(INDEX(Data[],ROW()-ROW(Data[[#Headers],[15]]),1)/12,Data[[#Headers],[15]]*12,-LoanAmount,0,IF(PaymentsDue="End of Period",0,1)), "")</f>
        <v>78.751232538577042</v>
      </c>
      <c r="H22" s="40">
        <f>IFERROR(PMT(INDEX(Data[],ROW()-ROW(Data[[#Headers],[20]]),1)/12,Data[[#Headers],[20]]*12,-LoanAmount,0,IF(PaymentsDue="End of Period",0,1)), "")</f>
        <v>65.721733365974174</v>
      </c>
      <c r="I22" s="40">
        <f>IFERROR(PMT(INDEX(Data[],ROW()-ROW(Data[[#Headers],[25]]),1)/12,Data[[#Headers],[25]]*12,-LoanAmount,0,IF(PaymentsDue="End of Period",0,1)), "")</f>
        <v>58.21643566884439</v>
      </c>
      <c r="J22" s="40">
        <f>IFERROR(PMT(INDEX(Data[],ROW()-ROW(Data[[#Headers],[30]]),1)/12,Data[[#Headers],[30]]*12,-LoanAmount,0,IF(PaymentsDue="End of Period",0,1)), "")</f>
        <v>53.459414739798085</v>
      </c>
      <c r="K22" s="8"/>
    </row>
    <row r="23" spans="1:12" ht="19.95" customHeight="1" x14ac:dyDescent="0.3">
      <c r="A23" s="8"/>
      <c r="B23" s="39">
        <f>IFERROR(MAX((ROW()-ROW(Data[[#Headers],[RATE]]))*0.0025+0.0175,0.0025), "")</f>
        <v>5.2500000000000005E-2</v>
      </c>
      <c r="C23" s="40">
        <f>IFERROR(PMT(INDEX(Data[],ROW()-ROW(Data[[#Headers],[3]]),1)/12,Data[[#Headers],[3]]*12,-LoanAmount,0,IF(PaymentsDue="End of Period",0,1)), "")</f>
        <v>299.52229510532624</v>
      </c>
      <c r="D23" s="40">
        <f>IFERROR(PMT(INDEX(Data[],ROW()-ROW(Data[[#Headers],[5]]),1)/12,Data[[#Headers],[5]]*12,-LoanAmount,0,IF(PaymentsDue="End of Period",0,1)), "")</f>
        <v>189.03281984743478</v>
      </c>
      <c r="E23" s="40">
        <f>IFERROR(PMT(INDEX(Data[],ROW()-ROW(Data[[#Headers],[10]]),1)/12,Data[[#Headers],[10]]*12,-LoanAmount,0,IF(PaymentsDue="End of Period",0,1)), "")</f>
        <v>106.82434489185054</v>
      </c>
      <c r="F23" s="40">
        <f>IFERROR(PMT(INDEX(Data[],ROW()-ROW(Data[[#Headers],[12]]),1)/12,Data[[#Headers],[12]]*12,-LoanAmount,0,IF(PaymentsDue="End of Period",0,1)), "")</f>
        <v>93.339793246134093</v>
      </c>
      <c r="G23" s="40">
        <f>IFERROR(PMT(INDEX(Data[],ROW()-ROW(Data[[#Headers],[15]]),1)/12,Data[[#Headers],[15]]*12,-LoanAmount,0,IF(PaymentsDue="End of Period",0,1)), "")</f>
        <v>80.037607013824072</v>
      </c>
      <c r="H23" s="40">
        <f>IFERROR(PMT(INDEX(Data[],ROW()-ROW(Data[[#Headers],[20]]),1)/12,Data[[#Headers],[20]]*12,-LoanAmount,0,IF(PaymentsDue="End of Period",0,1)), "")</f>
        <v>67.090893973379664</v>
      </c>
      <c r="I23" s="40">
        <f>IFERROR(PMT(INDEX(Data[],ROW()-ROW(Data[[#Headers],[25]]),1)/12,Data[[#Headers],[25]]*12,-LoanAmount,0,IF(PaymentsDue="End of Period",0,1)), "")</f>
        <v>59.663742643064182</v>
      </c>
      <c r="J23" s="40">
        <f>IFERROR(PMT(INDEX(Data[],ROW()-ROW(Data[[#Headers],[30]]),1)/12,Data[[#Headers],[30]]*12,-LoanAmount,0,IF(PaymentsDue="End of Period",0,1)), "")</f>
        <v>54.979833442877243</v>
      </c>
      <c r="K23" s="8"/>
    </row>
    <row r="24" spans="1:12" ht="19.95" customHeight="1" x14ac:dyDescent="0.3">
      <c r="A24" s="8"/>
      <c r="B24" s="39">
        <f>IFERROR(MAX((ROW()-ROW(Data[[#Headers],[RATE]]))*0.0025+0.0175,0.0025), "")</f>
        <v>5.5E-2</v>
      </c>
      <c r="C24" s="40">
        <f>IFERROR(PMT(INDEX(Data[],ROW()-ROW(Data[[#Headers],[3]]),1)/12,Data[[#Headers],[3]]*12,-LoanAmount,0,IF(PaymentsDue="End of Period",0,1)), "")</f>
        <v>300.58135350619938</v>
      </c>
      <c r="D24" s="40">
        <f>IFERROR(PMT(INDEX(Data[],ROW()-ROW(Data[[#Headers],[5]]),1)/12,Data[[#Headers],[5]]*12,-LoanAmount,0,IF(PaymentsDue="End of Period",0,1)), "")</f>
        <v>190.14014604843376</v>
      </c>
      <c r="E24" s="40">
        <f>IFERROR(PMT(INDEX(Data[],ROW()-ROW(Data[[#Headers],[10]]),1)/12,Data[[#Headers],[10]]*12,-LoanAmount,0,IF(PaymentsDue="End of Period",0,1)), "")</f>
        <v>108.03113525721847</v>
      </c>
      <c r="F24" s="40">
        <f>IFERROR(PMT(INDEX(Data[],ROW()-ROW(Data[[#Headers],[12]]),1)/12,Data[[#Headers],[12]]*12,-LoanAmount,0,IF(PaymentsDue="End of Period",0,1)), "")</f>
        <v>94.583708232670361</v>
      </c>
      <c r="G24" s="40">
        <f>IFERROR(PMT(INDEX(Data[],ROW()-ROW(Data[[#Headers],[15]]),1)/12,Data[[#Headers],[15]]*12,-LoanAmount,0,IF(PaymentsDue="End of Period",0,1)), "")</f>
        <v>81.335557490283463</v>
      </c>
      <c r="H24" s="40">
        <f>IFERROR(PMT(INDEX(Data[],ROW()-ROW(Data[[#Headers],[20]]),1)/12,Data[[#Headers],[20]]*12,-LoanAmount,0,IF(PaymentsDue="End of Period",0,1)), "")</f>
        <v>68.474887551313671</v>
      </c>
      <c r="I24" s="40">
        <f>IFERROR(PMT(INDEX(Data[],ROW()-ROW(Data[[#Headers],[25]]),1)/12,Data[[#Headers],[25]]*12,-LoanAmount,0,IF(PaymentsDue="End of Period",0,1)), "")</f>
        <v>61.128576585463648</v>
      </c>
      <c r="J24" s="40">
        <f>IFERROR(PMT(INDEX(Data[],ROW()-ROW(Data[[#Headers],[30]]),1)/12,Data[[#Headers],[30]]*12,-LoanAmount,0,IF(PaymentsDue="End of Period",0,1)), "")</f>
        <v>56.519850818449058</v>
      </c>
      <c r="K24" s="8"/>
    </row>
    <row r="25" spans="1:12" ht="19.95" customHeight="1" x14ac:dyDescent="0.3">
      <c r="A25" s="8"/>
      <c r="B25" s="39">
        <f>IFERROR(MAX((ROW()-ROW(Data[[#Headers],[RATE]]))*0.0025+0.0175,0.0025), "")</f>
        <v>5.7500000000000002E-2</v>
      </c>
      <c r="C25" s="40">
        <f>IFERROR(PMT(INDEX(Data[],ROW()-ROW(Data[[#Headers],[3]]),1)/12,Data[[#Headers],[3]]*12,-LoanAmount,0,IF(PaymentsDue="End of Period",0,1)), "")</f>
        <v>301.64253782195982</v>
      </c>
      <c r="D25" s="40">
        <f>IFERROR(PMT(INDEX(Data[],ROW()-ROW(Data[[#Headers],[5]]),1)/12,Data[[#Headers],[5]]*12,-LoanAmount,0,IF(PaymentsDue="End of Period",0,1)), "")</f>
        <v>191.25126977342427</v>
      </c>
      <c r="E25" s="40">
        <f>IFERROR(PMT(INDEX(Data[],ROW()-ROW(Data[[#Headers],[10]]),1)/12,Data[[#Headers],[10]]*12,-LoanAmount,0,IF(PaymentsDue="End of Period",0,1)), "")</f>
        <v>109.24575084649672</v>
      </c>
      <c r="F25" s="40">
        <f>IFERROR(PMT(INDEX(Data[],ROW()-ROW(Data[[#Headers],[12]]),1)/12,Data[[#Headers],[12]]*12,-LoanAmount,0,IF(PaymentsDue="End of Period",0,1)), "")</f>
        <v>95.836967761213387</v>
      </c>
      <c r="G25" s="40">
        <f>IFERROR(PMT(INDEX(Data[],ROW()-ROW(Data[[#Headers],[15]]),1)/12,Data[[#Headers],[15]]*12,-LoanAmount,0,IF(PaymentsDue="End of Period",0,1)), "")</f>
        <v>82.645001403574469</v>
      </c>
      <c r="H25" s="40">
        <f>IFERROR(PMT(INDEX(Data[],ROW()-ROW(Data[[#Headers],[20]]),1)/12,Data[[#Headers],[20]]*12,-LoanAmount,0,IF(PaymentsDue="End of Period",0,1)), "")</f>
        <v>69.873540074249647</v>
      </c>
      <c r="I25" s="40">
        <f>IFERROR(PMT(INDEX(Data[],ROW()-ROW(Data[[#Headers],[25]]),1)/12,Data[[#Headers],[25]]*12,-LoanAmount,0,IF(PaymentsDue="End of Period",0,1)), "")</f>
        <v>62.610630968873295</v>
      </c>
      <c r="J25" s="40">
        <f>IFERROR(PMT(INDEX(Data[],ROW()-ROW(Data[[#Headers],[30]]),1)/12,Data[[#Headers],[30]]*12,-LoanAmount,0,IF(PaymentsDue="End of Period",0,1)), "")</f>
        <v>58.078990481630818</v>
      </c>
      <c r="K25" s="8"/>
    </row>
    <row r="26" spans="1:12" ht="19.95" customHeight="1" x14ac:dyDescent="0.3">
      <c r="A26" s="44"/>
      <c r="B26" s="42">
        <f>IFERROR(MAX((ROW()-ROW(Data[[#Headers],[RATE]]))*0.0025+0.0175,0.0025), "")</f>
        <v>6.0000000000000005E-2</v>
      </c>
      <c r="C26" s="43">
        <f>IFERROR(PMT(INDEX(Data[],ROW()-ROW(Data[[#Headers],[3]]),1)/12,Data[[#Headers],[3]]*12,-LoanAmount,0,IF(PaymentsDue="End of Period",0,1)), "")</f>
        <v>302.70584528910558</v>
      </c>
      <c r="D26" s="43">
        <f>IFERROR(PMT(INDEX(Data[],ROW()-ROW(Data[[#Headers],[5]]),1)/12,Data[[#Headers],[5]]*12,-LoanAmount,0,IF(PaymentsDue="End of Period",0,1)), "")</f>
        <v>192.36618437241705</v>
      </c>
      <c r="E26" s="43">
        <f>IFERROR(PMT(INDEX(Data[],ROW()-ROW(Data[[#Headers],[10]]),1)/12,Data[[#Headers],[10]]*12,-LoanAmount,0,IF(PaymentsDue="End of Period",0,1)), "")</f>
        <v>110.46816113596958</v>
      </c>
      <c r="F26" s="43">
        <f>IFERROR(PMT(INDEX(Data[],ROW()-ROW(Data[[#Headers],[12]]),1)/12,Data[[#Headers],[12]]*12,-LoanAmount,0,IF(PaymentsDue="End of Period",0,1)), "")</f>
        <v>97.099523738933186</v>
      </c>
      <c r="G26" s="43">
        <f>IFERROR(PMT(INDEX(Data[],ROW()-ROW(Data[[#Headers],[15]]),1)/12,Data[[#Headers],[15]]*12,-LoanAmount,0,IF(PaymentsDue="End of Period",0,1)), "")</f>
        <v>83.965853537159333</v>
      </c>
      <c r="H26" s="43">
        <f>IFERROR(PMT(INDEX(Data[],ROW()-ROW(Data[[#Headers],[20]]),1)/12,Data[[#Headers],[20]]*12,-LoanAmount,0,IF(PaymentsDue="End of Period",0,1)), "")</f>
        <v>71.286672485389531</v>
      </c>
      <c r="I26" s="43">
        <f>IFERROR(PMT(INDEX(Data[],ROW()-ROW(Data[[#Headers],[25]]),1)/12,Data[[#Headers],[25]]*12,-LoanAmount,0,IF(PaymentsDue="End of Period",0,1)), "")</f>
        <v>64.10959218761279</v>
      </c>
      <c r="J26" s="43">
        <f>IFERROR(PMT(INDEX(Data[],ROW()-ROW(Data[[#Headers],[30]]),1)/12,Data[[#Headers],[30]]*12,-LoanAmount,0,IF(PaymentsDue="End of Period",0,1)), "")</f>
        <v>59.65676867191565</v>
      </c>
      <c r="K26" s="44"/>
      <c r="L26" s="41"/>
    </row>
    <row r="27" spans="1:12" s="38" customFormat="1" ht="19.95" customHeight="1" x14ac:dyDescent="0.3">
      <c r="A27" s="44"/>
      <c r="B27" s="42">
        <f>IFERROR(MAX((ROW()-ROW(Data[[#Headers],[RATE]]))*0.0025+0.0175,0.0025), "")</f>
        <v>6.25E-2</v>
      </c>
      <c r="C27" s="43">
        <f>IFERROR(PMT(INDEX(Data[],ROW()-ROW(Data[[#Headers],[3]]),1)/12,Data[[#Headers],[3]]*12,-LoanAmount,0,IF(PaymentsDue="End of Period",0,1)), "")</f>
        <v>303.77127311905338</v>
      </c>
      <c r="D27" s="43">
        <f>IFERROR(PMT(INDEX(Data[],ROW()-ROW(Data[[#Headers],[5]]),1)/12,Data[[#Headers],[5]]*12,-LoanAmount,0,IF(PaymentsDue="End of Period",0,1)), "")</f>
        <v>193.48488307534896</v>
      </c>
      <c r="E27" s="43">
        <f>IFERROR(PMT(INDEX(Data[],ROW()-ROW(Data[[#Headers],[10]]),1)/12,Data[[#Headers],[10]]*12,-LoanAmount,0,IF(PaymentsDue="End of Period",0,1)), "")</f>
        <v>111.6983347067591</v>
      </c>
      <c r="F27" s="43">
        <f>IFERROR(PMT(INDEX(Data[],ROW()-ROW(Data[[#Headers],[12]]),1)/12,Data[[#Headers],[12]]*12,-LoanAmount,0,IF(PaymentsDue="End of Period",0,1)), "")</f>
        <v>98.371326607342468</v>
      </c>
      <c r="G27" s="43">
        <f>IFERROR(PMT(INDEX(Data[],ROW()-ROW(Data[[#Headers],[15]]),1)/12,Data[[#Headers],[15]]*12,-LoanAmount,0,IF(PaymentsDue="End of Period",0,1)), "")</f>
        <v>85.298026097425989</v>
      </c>
      <c r="H27" s="43">
        <f>IFERROR(PMT(INDEX(Data[],ROW()-ROW(Data[[#Headers],[20]]),1)/12,Data[[#Headers],[20]]*12,-LoanAmount,0,IF(PaymentsDue="End of Period",0,1)), "")</f>
        <v>72.714100961913587</v>
      </c>
      <c r="I27" s="43">
        <f>IFERROR(PMT(INDEX(Data[],ROW()-ROW(Data[[#Headers],[25]]),1)/12,Data[[#Headers],[25]]*12,-LoanAmount,0,IF(PaymentsDue="End of Period",0,1)), "")</f>
        <v>65.625140226159743</v>
      </c>
      <c r="J27" s="43">
        <f>IFERROR(PMT(INDEX(Data[],ROW()-ROW(Data[[#Headers],[30]]),1)/12,Data[[#Headers],[30]]*12,-LoanAmount,0,IF(PaymentsDue="End of Period",0,1)), "")</f>
        <v>61.25269558645968</v>
      </c>
      <c r="K27" s="44"/>
      <c r="L27" s="41"/>
    </row>
    <row r="28" spans="1:12" ht="19.95" customHeight="1" x14ac:dyDescent="0.3">
      <c r="A28" s="44"/>
      <c r="B28" s="42">
        <f>IFERROR(MAX((ROW()-ROW(Data[[#Headers],[RATE]]))*0.0025+0.0175,0.0025), "")</f>
        <v>6.5000000000000002E-2</v>
      </c>
      <c r="C28" s="43">
        <f>IFERROR(PMT(INDEX(Data[],ROW()-ROW(Data[[#Headers],[3]]),1)/12,Data[[#Headers],[3]]*12,-LoanAmount,0,IF(PaymentsDue="End of Period",0,1)), "")</f>
        <v>304.8388184982324</v>
      </c>
      <c r="D28" s="43">
        <f>IFERROR(PMT(INDEX(Data[],ROW()-ROW(Data[[#Headers],[5]]),1)/12,Data[[#Headers],[5]]*12,-LoanAmount,0,IF(PaymentsDue="End of Period",0,1)), "")</f>
        <v>194.60735899274141</v>
      </c>
      <c r="E28" s="43">
        <f>IFERROR(PMT(INDEX(Data[],ROW()-ROW(Data[[#Headers],[10]]),1)/12,Data[[#Headers],[10]]*12,-LoanAmount,0,IF(PaymentsDue="End of Period",0,1)), "")</f>
        <v>112.93623925738187</v>
      </c>
      <c r="F28" s="43">
        <f>IFERROR(PMT(INDEX(Data[],ROW()-ROW(Data[[#Headers],[12]]),1)/12,Data[[#Headers],[12]]*12,-LoanAmount,0,IF(PaymentsDue="End of Period",0,1)), "")</f>
        <v>99.652325370641449</v>
      </c>
      <c r="G28" s="43">
        <f>IFERROR(PMT(INDEX(Data[],ROW()-ROW(Data[[#Headers],[15]]),1)/12,Data[[#Headers],[15]]*12,-LoanAmount,0,IF(PaymentsDue="End of Period",0,1)), "")</f>
        <v>86.641428790454526</v>
      </c>
      <c r="H28" s="43">
        <f>IFERROR(PMT(INDEX(Data[],ROW()-ROW(Data[[#Headers],[20]]),1)/12,Data[[#Headers],[20]]*12,-LoanAmount,0,IF(PaymentsDue="End of Period",0,1)), "")</f>
        <v>74.155637183432773</v>
      </c>
      <c r="I28" s="43">
        <f>IFERROR(PMT(INDEX(Data[],ROW()-ROW(Data[[#Headers],[25]]),1)/12,Data[[#Headers],[25]]*12,-LoanAmount,0,IF(PaymentsDue="End of Period",0,1)), "")</f>
        <v>67.156949325915249</v>
      </c>
      <c r="J28" s="43">
        <f>IFERROR(PMT(INDEX(Data[],ROW()-ROW(Data[[#Headers],[30]]),1)/12,Data[[#Headers],[30]]*12,-LoanAmount,0,IF(PaymentsDue="End of Period",0,1)), "")</f>
        <v>62.866276683925122</v>
      </c>
      <c r="K28" s="44"/>
      <c r="L28" s="41"/>
    </row>
    <row r="29" spans="1:12" ht="19.95" customHeight="1" x14ac:dyDescent="0.3">
      <c r="A29" s="44"/>
      <c r="B29" s="42">
        <f>IFERROR(MAX((ROW()-ROW(Data[[#Headers],[RATE]]))*0.0025+0.0175,0.0025), "")</f>
        <v>6.7500000000000004E-2</v>
      </c>
      <c r="C29" s="43">
        <f>IFERROR(PMT(INDEX(Data[],ROW()-ROW(Data[[#Headers],[3]]),1)/12,Data[[#Headers],[3]]*12,-LoanAmount,0,IF(PaymentsDue="End of Period",0,1)), "")</f>
        <v>305.90847858818319</v>
      </c>
      <c r="D29" s="43">
        <f>IFERROR(PMT(INDEX(Data[],ROW()-ROW(Data[[#Headers],[5]]),1)/12,Data[[#Headers],[5]]*12,-LoanAmount,0,IF(PaymentsDue="End of Period",0,1)), "")</f>
        <v>195.7336051163731</v>
      </c>
      <c r="E29" s="43">
        <f>IFERROR(PMT(INDEX(Data[],ROW()-ROW(Data[[#Headers],[10]]),1)/12,Data[[#Headers],[10]]*12,-LoanAmount,0,IF(PaymentsDue="End of Period",0,1)), "")</f>
        <v>114.18184161662232</v>
      </c>
      <c r="F29" s="43">
        <f>IFERROR(PMT(INDEX(Data[],ROW()-ROW(Data[[#Headers],[12]]),1)/12,Data[[#Headers],[12]]*12,-LoanAmount,0,IF(PaymentsDue="End of Period",0,1)), "")</f>
        <v>100.94246762474683</v>
      </c>
      <c r="G29" s="43">
        <f>IFERROR(PMT(INDEX(Data[],ROW()-ROW(Data[[#Headers],[15]]),1)/12,Data[[#Headers],[15]]*12,-LoanAmount,0,IF(PaymentsDue="End of Period",0,1)), "")</f>
        <v>87.995968900337729</v>
      </c>
      <c r="H29" s="43">
        <f>IFERROR(PMT(INDEX(Data[],ROW()-ROW(Data[[#Headers],[20]]),1)/12,Data[[#Headers],[20]]*12,-LoanAmount,0,IF(PaymentsDue="End of Period",0,1)), "")</f>
        <v>75.611088602914165</v>
      </c>
      <c r="I29" s="43">
        <f>IFERROR(PMT(INDEX(Data[],ROW()-ROW(Data[[#Headers],[25]]),1)/12,Data[[#Headers],[25]]*12,-LoanAmount,0,IF(PaymentsDue="End of Period",0,1)), "")</f>
        <v>68.704688647621808</v>
      </c>
      <c r="J29" s="43">
        <f>IFERROR(PMT(INDEX(Data[],ROW()-ROW(Data[[#Headers],[30]]),1)/12,Data[[#Headers],[30]]*12,-LoanAmount,0,IF(PaymentsDue="End of Period",0,1)), "")</f>
        <v>64.497013953334019</v>
      </c>
      <c r="K29" s="44"/>
      <c r="L29" s="41"/>
    </row>
    <row r="30" spans="1:12" ht="19.95" customHeight="1" x14ac:dyDescent="0.3">
      <c r="A30" s="44"/>
      <c r="B30" s="42">
        <f>IFERROR(MAX((ROW()-ROW(Data[[#Headers],[RATE]]))*0.0025+0.0175,0.0025), "")</f>
        <v>7.0000000000000007E-2</v>
      </c>
      <c r="C30" s="43">
        <f>IFERROR(PMT(INDEX(Data[],ROW()-ROW(Data[[#Headers],[3]]),1)/12,Data[[#Headers],[3]]*12,-LoanAmount,0,IF(PaymentsDue="End of Period",0,1)), "")</f>
        <v>306.9802505256531</v>
      </c>
      <c r="D30" s="43">
        <f>IFERROR(PMT(INDEX(Data[],ROW()-ROW(Data[[#Headers],[5]]),1)/12,Data[[#Headers],[5]]*12,-LoanAmount,0,IF(PaymentsDue="End of Period",0,1)), "")</f>
        <v>196.86361431996224</v>
      </c>
      <c r="E30" s="43">
        <f>IFERROR(PMT(INDEX(Data[],ROW()-ROW(Data[[#Headers],[10]]),1)/12,Data[[#Headers],[10]]*12,-LoanAmount,0,IF(PaymentsDue="End of Period",0,1)), "")</f>
        <v>115.43510775670993</v>
      </c>
      <c r="F30" s="43">
        <f>IFERROR(PMT(INDEX(Data[],ROW()-ROW(Data[[#Headers],[12]]),1)/12,Data[[#Headers],[12]]*12,-LoanAmount,0,IF(PaymentsDue="End of Period",0,1)), "")</f>
        <v>102.24169958697078</v>
      </c>
      <c r="G30" s="43">
        <f>IFERROR(PMT(INDEX(Data[],ROW()-ROW(Data[[#Headers],[15]]),1)/12,Data[[#Headers],[15]]*12,-LoanAmount,0,IF(PaymentsDue="End of Period",0,1)), "")</f>
        <v>89.361551368923969</v>
      </c>
      <c r="H30" s="43">
        <f>IFERROR(PMT(INDEX(Data[],ROW()-ROW(Data[[#Headers],[20]]),1)/12,Data[[#Headers],[20]]*12,-LoanAmount,0,IF(PaymentsDue="End of Period",0,1)), "")</f>
        <v>77.080258719357872</v>
      </c>
      <c r="I30" s="43">
        <f>IFERROR(PMT(INDEX(Data[],ROW()-ROW(Data[[#Headers],[25]]),1)/12,Data[[#Headers],[25]]*12,-LoanAmount,0,IF(PaymentsDue="End of Period",0,1)), "")</f>
        <v>70.268022927101086</v>
      </c>
      <c r="J30" s="43">
        <f>IFERROR(PMT(INDEX(Data[],ROW()-ROW(Data[[#Headers],[30]]),1)/12,Data[[#Headers],[30]]*12,-LoanAmount,0,IF(PaymentsDue="End of Period",0,1)), "")</f>
        <v>66.14440714291797</v>
      </c>
      <c r="K30" s="44"/>
      <c r="L30" s="41"/>
    </row>
    <row r="31" spans="1:12" ht="19.95" customHeight="1" x14ac:dyDescent="0.3">
      <c r="A31" s="44"/>
      <c r="B31" s="42">
        <f>IFERROR(MAX((ROW()-ROW(Data[[#Headers],[RATE]]))*0.0025+0.0175,0.0025), "")</f>
        <v>7.2500000000000009E-2</v>
      </c>
      <c r="C31" s="43">
        <f>IFERROR(PMT(INDEX(Data[],ROW()-ROW(Data[[#Headers],[3]]),1)/12,Data[[#Headers],[3]]*12,-LoanAmount,0,IF(PaymentsDue="End of Period",0,1)), "")</f>
        <v>308.05413142269634</v>
      </c>
      <c r="D31" s="43">
        <f>IFERROR(PMT(INDEX(Data[],ROW()-ROW(Data[[#Headers],[5]]),1)/12,Data[[#Headers],[5]]*12,-LoanAmount,0,IF(PaymentsDue="End of Period",0,1)), "")</f>
        <v>197.99737935986155</v>
      </c>
      <c r="E31" s="43">
        <f>IFERROR(PMT(INDEX(Data[],ROW()-ROW(Data[[#Headers],[10]]),1)/12,Data[[#Headers],[10]]*12,-LoanAmount,0,IF(PaymentsDue="End of Period",0,1)), "")</f>
        <v>116.6960028067916</v>
      </c>
      <c r="F31" s="43">
        <f>IFERROR(PMT(INDEX(Data[],ROW()-ROW(Data[[#Headers],[12]]),1)/12,Data[[#Headers],[12]]*12,-LoanAmount,0,IF(PaymentsDue="End of Period",0,1)), "")</f>
        <v>103.54996612631801</v>
      </c>
      <c r="G31" s="43">
        <f>IFERROR(PMT(INDEX(Data[],ROW()-ROW(Data[[#Headers],[15]]),1)/12,Data[[#Headers],[15]]*12,-LoanAmount,0,IF(PaymentsDue="End of Period",0,1)), "")</f>
        <v>90.738078876850977</v>
      </c>
      <c r="H31" s="43">
        <f>IFERROR(PMT(INDEX(Data[],ROW()-ROW(Data[[#Headers],[20]]),1)/12,Data[[#Headers],[20]]*12,-LoanAmount,0,IF(PaymentsDue="End of Period",0,1)), "")</f>
        <v>78.562947351518901</v>
      </c>
      <c r="I31" s="43">
        <f>IFERROR(PMT(INDEX(Data[],ROW()-ROW(Data[[#Headers],[25]]),1)/12,Data[[#Headers],[25]]*12,-LoanAmount,0,IF(PaymentsDue="End of Period",0,1)), "")</f>
        <v>71.846613122103847</v>
      </c>
      <c r="J31" s="43">
        <f>IFERROR(PMT(INDEX(Data[],ROW()-ROW(Data[[#Headers],[30]]),1)/12,Data[[#Headers],[30]]*12,-LoanAmount,0,IF(PaymentsDue="End of Period",0,1)), "")</f>
        <v>67.807954944496188</v>
      </c>
      <c r="K31" s="44"/>
      <c r="L31" s="41"/>
    </row>
    <row r="32" spans="1:12" ht="19.95" customHeight="1" x14ac:dyDescent="0.3">
      <c r="A32" s="44"/>
      <c r="B32" s="42">
        <f>IFERROR(MAX((ROW()-ROW(Data[[#Headers],[RATE]]))*0.0025+0.0175,0.0025), "")</f>
        <v>7.5000000000000011E-2</v>
      </c>
      <c r="C32" s="43">
        <f>IFERROR(PMT(INDEX(Data[],ROW()-ROW(Data[[#Headers],[3]]),1)/12,Data[[#Headers],[3]]*12,-LoanAmount,0,IF(PaymentsDue="End of Period",0,1)), "")</f>
        <v>309.13011836677202</v>
      </c>
      <c r="D32" s="43">
        <f>IFERROR(PMT(INDEX(Data[],ROW()-ROW(Data[[#Headers],[5]]),1)/12,Data[[#Headers],[5]]*12,-LoanAmount,0,IF(PaymentsDue="End of Period",0,1)), "")</f>
        <v>199.13489287576414</v>
      </c>
      <c r="E32" s="43">
        <f>IFERROR(PMT(INDEX(Data[],ROW()-ROW(Data[[#Headers],[10]]),1)/12,Data[[#Headers],[10]]*12,-LoanAmount,0,IF(PaymentsDue="End of Period",0,1)), "")</f>
        <v>117.96449106668744</v>
      </c>
      <c r="F32" s="43">
        <f>IFERROR(PMT(INDEX(Data[],ROW()-ROW(Data[[#Headers],[12]]),1)/12,Data[[#Headers],[12]]*12,-LoanAmount,0,IF(PaymentsDue="End of Period",0,1)), "")</f>
        <v>104.86721079436661</v>
      </c>
      <c r="G32" s="43">
        <f>IFERROR(PMT(INDEX(Data[],ROW()-ROW(Data[[#Headers],[15]]),1)/12,Data[[#Headers],[15]]*12,-LoanAmount,0,IF(PaymentsDue="End of Period",0,1)), "")</f>
        <v>92.125451925737948</v>
      </c>
      <c r="H32" s="43">
        <f>IFERROR(PMT(INDEX(Data[],ROW()-ROW(Data[[#Headers],[20]]),1)/12,Data[[#Headers],[20]]*12,-LoanAmount,0,IF(PaymentsDue="End of Period",0,1)), "")</f>
        <v>80.058950911980858</v>
      </c>
      <c r="I32" s="43">
        <f>IFERROR(PMT(INDEX(Data[],ROW()-ROW(Data[[#Headers],[25]]),1)/12,Data[[#Headers],[25]]*12,-LoanAmount,0,IF(PaymentsDue="End of Period",0,1)), "")</f>
        <v>73.440117048194736</v>
      </c>
      <c r="J32" s="43">
        <f>IFERROR(PMT(INDEX(Data[],ROW()-ROW(Data[[#Headers],[30]]),1)/12,Data[[#Headers],[30]]*12,-LoanAmount,0,IF(PaymentsDue="End of Period",0,1)), "")</f>
        <v>69.487156129468758</v>
      </c>
      <c r="K32" s="44"/>
      <c r="L32" s="41"/>
    </row>
    <row r="33" spans="1:12" ht="19.95" customHeight="1" x14ac:dyDescent="0.3">
      <c r="A33" s="44"/>
      <c r="B33" s="42">
        <f>IFERROR(MAX((ROW()-ROW(Data[[#Headers],[RATE]]))*0.0025+0.0175,0.0025), "")</f>
        <v>7.7499999999999999E-2</v>
      </c>
      <c r="C33" s="43">
        <f>IFERROR(PMT(INDEX(Data[],ROW()-ROW(Data[[#Headers],[3]]),1)/12,Data[[#Headers],[3]]*12,-LoanAmount,0,IF(PaymentsDue="End of Period",0,1)), "")</f>
        <v>310.20820842084464</v>
      </c>
      <c r="D33" s="43">
        <f>IFERROR(PMT(INDEX(Data[],ROW()-ROW(Data[[#Headers],[5]]),1)/12,Data[[#Headers],[5]]*12,-LoanAmount,0,IF(PaymentsDue="End of Period",0,1)), "")</f>
        <v>200.27614739142069</v>
      </c>
      <c r="E33" s="43">
        <f>IFERROR(PMT(INDEX(Data[],ROW()-ROW(Data[[#Headers],[10]]),1)/12,Data[[#Headers],[10]]*12,-LoanAmount,0,IF(PaymentsDue="End of Period",0,1)), "")</f>
        <v>119.24053602091966</v>
      </c>
      <c r="F33" s="43">
        <f>IFERROR(PMT(INDEX(Data[],ROW()-ROW(Data[[#Headers],[12]]),1)/12,Data[[#Headers],[12]]*12,-LoanAmount,0,IF(PaymentsDue="End of Period",0,1)), "")</f>
        <v>106.19337585669896</v>
      </c>
      <c r="G33" s="43">
        <f>IFERROR(PMT(INDEX(Data[],ROW()-ROW(Data[[#Headers],[15]]),1)/12,Data[[#Headers],[15]]*12,-LoanAmount,0,IF(PaymentsDue="End of Period",0,1)), "")</f>
        <v>93.523568921404191</v>
      </c>
      <c r="H33" s="43">
        <f>IFERROR(PMT(INDEX(Data[],ROW()-ROW(Data[[#Headers],[20]]),1)/12,Data[[#Headers],[20]]*12,-LoanAmount,0,IF(PaymentsDue="End of Period",0,1)), "")</f>
        <v>81.568062680907929</v>
      </c>
      <c r="I33" s="43">
        <f>IFERROR(PMT(INDEX(Data[],ROW()-ROW(Data[[#Headers],[25]]),1)/12,Data[[#Headers],[25]]*12,-LoanAmount,0,IF(PaymentsDue="End of Period",0,1)), "")</f>
        <v>75.048190001736032</v>
      </c>
      <c r="J33" s="43">
        <f>IFERROR(PMT(INDEX(Data[],ROW()-ROW(Data[[#Headers],[30]]),1)/12,Data[[#Headers],[30]]*12,-LoanAmount,0,IF(PaymentsDue="End of Period",0,1)), "")</f>
        <v>71.18151063306577</v>
      </c>
      <c r="K33" s="44"/>
      <c r="L33" s="41"/>
    </row>
    <row r="34" spans="1:12" ht="19.95" customHeight="1" x14ac:dyDescent="0.3">
      <c r="A34" s="8"/>
      <c r="B34" s="39">
        <f>IFERROR(MAX((ROW()-ROW(Data[[#Headers],[RATE]]))*0.0025+0.0175,0.0025), "")</f>
        <v>0.08</v>
      </c>
      <c r="C34" s="40">
        <f>IFERROR(PMT(INDEX(Data[],ROW()-ROW(Data[[#Headers],[3]]),1)/12,Data[[#Headers],[3]]*12,-LoanAmount,0,IF(PaymentsDue="End of Period",0,1)), "")</f>
        <v>311.28839862348525</v>
      </c>
      <c r="D34" s="40">
        <f>IFERROR(PMT(INDEX(Data[],ROW()-ROW(Data[[#Headers],[5]]),1)/12,Data[[#Headers],[5]]*12,-LoanAmount,0,IF(PaymentsDue="End of Period",0,1)), "")</f>
        <v>201.42113531536768</v>
      </c>
      <c r="E34" s="40">
        <f>IFERROR(PMT(INDEX(Data[],ROW()-ROW(Data[[#Headers],[10]]),1)/12,Data[[#Headers],[10]]*12,-LoanAmount,0,IF(PaymentsDue="End of Period",0,1)), "")</f>
        <v>120.52410035300356</v>
      </c>
      <c r="F34" s="40">
        <f>IFERROR(PMT(INDEX(Data[],ROW()-ROW(Data[[#Headers],[12]]),1)/12,Data[[#Headers],[12]]*12,-LoanAmount,0,IF(PaymentsDue="End of Period",0,1)), "")</f>
        <v>107.52840232484915</v>
      </c>
      <c r="G34" s="40">
        <f>IFERROR(PMT(INDEX(Data[],ROW()-ROW(Data[[#Headers],[15]]),1)/12,Data[[#Headers],[15]]*12,-LoanAmount,0,IF(PaymentsDue="End of Period",0,1)), "")</f>
        <v>94.932326257981927</v>
      </c>
      <c r="H34" s="40">
        <f>IFERROR(PMT(INDEX(Data[],ROW()-ROW(Data[[#Headers],[20]]),1)/12,Data[[#Headers],[20]]*12,-LoanAmount,0,IF(PaymentsDue="End of Period",0,1)), "")</f>
        <v>83.090073078820808</v>
      </c>
      <c r="I34" s="40">
        <f>IFERROR(PMT(INDEX(Data[],ROW()-ROW(Data[[#Headers],[25]]),1)/12,Data[[#Headers],[25]]*12,-LoanAmount,0,IF(PaymentsDue="End of Period",0,1)), "")</f>
        <v>76.670485368179101</v>
      </c>
      <c r="J34" s="40">
        <f>IFERROR(PMT(INDEX(Data[],ROW()-ROW(Data[[#Headers],[30]]),1)/12,Data[[#Headers],[30]]*12,-LoanAmount,0,IF(PaymentsDue="End of Period",0,1)), "")</f>
        <v>72.890520584043983</v>
      </c>
      <c r="K34" s="8"/>
    </row>
    <row r="35" spans="1:12" ht="19.95" customHeight="1" x14ac:dyDescent="0.3">
      <c r="A35" s="8"/>
      <c r="B35" s="39">
        <f>IFERROR(MAX((ROW()-ROW(Data[[#Headers],[RATE]]))*0.0025+0.0175,0.0025), "")</f>
        <v>8.2500000000000004E-2</v>
      </c>
      <c r="C35" s="40">
        <f>IFERROR(PMT(INDEX(Data[],ROW()-ROW(Data[[#Headers],[3]]),1)/12,Data[[#Headers],[3]]*12,-LoanAmount,0,IF(PaymentsDue="End of Period",0,1)), "")</f>
        <v>312.37068598897275</v>
      </c>
      <c r="D35" s="40">
        <f>IFERROR(PMT(INDEX(Data[],ROW()-ROW(Data[[#Headers],[5]]),1)/12,Data[[#Headers],[5]]*12,-LoanAmount,0,IF(PaymentsDue="End of Period",0,1)), "")</f>
        <v>202.56984894166661</v>
      </c>
      <c r="E35" s="40">
        <f>IFERROR(PMT(INDEX(Data[],ROW()-ROW(Data[[#Headers],[10]]),1)/12,Data[[#Headers],[10]]*12,-LoanAmount,0,IF(PaymentsDue="End of Period",0,1)), "")</f>
        <v>121.81514595998924</v>
      </c>
      <c r="F35" s="40">
        <f>IFERROR(PMT(INDEX(Data[],ROW()-ROW(Data[[#Headers],[12]]),1)/12,Data[[#Headers],[12]]*12,-LoanAmount,0,IF(PaymentsDue="End of Period",0,1)), "")</f>
        <v>108.87222998873155</v>
      </c>
      <c r="G35" s="40">
        <f>IFERROR(PMT(INDEX(Data[],ROW()-ROW(Data[[#Headers],[15]]),1)/12,Data[[#Headers],[15]]*12,-LoanAmount,0,IF(PaymentsDue="End of Period",0,1)), "")</f>
        <v>96.351618402792326</v>
      </c>
      <c r="H35" s="40">
        <f>IFERROR(PMT(INDEX(Data[],ROW()-ROW(Data[[#Headers],[20]]),1)/12,Data[[#Headers],[20]]*12,-LoanAmount,0,IF(PaymentsDue="End of Period",0,1)), "")</f>
        <v>84.624769937764981</v>
      </c>
      <c r="I35" s="40">
        <f>IFERROR(PMT(INDEX(Data[],ROW()-ROW(Data[[#Headers],[25]]),1)/12,Data[[#Headers],[25]]*12,-LoanAmount,0,IF(PaymentsDue="End of Period",0,1)), "")</f>
        <v>78.306655214022356</v>
      </c>
      <c r="J35" s="40">
        <f>IFERROR(PMT(INDEX(Data[],ROW()-ROW(Data[[#Headers],[30]]),1)/12,Data[[#Headers],[30]]*12,-LoanAmount,0,IF(PaymentsDue="End of Period",0,1)), "")</f>
        <v>74.61369127755917</v>
      </c>
      <c r="K35" s="8"/>
    </row>
    <row r="36" spans="1:12" ht="19.95" customHeight="1" x14ac:dyDescent="0.3">
      <c r="A36" s="8"/>
      <c r="B36" s="39">
        <f>IFERROR(MAX((ROW()-ROW(Data[[#Headers],[RATE]]))*0.0025+0.0175,0.0025), "")</f>
        <v>8.5000000000000006E-2</v>
      </c>
      <c r="C36" s="40">
        <f>IFERROR(PMT(INDEX(Data[],ROW()-ROW(Data[[#Headers],[3]]),1)/12,Data[[#Headers],[3]]*12,-LoanAmount,0,IF(PaymentsDue="End of Period",0,1)), "")</f>
        <v>313.45506750739656</v>
      </c>
      <c r="D36" s="40">
        <f>IFERROR(PMT(INDEX(Data[],ROW()-ROW(Data[[#Headers],[5]]),1)/12,Data[[#Headers],[5]]*12,-LoanAmount,0,IF(PaymentsDue="End of Period",0,1)), "")</f>
        <v>203.7222804506537</v>
      </c>
      <c r="E36" s="40">
        <f>IFERROR(PMT(INDEX(Data[],ROW()-ROW(Data[[#Headers],[10]]),1)/12,Data[[#Headers],[10]]*12,-LoanAmount,0,IF(PaymentsDue="End of Period",0,1)), "")</f>
        <v>123.11363396724316</v>
      </c>
      <c r="F36" s="40">
        <f>IFERROR(PMT(INDEX(Data[],ROW()-ROW(Data[[#Headers],[12]]),1)/12,Data[[#Headers],[12]]*12,-LoanAmount,0,IF(PaymentsDue="End of Period",0,1)), "")</f>
        <v>110.22479744951684</v>
      </c>
      <c r="G36" s="40">
        <f>IFERROR(PMT(INDEX(Data[],ROW()-ROW(Data[[#Headers],[15]]),1)/12,Data[[#Headers],[15]]*12,-LoanAmount,0,IF(PaymentsDue="End of Period",0,1)), "")</f>
        <v>97.78133798185452</v>
      </c>
      <c r="H36" s="40">
        <f>IFERROR(PMT(INDEX(Data[],ROW()-ROW(Data[[#Headers],[20]]),1)/12,Data[[#Headers],[20]]*12,-LoanAmount,0,IF(PaymentsDue="End of Period",0,1)), "")</f>
        <v>86.171938770264035</v>
      </c>
      <c r="I36" s="40">
        <f>IFERROR(PMT(INDEX(Data[],ROW()-ROW(Data[[#Headers],[25]]),1)/12,Data[[#Headers],[25]]*12,-LoanAmount,0,IF(PaymentsDue="End of Period",0,1)), "")</f>
        <v>79.956350860948078</v>
      </c>
      <c r="J36" s="40">
        <f>IFERROR(PMT(INDEX(Data[],ROW()-ROW(Data[[#Headers],[30]]),1)/12,Data[[#Headers],[30]]*12,-LoanAmount,0,IF(PaymentsDue="End of Period",0,1)), "")</f>
        <v>76.350532089466313</v>
      </c>
      <c r="K36" s="8"/>
    </row>
    <row r="37" spans="1:12" ht="19.95" customHeight="1" x14ac:dyDescent="0.3">
      <c r="A37" s="8"/>
      <c r="B37" s="39">
        <f>IFERROR(MAX((ROW()-ROW(Data[[#Headers],[RATE]]))*0.0025+0.0175,0.0025), "")</f>
        <v>8.7500000000000008E-2</v>
      </c>
      <c r="C37" s="40">
        <f>IFERROR(PMT(INDEX(Data[],ROW()-ROW(Data[[#Headers],[3]]),1)/12,Data[[#Headers],[3]]*12,-LoanAmount,0,IF(PaymentsDue="End of Period",0,1)), "")</f>
        <v>314.54154014475984</v>
      </c>
      <c r="D37" s="40">
        <f>IFERROR(PMT(INDEX(Data[],ROW()-ROW(Data[[#Headers],[5]]),1)/12,Data[[#Headers],[5]]*12,-LoanAmount,0,IF(PaymentsDue="End of Period",0,1)), "")</f>
        <v>204.87842190970059</v>
      </c>
      <c r="E37" s="40">
        <f>IFERROR(PMT(INDEX(Data[],ROW()-ROW(Data[[#Headers],[10]]),1)/12,Data[[#Headers],[10]]*12,-LoanAmount,0,IF(PaymentsDue="End of Period",0,1)), "")</f>
        <v>124.41952474345811</v>
      </c>
      <c r="F37" s="40">
        <f>IFERROR(PMT(INDEX(Data[],ROW()-ROW(Data[[#Headers],[12]]),1)/12,Data[[#Headers],[12]]*12,-LoanAmount,0,IF(PaymentsDue="End of Period",0,1)), "")</f>
        <v>111.5860421529205</v>
      </c>
      <c r="G37" s="40">
        <f>IFERROR(PMT(INDEX(Data[],ROW()-ROW(Data[[#Headers],[15]]),1)/12,Data[[#Headers],[15]]*12,-LoanAmount,0,IF(PaymentsDue="End of Period",0,1)), "")</f>
        <v>99.221375865898267</v>
      </c>
      <c r="H37" s="40">
        <f>IFERROR(PMT(INDEX(Data[],ROW()-ROW(Data[[#Headers],[20]]),1)/12,Data[[#Headers],[20]]*12,-LoanAmount,0,IF(PaymentsDue="End of Period",0,1)), "")</f>
        <v>87.731363035476477</v>
      </c>
      <c r="I37" s="40">
        <f>IFERROR(PMT(INDEX(Data[],ROW()-ROW(Data[[#Headers],[25]]),1)/12,Data[[#Headers],[25]]*12,-LoanAmount,0,IF(PaymentsDue="End of Period",0,1)), "")</f>
        <v>81.619223440804831</v>
      </c>
      <c r="J37" s="40">
        <f>IFERROR(PMT(INDEX(Data[],ROW()-ROW(Data[[#Headers],[30]]),1)/12,Data[[#Headers],[30]]*12,-LoanAmount,0,IF(PaymentsDue="End of Period",0,1)), "")</f>
        <v>78.1005573308001</v>
      </c>
      <c r="K37" s="8"/>
    </row>
    <row r="38" spans="1:12" ht="19.95" customHeight="1" x14ac:dyDescent="0.3">
      <c r="A38" s="8"/>
      <c r="B38" s="39">
        <f>IFERROR(MAX((ROW()-ROW(Data[[#Headers],[RATE]]))*0.0025+0.0175,0.0025), "")</f>
        <v>0.09</v>
      </c>
      <c r="C38" s="40">
        <f>IFERROR(PMT(INDEX(Data[],ROW()-ROW(Data[[#Headers],[3]]),1)/12,Data[[#Headers],[3]]*12,-LoanAmount,0,IF(PaymentsDue="End of Period",0,1)), "")</f>
        <v>315.63010084308371</v>
      </c>
      <c r="D38" s="40">
        <f>IFERROR(PMT(INDEX(Data[],ROW()-ROW(Data[[#Headers],[5]]),1)/12,Data[[#Headers],[5]]*12,-LoanAmount,0,IF(PaymentsDue="End of Period",0,1)), "")</f>
        <v>206.03826527398516</v>
      </c>
      <c r="E38" s="40">
        <f>IFERROR(PMT(INDEX(Data[],ROW()-ROW(Data[[#Headers],[10]]),1)/12,Data[[#Headers],[10]]*12,-LoanAmount,0,IF(PaymentsDue="End of Period",0,1)), "")</f>
        <v>125.73277791588036</v>
      </c>
      <c r="F38" s="40">
        <f>IFERROR(PMT(INDEX(Data[],ROW()-ROW(Data[[#Headers],[12]]),1)/12,Data[[#Headers],[12]]*12,-LoanAmount,0,IF(PaymentsDue="End of Period",0,1)), "")</f>
        <v>112.95590042286908</v>
      </c>
      <c r="G38" s="40">
        <f>IFERROR(PMT(INDEX(Data[],ROW()-ROW(Data[[#Headers],[15]]),1)/12,Data[[#Headers],[15]]*12,-LoanAmount,0,IF(PaymentsDue="End of Period",0,1)), "")</f>
        <v>100.67162125675284</v>
      </c>
      <c r="H38" s="40">
        <f>IFERROR(PMT(INDEX(Data[],ROW()-ROW(Data[[#Headers],[20]]),1)/12,Data[[#Headers],[20]]*12,-LoanAmount,0,IF(PaymentsDue="End of Period",0,1)), "")</f>
        <v>89.302824402002273</v>
      </c>
      <c r="I38" s="40">
        <f>IFERROR(PMT(INDEX(Data[],ROW()-ROW(Data[[#Headers],[25]]),1)/12,Data[[#Headers],[25]]*12,-LoanAmount,0,IF(PaymentsDue="End of Period",0,1)), "")</f>
        <v>83.29492443025741</v>
      </c>
      <c r="J38" s="40">
        <f>IFERROR(PMT(INDEX(Data[],ROW()-ROW(Data[[#Headers],[30]]),1)/12,Data[[#Headers],[30]]*12,-LoanAmount,0,IF(PaymentsDue="End of Period",0,1)), "")</f>
        <v>79.863287041665771</v>
      </c>
      <c r="K38" s="8"/>
    </row>
    <row r="39" spans="1:12" ht="19.95" customHeight="1" x14ac:dyDescent="0.3">
      <c r="A39" s="8"/>
      <c r="B39" s="39">
        <f>IFERROR(MAX((ROW()-ROW(Data[[#Headers],[RATE]]))*0.0025+0.0175,0.0025), "")</f>
        <v>9.2499999999999999E-2</v>
      </c>
      <c r="C39" s="40">
        <f>IFERROR(PMT(INDEX(Data[],ROW()-ROW(Data[[#Headers],[3]]),1)/12,Data[[#Headers],[3]]*12,-LoanAmount,0,IF(PaymentsDue="End of Period",0,1)), "")</f>
        <v>316.72074652051236</v>
      </c>
      <c r="D39" s="40">
        <f>IFERROR(PMT(INDEX(Data[],ROW()-ROW(Data[[#Headers],[5]]),1)/12,Data[[#Headers],[5]]*12,-LoanAmount,0,IF(PaymentsDue="End of Period",0,1)), "")</f>
        <v>207.20180238727306</v>
      </c>
      <c r="E39" s="40">
        <f>IFERROR(PMT(INDEX(Data[],ROW()-ROW(Data[[#Headers],[10]]),1)/12,Data[[#Headers],[10]]*12,-LoanAmount,0,IF(PaymentsDue="End of Period",0,1)), "")</f>
        <v>127.05335238574207</v>
      </c>
      <c r="F39" s="40">
        <f>IFERROR(PMT(INDEX(Data[],ROW()-ROW(Data[[#Headers],[12]]),1)/12,Data[[#Headers],[12]]*12,-LoanAmount,0,IF(PaymentsDue="End of Period",0,1)), "")</f>
        <v>114.33430749550973</v>
      </c>
      <c r="G39" s="40">
        <f>IFERROR(PMT(INDEX(Data[],ROW()-ROW(Data[[#Headers],[15]]),1)/12,Data[[#Headers],[15]]*12,-LoanAmount,0,IF(PaymentsDue="End of Period",0,1)), "")</f>
        <v>102.13196177398673</v>
      </c>
      <c r="H39" s="40">
        <f>IFERROR(PMT(INDEX(Data[],ROW()-ROW(Data[[#Headers],[20]]),1)/12,Data[[#Headers],[20]]*12,-LoanAmount,0,IF(PaymentsDue="End of Period",0,1)), "")</f>
        <v>90.886103006813798</v>
      </c>
      <c r="I39" s="40">
        <f>IFERROR(PMT(INDEX(Data[],ROW()-ROW(Data[[#Headers],[25]]),1)/12,Data[[#Headers],[25]]*12,-LoanAmount,0,IF(PaymentsDue="End of Period",0,1)), "")</f>
        <v>84.983106164080624</v>
      </c>
      <c r="J39" s="40">
        <f>IFERROR(PMT(INDEX(Data[],ROW()-ROW(Data[[#Headers],[30]]),1)/12,Data[[#Headers],[30]]*12,-LoanAmount,0,IF(PaymentsDue="End of Period",0,1)), "")</f>
        <v>81.638247724220079</v>
      </c>
      <c r="K39" s="8"/>
    </row>
    <row r="40" spans="1:12" ht="19.95" customHeight="1" x14ac:dyDescent="0.3">
      <c r="A40" s="8"/>
      <c r="B40" s="39">
        <f>IFERROR(MAX((ROW()-ROW(Data[[#Headers],[RATE]]))*0.0025+0.0175,0.0025), "")</f>
        <v>9.5000000000000001E-2</v>
      </c>
      <c r="C40" s="40">
        <f>IFERROR(PMT(INDEX(Data[],ROW()-ROW(Data[[#Headers],[3]]),1)/12,Data[[#Headers],[3]]*12,-LoanAmount,0,IF(PaymentsDue="End of Period",0,1)), "")</f>
        <v>317.81347407141811</v>
      </c>
      <c r="D40" s="40">
        <f>IFERROR(PMT(INDEX(Data[],ROW()-ROW(Data[[#Headers],[5]]),1)/12,Data[[#Headers],[5]]*12,-LoanAmount,0,IF(PaymentsDue="End of Period",0,1)), "")</f>
        <v>208.36902498270865</v>
      </c>
      <c r="E40" s="40">
        <f>IFERROR(PMT(INDEX(Data[],ROW()-ROW(Data[[#Headers],[10]]),1)/12,Data[[#Headers],[10]]*12,-LoanAmount,0,IF(PaymentsDue="End of Period",0,1)), "")</f>
        <v>128.3812063438879</v>
      </c>
      <c r="F40" s="40">
        <f>IFERROR(PMT(INDEX(Data[],ROW()-ROW(Data[[#Headers],[12]]),1)/12,Data[[#Headers],[12]]*12,-LoanAmount,0,IF(PaymentsDue="End of Period",0,1)), "")</f>
        <v>115.72119755352816</v>
      </c>
      <c r="G40" s="40">
        <f>IFERROR(PMT(INDEX(Data[],ROW()-ROW(Data[[#Headers],[15]]),1)/12,Data[[#Headers],[15]]*12,-LoanAmount,0,IF(PaymentsDue="End of Period",0,1)), "")</f>
        <v>103.60228354167373</v>
      </c>
      <c r="H40" s="40">
        <f>IFERROR(PMT(INDEX(Data[],ROW()-ROW(Data[[#Headers],[20]]),1)/12,Data[[#Headers],[20]]*12,-LoanAmount,0,IF(PaymentsDue="End of Period",0,1)), "")</f>
        <v>92.480977709815761</v>
      </c>
      <c r="I40" s="40">
        <f>IFERROR(PMT(INDEX(Data[],ROW()-ROW(Data[[#Headers],[25]]),1)/12,Data[[#Headers],[25]]*12,-LoanAmount,0,IF(PaymentsDue="End of Period",0,1)), "")</f>
        <v>86.683422326224829</v>
      </c>
      <c r="J40" s="40">
        <f>IFERROR(PMT(INDEX(Data[],ROW()-ROW(Data[[#Headers],[30]]),1)/12,Data[[#Headers],[30]]*12,-LoanAmount,0,IF(PaymentsDue="End of Period",0,1)), "")</f>
        <v>83.42497301484066</v>
      </c>
      <c r="K40" s="8"/>
    </row>
    <row r="41" spans="1:12" ht="19.95" customHeight="1" x14ac:dyDescent="0.3">
      <c r="A41" s="8"/>
      <c r="B41" s="39">
        <f>IFERROR(MAX((ROW()-ROW(Data[[#Headers],[RATE]]))*0.0025+0.0175,0.0025), "")</f>
        <v>9.7500000000000003E-2</v>
      </c>
      <c r="C41" s="40">
        <f>IFERROR(PMT(INDEX(Data[],ROW()-ROW(Data[[#Headers],[3]]),1)/12,Data[[#Headers],[3]]*12,-LoanAmount,0,IF(PaymentsDue="End of Period",0,1)), "")</f>
        <v>318.90828036650868</v>
      </c>
      <c r="D41" s="40">
        <f>IFERROR(PMT(INDEX(Data[],ROW()-ROW(Data[[#Headers],[5]]),1)/12,Data[[#Headers],[5]]*12,-LoanAmount,0,IF(PaymentsDue="End of Period",0,1)), "")</f>
        <v>209.5399246836167</v>
      </c>
      <c r="E41" s="40">
        <f>IFERROR(PMT(INDEX(Data[],ROW()-ROW(Data[[#Headers],[10]]),1)/12,Data[[#Headers],[10]]*12,-LoanAmount,0,IF(PaymentsDue="End of Period",0,1)), "")</f>
        <v>129.71629728658425</v>
      </c>
      <c r="F41" s="40">
        <f>IFERROR(PMT(INDEX(Data[],ROW()-ROW(Data[[#Headers],[12]]),1)/12,Data[[#Headers],[12]]*12,-LoanAmount,0,IF(PaymentsDue="End of Period",0,1)), "")</f>
        <v>117.11650376074061</v>
      </c>
      <c r="G41" s="40">
        <f>IFERROR(PMT(INDEX(Data[],ROW()-ROW(Data[[#Headers],[15]]),1)/12,Data[[#Headers],[15]]*12,-LoanAmount,0,IF(PaymentsDue="End of Period",0,1)), "")</f>
        <v>105.08247127516486</v>
      </c>
      <c r="H41" s="40">
        <f>IFERROR(PMT(INDEX(Data[],ROW()-ROW(Data[[#Headers],[20]]),1)/12,Data[[#Headers],[20]]*12,-LoanAmount,0,IF(PaymentsDue="End of Period",0,1)), "")</f>
        <v>94.087226343570151</v>
      </c>
      <c r="I41" s="40">
        <f>IFERROR(PMT(INDEX(Data[],ROW()-ROW(Data[[#Headers],[25]]),1)/12,Data[[#Headers],[25]]*12,-LoanAmount,0,IF(PaymentsDue="End of Period",0,1)), "")</f>
        <v>88.395528417931359</v>
      </c>
      <c r="J41" s="40">
        <f>IFERROR(PMT(INDEX(Data[],ROW()-ROW(Data[[#Headers],[30]]),1)/12,Data[[#Headers],[30]]*12,-LoanAmount,0,IF(PaymentsDue="End of Period",0,1)), "")</f>
        <v>85.223004295970313</v>
      </c>
      <c r="K41" s="8"/>
    </row>
    <row r="42" spans="1:12" ht="19.95" customHeight="1" x14ac:dyDescent="0.3">
      <c r="A42" s="8"/>
      <c r="B42" s="39">
        <f>IFERROR(MAX((ROW()-ROW(Data[[#Headers],[RATE]]))*0.0025+0.0175,0.0025), "")</f>
        <v>0.1</v>
      </c>
      <c r="C42" s="40">
        <f>IFERROR(PMT(INDEX(Data[],ROW()-ROW(Data[[#Headers],[3]]),1)/12,Data[[#Headers],[3]]*12,-LoanAmount,0,IF(PaymentsDue="End of Period",0,1)), "")</f>
        <v>320.00516225293376</v>
      </c>
      <c r="D42" s="40">
        <f>IFERROR(PMT(INDEX(Data[],ROW()-ROW(Data[[#Headers],[5]]),1)/12,Data[[#Headers],[5]]*12,-LoanAmount,0,IF(PaymentsDue="End of Period",0,1)), "")</f>
        <v>210.71449300431348</v>
      </c>
      <c r="E42" s="40">
        <f>IFERROR(PMT(INDEX(Data[],ROW()-ROW(Data[[#Headers],[10]]),1)/12,Data[[#Headers],[10]]*12,-LoanAmount,0,IF(PaymentsDue="End of Period",0,1)), "")</f>
        <v>131.05858203149916</v>
      </c>
      <c r="F42" s="40">
        <f>IFERROR(PMT(INDEX(Data[],ROW()-ROW(Data[[#Headers],[12]]),1)/12,Data[[#Headers],[12]]*12,-LoanAmount,0,IF(PaymentsDue="End of Period",0,1)), "")</f>
        <v>118.52015829692567</v>
      </c>
      <c r="G42" s="40">
        <f>IFERROR(PMT(INDEX(Data[],ROW()-ROW(Data[[#Headers],[15]]),1)/12,Data[[#Headers],[15]]*12,-LoanAmount,0,IF(PaymentsDue="End of Period",0,1)), "")</f>
        <v>106.57240836774706</v>
      </c>
      <c r="H42" s="40">
        <f>IFERROR(PMT(INDEX(Data[],ROW()-ROW(Data[[#Headers],[20]]),1)/12,Data[[#Headers],[20]]*12,-LoanAmount,0,IF(PaymentsDue="End of Period",0,1)), "")</f>
        <v>95.704625957752839</v>
      </c>
      <c r="I42" s="40">
        <f>IFERROR(PMT(INDEX(Data[],ROW()-ROW(Data[[#Headers],[25]]),1)/12,Data[[#Headers],[25]]*12,-LoanAmount,0,IF(PaymentsDue="End of Period",0,1)), "")</f>
        <v>90.119082202320044</v>
      </c>
      <c r="J42" s="40">
        <f>IFERROR(PMT(INDEX(Data[],ROW()-ROW(Data[[#Headers],[30]]),1)/12,Data[[#Headers],[30]]*12,-LoanAmount,0,IF(PaymentsDue="End of Period",0,1)), "")</f>
        <v>87.031891248475915</v>
      </c>
      <c r="K42" s="8"/>
    </row>
    <row r="43" spans="1:12" ht="19.95" customHeight="1" x14ac:dyDescent="0.3">
      <c r="A43" s="8"/>
      <c r="B43" s="39">
        <f>IFERROR(MAX((ROW()-ROW(Data[[#Headers],[RATE]]))*0.0025+0.0175,0.0025), "")</f>
        <v>0.10250000000000001</v>
      </c>
      <c r="C43" s="40">
        <f>IFERROR(PMT(INDEX(Data[],ROW()-ROW(Data[[#Headers],[3]]),1)/12,Data[[#Headers],[3]]*12,-LoanAmount,0,IF(PaymentsDue="End of Period",0,1)), "")</f>
        <v>321.1041165543931</v>
      </c>
      <c r="D43" s="40">
        <f>IFERROR(PMT(INDEX(Data[],ROW()-ROW(Data[[#Headers],[5]]),1)/12,Data[[#Headers],[5]]*12,-LoanAmount,0,IF(PaymentsDue="End of Period",0,1)), "")</f>
        <v>211.89272135092753</v>
      </c>
      <c r="E43" s="40">
        <f>IFERROR(PMT(INDEX(Data[],ROW()-ROW(Data[[#Headers],[10]]),1)/12,Data[[#Headers],[10]]*12,-LoanAmount,0,IF(PaymentsDue="End of Period",0,1)), "")</f>
        <v>132.40801673384169</v>
      </c>
      <c r="F43" s="40">
        <f>IFERROR(PMT(INDEX(Data[],ROW()-ROW(Data[[#Headers],[12]]),1)/12,Data[[#Headers],[12]]*12,-LoanAmount,0,IF(PaymentsDue="End of Period",0,1)), "")</f>
        <v>119.93209239286139</v>
      </c>
      <c r="G43" s="40">
        <f>IFERROR(PMT(INDEX(Data[],ROW()-ROW(Data[[#Headers],[15]]),1)/12,Data[[#Headers],[15]]*12,-LoanAmount,0,IF(PaymentsDue="End of Period",0,1)), "")</f>
        <v>108.07197697707208</v>
      </c>
      <c r="H43" s="40">
        <f>IFERROR(PMT(INDEX(Data[],ROW()-ROW(Data[[#Headers],[20]]),1)/12,Data[[#Headers],[20]]*12,-LoanAmount,0,IF(PaymentsDue="End of Period",0,1)), "")</f>
        <v>97.332953057941168</v>
      </c>
      <c r="I43" s="40">
        <f>IFERROR(PMT(INDEX(Data[],ROW()-ROW(Data[[#Headers],[25]]),1)/12,Data[[#Headers],[25]]*12,-LoanAmount,0,IF(PaymentsDue="End of Period",0,1)), "")</f>
        <v>91.853744125011929</v>
      </c>
      <c r="J43" s="40">
        <f>IFERROR(PMT(INDEX(Data[],ROW()-ROW(Data[[#Headers],[30]]),1)/12,Data[[#Headers],[30]]*12,-LoanAmount,0,IF(PaymentsDue="End of Period",0,1)), "")</f>
        <v>88.851192345680772</v>
      </c>
      <c r="K43" s="8"/>
    </row>
    <row r="44" spans="1:12" ht="19.95" customHeight="1" x14ac:dyDescent="0.3">
      <c r="A44" s="8"/>
      <c r="B44" s="39">
        <f>IFERROR(MAX((ROW()-ROW(Data[[#Headers],[RATE]]))*0.0025+0.0175,0.0025), "")</f>
        <v>0.10500000000000001</v>
      </c>
      <c r="C44" s="40">
        <f>IFERROR(PMT(INDEX(Data[],ROW()-ROW(Data[[#Headers],[3]]),1)/12,Data[[#Headers],[3]]*12,-LoanAmount,0,IF(PaymentsDue="End of Period",0,1)), "")</f>
        <v>322.20514007124586</v>
      </c>
      <c r="D44" s="40">
        <f>IFERROR(PMT(INDEX(Data[],ROW()-ROW(Data[[#Headers],[5]]),1)/12,Data[[#Headers],[5]]*12,-LoanAmount,0,IF(PaymentsDue="End of Period",0,1)), "")</f>
        <v>213.0746010222301</v>
      </c>
      <c r="E44" s="40">
        <f>IFERROR(PMT(INDEX(Data[],ROW()-ROW(Data[[#Headers],[10]]),1)/12,Data[[#Headers],[10]]*12,-LoanAmount,0,IF(PaymentsDue="End of Period",0,1)), "")</f>
        <v>133.76455690264879</v>
      </c>
      <c r="F44" s="40">
        <f>IFERROR(PMT(INDEX(Data[],ROW()-ROW(Data[[#Headers],[12]]),1)/12,Data[[#Headers],[12]]*12,-LoanAmount,0,IF(PaymentsDue="End of Period",0,1)), "")</f>
        <v>121.35223636553422</v>
      </c>
      <c r="G44" s="40">
        <f>IFERROR(PMT(INDEX(Data[],ROW()-ROW(Data[[#Headers],[15]]),1)/12,Data[[#Headers],[15]]*12,-LoanAmount,0,IF(PaymentsDue="End of Period",0,1)), "")</f>
        <v>109.58105811124365</v>
      </c>
      <c r="H44" s="40">
        <f>IFERROR(PMT(INDEX(Data[],ROW()-ROW(Data[[#Headers],[20]]),1)/12,Data[[#Headers],[20]]*12,-LoanAmount,0,IF(PaymentsDue="End of Period",0,1)), "")</f>
        <v>98.971983838363826</v>
      </c>
      <c r="I44" s="40">
        <f>IFERROR(PMT(INDEX(Data[],ROW()-ROW(Data[[#Headers],[25]]),1)/12,Data[[#Headers],[25]]*12,-LoanAmount,0,IF(PaymentsDue="End of Period",0,1)), "")</f>
        <v>93.59917771048471</v>
      </c>
      <c r="J44" s="40">
        <f>IFERROR(PMT(INDEX(Data[],ROW()-ROW(Data[[#Headers],[30]]),1)/12,Data[[#Headers],[30]]*12,-LoanAmount,0,IF(PaymentsDue="End of Period",0,1)), "")</f>
        <v>90.680475290515133</v>
      </c>
      <c r="K44" s="8"/>
    </row>
    <row r="45" spans="1:12" ht="19.95" customHeight="1" x14ac:dyDescent="0.3">
      <c r="A45" s="8"/>
      <c r="B45" s="39">
        <f>IFERROR(MAX((ROW()-ROW(Data[[#Headers],[RATE]]))*0.0025+0.0175,0.0025), "")</f>
        <v>0.1075</v>
      </c>
      <c r="C45" s="40">
        <f>IFERROR(PMT(INDEX(Data[],ROW()-ROW(Data[[#Headers],[3]]),1)/12,Data[[#Headers],[3]]*12,-LoanAmount,0,IF(PaymentsDue="End of Period",0,1)), "")</f>
        <v>323.30822958061913</v>
      </c>
      <c r="D45" s="40">
        <f>IFERROR(PMT(INDEX(Data[],ROW()-ROW(Data[[#Headers],[5]]),1)/12,Data[[#Headers],[5]]*12,-LoanAmount,0,IF(PaymentsDue="End of Period",0,1)), "")</f>
        <v>214.26012321047475</v>
      </c>
      <c r="E45" s="40">
        <f>IFERROR(PMT(INDEX(Data[],ROW()-ROW(Data[[#Headers],[10]]),1)/12,Data[[#Headers],[10]]*12,-LoanAmount,0,IF(PaymentsDue="End of Period",0,1)), "")</f>
        <v>135.12815741720826</v>
      </c>
      <c r="F45" s="40">
        <f>IFERROR(PMT(INDEX(Data[],ROW()-ROW(Data[[#Headers],[12]]),1)/12,Data[[#Headers],[12]]*12,-LoanAmount,0,IF(PaymentsDue="End of Period",0,1)), "")</f>
        <v>122.78051965348615</v>
      </c>
      <c r="G45" s="40">
        <f>IFERROR(PMT(INDEX(Data[],ROW()-ROW(Data[[#Headers],[15]]),1)/12,Data[[#Headers],[15]]*12,-LoanAmount,0,IF(PaymentsDue="End of Period",0,1)), "")</f>
        <v>111.09953171445169</v>
      </c>
      <c r="H45" s="40">
        <f>IFERROR(PMT(INDEX(Data[],ROW()-ROW(Data[[#Headers],[20]]),1)/12,Data[[#Headers],[20]]*12,-LoanAmount,0,IF(PaymentsDue="End of Period",0,1)), "")</f>
        <v>100.62149440827733</v>
      </c>
      <c r="I45" s="40">
        <f>IFERROR(PMT(INDEX(Data[],ROW()-ROW(Data[[#Headers],[25]]),1)/12,Data[[#Headers],[25]]*12,-LoanAmount,0,IF(PaymentsDue="End of Period",0,1)), "")</f>
        <v>95.355049933987061</v>
      </c>
      <c r="J45" s="40">
        <f>IFERROR(PMT(INDEX(Data[],ROW()-ROW(Data[[#Headers],[30]]),1)/12,Data[[#Headers],[30]]*12,-LoanAmount,0,IF(PaymentsDue="End of Period",0,1)), "")</f>
        <v>92.519317397478844</v>
      </c>
      <c r="K45" s="8"/>
    </row>
    <row r="46" spans="1:12" ht="19.95" customHeight="1" x14ac:dyDescent="0.3">
      <c r="A46" s="8"/>
      <c r="B46" s="39">
        <f>IFERROR(MAX((ROW()-ROW(Data[[#Headers],[RATE]]))*0.0025+0.0175,0.0025), "")</f>
        <v>0.11</v>
      </c>
      <c r="C46" s="40">
        <f>IFERROR(PMT(INDEX(Data[],ROW()-ROW(Data[[#Headers],[3]]),1)/12,Data[[#Headers],[3]]*12,-LoanAmount,0,IF(PaymentsDue="End of Period",0,1)), "")</f>
        <v>324.41338183651897</v>
      </c>
      <c r="D46" s="40">
        <f>IFERROR(PMT(INDEX(Data[],ROW()-ROW(Data[[#Headers],[5]]),1)/12,Data[[#Headers],[5]]*12,-LoanAmount,0,IF(PaymentsDue="End of Period",0,1)), "")</f>
        <v>215.44927900224585</v>
      </c>
      <c r="E46" s="40">
        <f>IFERROR(PMT(INDEX(Data[],ROW()-ROW(Data[[#Headers],[10]]),1)/12,Data[[#Headers],[10]]*12,-LoanAmount,0,IF(PaymentsDue="End of Period",0,1)), "")</f>
        <v>136.49877254360609</v>
      </c>
      <c r="F46" s="40">
        <f>IFERROR(PMT(INDEX(Data[],ROW()-ROW(Data[[#Headers],[12]]),1)/12,Data[[#Headers],[12]]*12,-LoanAmount,0,IF(PaymentsDue="End of Period",0,1)), "")</f>
        <v>124.2168708522664</v>
      </c>
      <c r="G46" s="40">
        <f>IFERROR(PMT(INDEX(Data[],ROW()-ROW(Data[[#Headers],[15]]),1)/12,Data[[#Headers],[15]]*12,-LoanAmount,0,IF(PaymentsDue="End of Period",0,1)), "")</f>
        <v>112.62727675204845</v>
      </c>
      <c r="H46" s="40">
        <f>IFERROR(PMT(INDEX(Data[],ROW()-ROW(Data[[#Headers],[20]]),1)/12,Data[[#Headers],[20]]*12,-LoanAmount,0,IF(PaymentsDue="End of Period",0,1)), "")</f>
        <v>102.28126101166541</v>
      </c>
      <c r="I46" s="40">
        <f>IFERROR(PMT(INDEX(Data[],ROW()-ROW(Data[[#Headers],[25]]),1)/12,Data[[#Headers],[25]]*12,-LoanAmount,0,IF(PaymentsDue="End of Period",0,1)), "")</f>
        <v>97.121031568959452</v>
      </c>
      <c r="J46" s="40">
        <f>IFERROR(PMT(INDEX(Data[],ROW()-ROW(Data[[#Headers],[30]]),1)/12,Data[[#Headers],[30]]*12,-LoanAmount,0,IF(PaymentsDue="End of Period",0,1)), "")</f>
        <v>94.367305921327798</v>
      </c>
      <c r="K46" s="8"/>
    </row>
    <row r="47" spans="1:12" ht="19.95" customHeight="1" x14ac:dyDescent="0.3">
      <c r="A47" s="8"/>
      <c r="B47" s="39">
        <f>IFERROR(MAX((ROW()-ROW(Data[[#Headers],[RATE]]))*0.0025+0.0175,0.0025), "")</f>
        <v>0.1125</v>
      </c>
      <c r="C47" s="40">
        <f>IFERROR(PMT(INDEX(Data[],ROW()-ROW(Data[[#Headers],[3]]),1)/12,Data[[#Headers],[3]]*12,-LoanAmount,0,IF(PaymentsDue="End of Period",0,1)), "")</f>
        <v>325.52059356994073</v>
      </c>
      <c r="D47" s="40">
        <f>IFERROR(PMT(INDEX(Data[],ROW()-ROW(Data[[#Headers],[5]]),1)/12,Data[[#Headers],[5]]*12,-LoanAmount,0,IF(PaymentsDue="End of Period",0,1)), "")</f>
        <v>216.64205937931695</v>
      </c>
      <c r="E47" s="40">
        <f>IFERROR(PMT(INDEX(Data[],ROW()-ROW(Data[[#Headers],[10]]),1)/12,Data[[#Headers],[10]]*12,-LoanAmount,0,IF(PaymentsDue="End of Period",0,1)), "")</f>
        <v>137.87635595138676</v>
      </c>
      <c r="F47" s="40">
        <f>IFERROR(PMT(INDEX(Data[],ROW()-ROW(Data[[#Headers],[12]]),1)/12,Data[[#Headers],[12]]*12,-LoanAmount,0,IF(PaymentsDue="End of Period",0,1)), "")</f>
        <v>125.66121774995565</v>
      </c>
      <c r="G47" s="40">
        <f>IFERROR(PMT(INDEX(Data[],ROW()-ROW(Data[[#Headers],[15]]),1)/12,Data[[#Headers],[15]]*12,-LoanAmount,0,IF(PaymentsDue="End of Period",0,1)), "")</f>
        <v>114.16417129496233</v>
      </c>
      <c r="H47" s="40">
        <f>IFERROR(PMT(INDEX(Data[],ROW()-ROW(Data[[#Headers],[20]]),1)/12,Data[[#Headers],[20]]*12,-LoanAmount,0,IF(PaymentsDue="End of Period",0,1)), "")</f>
        <v>103.9510602399904</v>
      </c>
      <c r="I47" s="40">
        <f>IFERROR(PMT(INDEX(Data[],ROW()-ROW(Data[[#Headers],[25]]),1)/12,Data[[#Headers],[25]]*12,-LoanAmount,0,IF(PaymentsDue="End of Period",0,1)), "")</f>
        <v>98.896797510023504</v>
      </c>
      <c r="J47" s="40">
        <f>IFERROR(PMT(INDEX(Data[],ROW()-ROW(Data[[#Headers],[30]]),1)/12,Data[[#Headers],[30]]*12,-LoanAmount,0,IF(PaymentsDue="End of Period",0,1)), "")</f>
        <v>96.224038334578552</v>
      </c>
      <c r="K47" s="8"/>
    </row>
    <row r="48" spans="1:12" ht="19.95" customHeight="1" x14ac:dyDescent="0.3">
      <c r="A48" s="8"/>
      <c r="B48" s="39">
        <f>IFERROR(MAX((ROW()-ROW(Data[[#Headers],[RATE]]))*0.0025+0.0175,0.0025), "")</f>
        <v>0.115</v>
      </c>
      <c r="C48" s="40">
        <f>IFERROR(PMT(INDEX(Data[],ROW()-ROW(Data[[#Headers],[3]]),1)/12,Data[[#Headers],[3]]*12,-LoanAmount,0,IF(PaymentsDue="End of Period",0,1)), "")</f>
        <v>326.62986148898148</v>
      </c>
      <c r="D48" s="40">
        <f>IFERROR(PMT(INDEX(Data[],ROW()-ROW(Data[[#Headers],[5]]),1)/12,Data[[#Headers],[5]]*12,-LoanAmount,0,IF(PaymentsDue="End of Period",0,1)), "")</f>
        <v>217.83845521951693</v>
      </c>
      <c r="E48" s="40">
        <f>IFERROR(PMT(INDEX(Data[],ROW()-ROW(Data[[#Headers],[10]]),1)/12,Data[[#Headers],[10]]*12,-LoanAmount,0,IF(PaymentsDue="End of Period",0,1)), "")</f>
        <v>139.26086073031479</v>
      </c>
      <c r="F48" s="40">
        <f>IFERROR(PMT(INDEX(Data[],ROW()-ROW(Data[[#Headers],[12]]),1)/12,Data[[#Headers],[12]]*12,-LoanAmount,0,IF(PaymentsDue="End of Period",0,1)), "")</f>
        <v>127.1134873627299</v>
      </c>
      <c r="G48" s="40">
        <f>IFERROR(PMT(INDEX(Data[],ROW()-ROW(Data[[#Headers],[15]]),1)/12,Data[[#Headers],[15]]*12,-LoanAmount,0,IF(PaymentsDue="End of Period",0,1)), "")</f>
        <v>115.71009260335104</v>
      </c>
      <c r="H48" s="40">
        <f>IFERROR(PMT(INDEX(Data[],ROW()-ROW(Data[[#Headers],[20]]),1)/12,Data[[#Headers],[20]]*12,-LoanAmount,0,IF(PaymentsDue="End of Period",0,1)), "")</f>
        <v>105.63066923775739</v>
      </c>
      <c r="I48" s="40">
        <f>IFERROR(PMT(INDEX(Data[],ROW()-ROW(Data[[#Headers],[25]]),1)/12,Data[[#Headers],[25]]*12,-LoanAmount,0,IF(PaymentsDue="End of Period",0,1)), "")</f>
        <v>100.68202707170923</v>
      </c>
      <c r="J48" s="40">
        <f>IFERROR(PMT(INDEX(Data[],ROW()-ROW(Data[[#Headers],[30]]),1)/12,Data[[#Headers],[30]]*12,-LoanAmount,0,IF(PaymentsDue="End of Period",0,1)), "")</f>
        <v>98.089122556077584</v>
      </c>
      <c r="K48" s="8"/>
    </row>
    <row r="49" spans="1:11" ht="19.95" customHeight="1" x14ac:dyDescent="0.3">
      <c r="A49" s="8"/>
      <c r="B49" s="39">
        <f>IFERROR(MAX((ROW()-ROW(Data[[#Headers],[RATE]]))*0.0025+0.0175,0.0025), "")</f>
        <v>0.11750000000000001</v>
      </c>
      <c r="C49" s="40">
        <f>IFERROR(PMT(INDEX(Data[],ROW()-ROW(Data[[#Headers],[3]]),1)/12,Data[[#Headers],[3]]*12,-LoanAmount,0,IF(PaymentsDue="End of Period",0,1)), "")</f>
        <v>327.74118227895116</v>
      </c>
      <c r="D49" s="40">
        <f>IFERROR(PMT(INDEX(Data[],ROW()-ROW(Data[[#Headers],[5]]),1)/12,Data[[#Headers],[5]]*12,-LoanAmount,0,IF(PaymentsDue="End of Period",0,1)), "")</f>
        <v>219.03845729760536</v>
      </c>
      <c r="E49" s="40">
        <f>IFERROR(PMT(INDEX(Data[],ROW()-ROW(Data[[#Headers],[10]]),1)/12,Data[[#Headers],[10]]*12,-LoanAmount,0,IF(PaymentsDue="End of Period",0,1)), "")</f>
        <v>140.65223940722603</v>
      </c>
      <c r="F49" s="40">
        <f>IFERROR(PMT(INDEX(Data[],ROW()-ROW(Data[[#Headers],[12]]),1)/12,Data[[#Headers],[12]]*12,-LoanAmount,0,IF(PaymentsDue="End of Period",0,1)), "")</f>
        <v>128.57360597043194</v>
      </c>
      <c r="G49" s="40">
        <f>IFERROR(PMT(INDEX(Data[],ROW()-ROW(Data[[#Headers],[15]]),1)/12,Data[[#Headers],[15]]*12,-LoanAmount,0,IF(PaymentsDue="End of Period",0,1)), "")</f>
        <v>117.26491720939782</v>
      </c>
      <c r="H49" s="40">
        <f>IFERROR(PMT(INDEX(Data[],ROW()-ROW(Data[[#Headers],[20]]),1)/12,Data[[#Headers],[20]]*12,-LoanAmount,0,IF(PaymentsDue="End of Period",0,1)), "")</f>
        <v>107.31986590068385</v>
      </c>
      <c r="I49" s="40">
        <f>IFERROR(PMT(INDEX(Data[],ROW()-ROW(Data[[#Headers],[25]]),1)/12,Data[[#Headers],[25]]*12,-LoanAmount,0,IF(PaymentsDue="End of Period",0,1)), "")</f>
        <v>102.47640426318773</v>
      </c>
      <c r="J49" s="40">
        <f>IFERROR(PMT(INDEX(Data[],ROW()-ROW(Data[[#Headers],[30]]),1)/12,Data[[#Headers],[30]]*12,-LoanAmount,0,IF(PaymentsDue="End of Period",0,1)), "")</f>
        <v>99.962177133003465</v>
      </c>
      <c r="K49" s="8"/>
    </row>
    <row r="50" spans="1:11" ht="19.95" customHeight="1" x14ac:dyDescent="0.3">
      <c r="A50" s="8"/>
      <c r="B50" s="39">
        <f>IFERROR(MAX((ROW()-ROW(Data[[#Headers],[RATE]]))*0.0025+0.0175,0.0025), "")</f>
        <v>0.12000000000000001</v>
      </c>
      <c r="C50" s="40">
        <f>IFERROR(PMT(INDEX(Data[],ROW()-ROW(Data[[#Headers],[3]]),1)/12,Data[[#Headers],[3]]*12,-LoanAmount,0,IF(PaymentsDue="End of Period",0,1)), "")</f>
        <v>328.85455260248705</v>
      </c>
      <c r="D50" s="40">
        <f>IFERROR(PMT(INDEX(Data[],ROW()-ROW(Data[[#Headers],[5]]),1)/12,Data[[#Headers],[5]]*12,-LoanAmount,0,IF(PaymentsDue="End of Period",0,1)), "")</f>
        <v>220.24205628615618</v>
      </c>
      <c r="E50" s="40">
        <f>IFERROR(PMT(INDEX(Data[],ROW()-ROW(Data[[#Headers],[10]]),1)/12,Data[[#Headers],[10]]*12,-LoanAmount,0,IF(PaymentsDue="End of Period",0,1)), "")</f>
        <v>142.05044396295779</v>
      </c>
      <c r="F50" s="40">
        <f>IFERROR(PMT(INDEX(Data[],ROW()-ROW(Data[[#Headers],[12]]),1)/12,Data[[#Headers],[12]]*12,-LoanAmount,0,IF(PaymentsDue="End of Period",0,1)), "")</f>
        <v>130.04149915212</v>
      </c>
      <c r="G50" s="40">
        <f>IFERROR(PMT(INDEX(Data[],ROW()-ROW(Data[[#Headers],[15]]),1)/12,Data[[#Headers],[15]]*12,-LoanAmount,0,IF(PaymentsDue="End of Period",0,1)), "")</f>
        <v>118.82852099915976</v>
      </c>
      <c r="H50" s="40">
        <f>IFERROR(PMT(INDEX(Data[],ROW()-ROW(Data[[#Headers],[20]]),1)/12,Data[[#Headers],[20]]*12,-LoanAmount,0,IF(PaymentsDue="End of Period",0,1)), "")</f>
        <v>109.01842906629801</v>
      </c>
      <c r="I50" s="40">
        <f>IFERROR(PMT(INDEX(Data[],ROW()-ROW(Data[[#Headers],[25]]),1)/12,Data[[#Headers],[25]]*12,-LoanAmount,0,IF(PaymentsDue="End of Period",0,1)), "")</f>
        <v>104.27961803936911</v>
      </c>
      <c r="J50" s="40">
        <f>IFERROR(PMT(INDEX(Data[],ROW()-ROW(Data[[#Headers],[30]]),1)/12,Data[[#Headers],[30]]*12,-LoanAmount,0,IF(PaymentsDue="End of Period",0,1)), "")</f>
        <v>101.84283137876282</v>
      </c>
      <c r="K50" s="8"/>
    </row>
    <row r="51" spans="1:11" ht="19.95" customHeight="1" x14ac:dyDescent="0.3">
      <c r="A51" s="8"/>
      <c r="B51" s="39">
        <f>IFERROR(MAX((ROW()-ROW(Data[[#Headers],[RATE]]))*0.0025+0.0175,0.0025), "")</f>
        <v>0.1225</v>
      </c>
      <c r="C51" s="40">
        <f>IFERROR(PMT(INDEX(Data[],ROW()-ROW(Data[[#Headers],[3]]),1)/12,Data[[#Headers],[3]]*12,-LoanAmount,0,IF(PaymentsDue="End of Period",0,1)), "")</f>
        <v>329.96996909966674</v>
      </c>
      <c r="D51" s="40">
        <f>IFERROR(PMT(INDEX(Data[],ROW()-ROW(Data[[#Headers],[5]]),1)/12,Data[[#Headers],[5]]*12,-LoanAmount,0,IF(PaymentsDue="End of Period",0,1)), "")</f>
        <v>221.44924275644985</v>
      </c>
      <c r="E51" s="40">
        <f>IFERROR(PMT(INDEX(Data[],ROW()-ROW(Data[[#Headers],[10]]),1)/12,Data[[#Headers],[10]]*12,-LoanAmount,0,IF(PaymentsDue="End of Period",0,1)), "")</f>
        <v>143.45542584934563</v>
      </c>
      <c r="F51" s="40">
        <f>IFERROR(PMT(INDEX(Data[],ROW()-ROW(Data[[#Headers],[12]]),1)/12,Data[[#Headers],[12]]*12,-LoanAmount,0,IF(PaymentsDue="End of Period",0,1)), "")</f>
        <v>131.51709182156159</v>
      </c>
      <c r="G51" s="40">
        <f>IFERROR(PMT(INDEX(Data[],ROW()-ROW(Data[[#Headers],[15]]),1)/12,Data[[#Headers],[15]]*12,-LoanAmount,0,IF(PaymentsDue="End of Period",0,1)), "")</f>
        <v>120.40077929338015</v>
      </c>
      <c r="H51" s="40">
        <f>IFERROR(PMT(INDEX(Data[],ROW()-ROW(Data[[#Headers],[20]]),1)/12,Data[[#Headers],[20]]*12,-LoanAmount,0,IF(PaymentsDue="End of Period",0,1)), "")</f>
        <v>110.72613869681948</v>
      </c>
      <c r="I51" s="40">
        <f>IFERROR(PMT(INDEX(Data[],ROW()-ROW(Data[[#Headers],[25]]),1)/12,Data[[#Headers],[25]]*12,-LoanAmount,0,IF(PaymentsDue="End of Period",0,1)), "")</f>
        <v>106.09136252880742</v>
      </c>
      <c r="J51" s="40">
        <f>IFERROR(PMT(INDEX(Data[],ROW()-ROW(Data[[#Headers],[30]]),1)/12,Data[[#Headers],[30]]*12,-LoanAmount,0,IF(PaymentsDue="End of Period",0,1)), "")</f>
        <v>103.73072546930672</v>
      </c>
      <c r="K51" s="8"/>
    </row>
    <row r="52" spans="1:11" ht="19.95" customHeight="1" x14ac:dyDescent="0.3">
      <c r="A52" s="8"/>
      <c r="B52" s="39">
        <f>IFERROR(MAX((ROW()-ROW(Data[[#Headers],[RATE]]))*0.0025+0.0175,0.0025), "")</f>
        <v>0.125</v>
      </c>
      <c r="C52" s="40">
        <f>IFERROR(PMT(INDEX(Data[],ROW()-ROW(Data[[#Headers],[3]]),1)/12,Data[[#Headers],[3]]*12,-LoanAmount,0,IF(PaymentsDue="End of Period",0,1)), "")</f>
        <v>331.08742838812231</v>
      </c>
      <c r="D52" s="40">
        <f>IFERROR(PMT(INDEX(Data[],ROW()-ROW(Data[[#Headers],[5]]),1)/12,Data[[#Headers],[5]]*12,-LoanAmount,0,IF(PaymentsDue="End of Period",0,1)), "")</f>
        <v>222.66000717937325</v>
      </c>
      <c r="E52" s="40">
        <f>IFERROR(PMT(INDEX(Data[],ROW()-ROW(Data[[#Headers],[10]]),1)/12,Data[[#Headers],[10]]*12,-LoanAmount,0,IF(PaymentsDue="End of Period",0,1)), "")</f>
        <v>144.86713600627613</v>
      </c>
      <c r="F52" s="40">
        <f>IFERROR(PMT(INDEX(Data[],ROW()-ROW(Data[[#Headers],[12]]),1)/12,Data[[#Headers],[12]]*12,-LoanAmount,0,IF(PaymentsDue="End of Period",0,1)), "")</f>
        <v>133.00030826264344</v>
      </c>
      <c r="G52" s="40">
        <f>IFERROR(PMT(INDEX(Data[],ROW()-ROW(Data[[#Headers],[15]]),1)/12,Data[[#Headers],[15]]*12,-LoanAmount,0,IF(PaymentsDue="End of Period",0,1)), "")</f>
        <v>121.9815669271816</v>
      </c>
      <c r="H52" s="40">
        <f>IFERROR(PMT(INDEX(Data[],ROW()-ROW(Data[[#Headers],[20]]),1)/12,Data[[#Headers],[20]]*12,-LoanAmount,0,IF(PaymentsDue="End of Period",0,1)), "")</f>
        <v>112.44277605420564</v>
      </c>
      <c r="I52" s="40">
        <f>IFERROR(PMT(INDEX(Data[],ROW()-ROW(Data[[#Headers],[25]]),1)/12,Data[[#Headers],[25]]*12,-LoanAmount,0,IF(PaymentsDue="End of Period",0,1)), "")</f>
        <v>107.91133723893016</v>
      </c>
      <c r="J52" s="40">
        <f>IFERROR(PMT(INDEX(Data[],ROW()-ROW(Data[[#Headers],[30]]),1)/12,Data[[#Headers],[30]]*12,-LoanAmount,0,IF(PaymentsDue="End of Period",0,1)), "")</f>
        <v>105.62551050043641</v>
      </c>
      <c r="K52" s="8"/>
    </row>
    <row r="53" spans="1:11" ht="19.95" customHeight="1" x14ac:dyDescent="0.3">
      <c r="A53" s="8"/>
      <c r="B53" s="39">
        <f>IFERROR(MAX((ROW()-ROW(Data[[#Headers],[RATE]]))*0.0025+0.0175,0.0025), "")</f>
        <v>0.1275</v>
      </c>
      <c r="C53" s="40">
        <f>IFERROR(PMT(INDEX(Data[],ROW()-ROW(Data[[#Headers],[3]]),1)/12,Data[[#Headers],[3]]*12,-LoanAmount,0,IF(PaymentsDue="End of Period",0,1)), "")</f>
        <v>332.20692706315657</v>
      </c>
      <c r="D53" s="40">
        <f>IFERROR(PMT(INDEX(Data[],ROW()-ROW(Data[[#Headers],[5]]),1)/12,Data[[#Headers],[5]]*12,-LoanAmount,0,IF(PaymentsDue="End of Period",0,1)), "")</f>
        <v>223.87433992632825</v>
      </c>
      <c r="E53" s="40">
        <f>IFERROR(PMT(INDEX(Data[],ROW()-ROW(Data[[#Headers],[10]]),1)/12,Data[[#Headers],[10]]*12,-LoanAmount,0,IF(PaymentsDue="End of Period",0,1)), "")</f>
        <v>146.285524878785</v>
      </c>
      <c r="F53" s="40">
        <f>IFERROR(PMT(INDEX(Data[],ROW()-ROW(Data[[#Headers],[12]]),1)/12,Data[[#Headers],[12]]*12,-LoanAmount,0,IF(PaymentsDue="End of Period",0,1)), "")</f>
        <v>134.49107216466734</v>
      </c>
      <c r="G53" s="40">
        <f>IFERROR(PMT(INDEX(Data[],ROW()-ROW(Data[[#Headers],[15]]),1)/12,Data[[#Headers],[15]]*12,-LoanAmount,0,IF(PaymentsDue="End of Period",0,1)), "")</f>
        <v>123.57075832856101</v>
      </c>
      <c r="H53" s="40">
        <f>IFERROR(PMT(INDEX(Data[],ROW()-ROW(Data[[#Headers],[20]]),1)/12,Data[[#Headers],[20]]*12,-LoanAmount,0,IF(PaymentsDue="End of Period",0,1)), "")</f>
        <v>114.168123867275</v>
      </c>
      <c r="I53" s="40">
        <f>IFERROR(PMT(INDEX(Data[],ROW()-ROW(Data[[#Headers],[25]]),1)/12,Data[[#Headers],[25]]*12,-LoanAmount,0,IF(PaymentsDue="End of Period",0,1)), "")</f>
        <v>109.73924723917668</v>
      </c>
      <c r="J53" s="40">
        <f>IFERROR(PMT(INDEX(Data[],ROW()-ROW(Data[[#Headers],[30]]),1)/12,Data[[#Headers],[30]]*12,-LoanAmount,0,IF(PaymentsDue="End of Period",0,1)), "")</f>
        <v>107.52684850868467</v>
      </c>
      <c r="K53" s="8"/>
    </row>
    <row r="54" spans="1:11" ht="19.95" customHeight="1" x14ac:dyDescent="0.3">
      <c r="A54" s="8"/>
      <c r="B54" s="39">
        <f>IFERROR(MAX((ROW()-ROW(Data[[#Headers],[RATE]]))*0.0025+0.0175,0.0025), "")</f>
        <v>0.13</v>
      </c>
      <c r="C54" s="40">
        <f>IFERROR(PMT(INDEX(Data[],ROW()-ROW(Data[[#Headers],[3]]),1)/12,Data[[#Headers],[3]]*12,-LoanAmount,0,IF(PaymentsDue="End of Period",0,1)), "")</f>
        <v>333.32846169785756</v>
      </c>
      <c r="D54" s="40">
        <f>IFERROR(PMT(INDEX(Data[],ROW()-ROW(Data[[#Headers],[5]]),1)/12,Data[[#Headers],[5]]*12,-LoanAmount,0,IF(PaymentsDue="End of Period",0,1)), "")</f>
        <v>225.09223127014695</v>
      </c>
      <c r="E54" s="40">
        <f>IFERROR(PMT(INDEX(Data[],ROW()-ROW(Data[[#Headers],[10]]),1)/12,Data[[#Headers],[10]]*12,-LoanAmount,0,IF(PaymentsDue="End of Period",0,1)), "")</f>
        <v>147.7105424341878</v>
      </c>
      <c r="F54" s="40">
        <f>IFERROR(PMT(INDEX(Data[],ROW()-ROW(Data[[#Headers],[12]]),1)/12,Data[[#Headers],[12]]*12,-LoanAmount,0,IF(PaymentsDue="End of Period",0,1)), "")</f>
        <v>135.98930665750333</v>
      </c>
      <c r="G54" s="40">
        <f>IFERROR(PMT(INDEX(Data[],ROW()-ROW(Data[[#Headers],[15]]),1)/12,Data[[#Headers],[15]]*12,-LoanAmount,0,IF(PaymentsDue="End of Period",0,1)), "")</f>
        <v>125.16822759561032</v>
      </c>
      <c r="H54" s="40">
        <f>IFERROR(PMT(INDEX(Data[],ROW()-ROW(Data[[#Headers],[20]]),1)/12,Data[[#Headers],[20]]*12,-LoanAmount,0,IF(PaymentsDue="End of Period",0,1)), "")</f>
        <v>115.90196649084618</v>
      </c>
      <c r="I54" s="40">
        <f>IFERROR(PMT(INDEX(Data[],ROW()-ROW(Data[[#Headers],[25]]),1)/12,Data[[#Headers],[25]]*12,-LoanAmount,0,IF(PaymentsDue="End of Period",0,1)), "")</f>
        <v>111.57480332268867</v>
      </c>
      <c r="J54" s="40">
        <f>IFERROR(PMT(INDEX(Data[],ROW()-ROW(Data[[#Headers],[30]]),1)/12,Data[[#Headers],[30]]*12,-LoanAmount,0,IF(PaymentsDue="End of Period",0,1)), "")</f>
        <v>109.43441245835723</v>
      </c>
      <c r="K54" s="8"/>
    </row>
    <row r="55" spans="1:11" ht="19.95" customHeight="1" x14ac:dyDescent="0.3">
      <c r="A55" s="8"/>
      <c r="B55" s="39">
        <f>IFERROR(MAX((ROW()-ROW(Data[[#Headers],[RATE]]))*0.0025+0.0175,0.0025), "")</f>
        <v>0.13250000000000001</v>
      </c>
      <c r="C55" s="40">
        <f>IFERROR(PMT(INDEX(Data[],ROW()-ROW(Data[[#Headers],[3]]),1)/12,Data[[#Headers],[3]]*12,-LoanAmount,0,IF(PaymentsDue="End of Period",0,1)), "")</f>
        <v>334.45202884321606</v>
      </c>
      <c r="D55" s="40">
        <f>IFERROR(PMT(INDEX(Data[],ROW()-ROW(Data[[#Headers],[5]]),1)/12,Data[[#Headers],[5]]*12,-LoanAmount,0,IF(PaymentsDue="End of Period",0,1)), "")</f>
        <v>226.3136713860157</v>
      </c>
      <c r="E55" s="40">
        <f>IFERROR(PMT(INDEX(Data[],ROW()-ROW(Data[[#Headers],[10]]),1)/12,Data[[#Headers],[10]]*12,-LoanAmount,0,IF(PaymentsDue="End of Period",0,1)), "")</f>
        <v>149.14213817923465</v>
      </c>
      <c r="F55" s="40">
        <f>IFERROR(PMT(INDEX(Data[],ROW()-ROW(Data[[#Headers],[12]]),1)/12,Data[[#Headers],[12]]*12,-LoanAmount,0,IF(PaymentsDue="End of Period",0,1)), "")</f>
        <v>137.49493434657197</v>
      </c>
      <c r="G55" s="40">
        <f>IFERROR(PMT(INDEX(Data[],ROW()-ROW(Data[[#Headers],[15]]),1)/12,Data[[#Headers],[15]]*12,-LoanAmount,0,IF(PaymentsDue="End of Period",0,1)), "")</f>
        <v>126.77384857239383</v>
      </c>
      <c r="H55" s="40">
        <f>IFERROR(PMT(INDEX(Data[],ROW()-ROW(Data[[#Headers],[20]]),1)/12,Data[[#Headers],[20]]*12,-LoanAmount,0,IF(PaymentsDue="End of Period",0,1)), "")</f>
        <v>117.64409005685862</v>
      </c>
      <c r="I55" s="40">
        <f>IFERROR(PMT(INDEX(Data[],ROW()-ROW(Data[[#Headers],[25]]),1)/12,Data[[#Headers],[25]]*12,-LoanAmount,0,IF(PaymentsDue="End of Period",0,1)), "")</f>
        <v>113.41772214724854</v>
      </c>
      <c r="J55" s="40">
        <f>IFERROR(PMT(INDEX(Data[],ROW()-ROW(Data[[#Headers],[30]]),1)/12,Data[[#Headers],[30]]*12,-LoanAmount,0,IF(PaymentsDue="End of Period",0,1)), "")</f>
        <v>111.34788619729831</v>
      </c>
      <c r="K55" s="8"/>
    </row>
    <row r="56" spans="1:11" ht="19.95" customHeight="1" x14ac:dyDescent="0.3">
      <c r="A56" s="8"/>
      <c r="B56" s="39">
        <f>IFERROR(MAX((ROW()-ROW(Data[[#Headers],[RATE]]))*0.0025+0.0175,0.0025), "")</f>
        <v>0.13500000000000001</v>
      </c>
      <c r="C56" s="40">
        <f>IFERROR(PMT(INDEX(Data[],ROW()-ROW(Data[[#Headers],[3]]),1)/12,Data[[#Headers],[3]]*12,-LoanAmount,0,IF(PaymentsDue="End of Period",0,1)), "")</f>
        <v>335.5776250282421</v>
      </c>
      <c r="D56" s="40">
        <f>IFERROR(PMT(INDEX(Data[],ROW()-ROW(Data[[#Headers],[5]]),1)/12,Data[[#Headers],[5]]*12,-LoanAmount,0,IF(PaymentsDue="End of Period",0,1)), "")</f>
        <v>227.53865035240574</v>
      </c>
      <c r="E56" s="40">
        <f>IFERROR(PMT(INDEX(Data[],ROW()-ROW(Data[[#Headers],[10]]),1)/12,Data[[#Headers],[10]]*12,-LoanAmount,0,IF(PaymentsDue="End of Period",0,1)), "")</f>
        <v>150.5802611772761</v>
      </c>
      <c r="F56" s="40">
        <f>IFERROR(PMT(INDEX(Data[],ROW()-ROW(Data[[#Headers],[12]]),1)/12,Data[[#Headers],[12]]*12,-LoanAmount,0,IF(PaymentsDue="End of Period",0,1)), "")</f>
        <v>139.00787734762827</v>
      </c>
      <c r="G56" s="40">
        <f>IFERROR(PMT(INDEX(Data[],ROW()-ROW(Data[[#Headers],[15]]),1)/12,Data[[#Headers],[15]]*12,-LoanAmount,0,IF(PaymentsDue="End of Period",0,1)), "")</f>
        <v>128.38749492341421</v>
      </c>
      <c r="H56" s="40">
        <f>IFERROR(PMT(INDEX(Data[],ROW()-ROW(Data[[#Headers],[20]]),1)/12,Data[[#Headers],[20]]*12,-LoanAmount,0,IF(PaymentsDue="End of Period",0,1)), "")</f>
        <v>119.39428261746444</v>
      </c>
      <c r="I56" s="40">
        <f>IFERROR(PMT(INDEX(Data[],ROW()-ROW(Data[[#Headers],[25]]),1)/12,Data[[#Headers],[25]]*12,-LoanAmount,0,IF(PaymentsDue="End of Period",0,1)), "")</f>
        <v>115.26772635620402</v>
      </c>
      <c r="J56" s="40">
        <f>IFERROR(PMT(INDEX(Data[],ROW()-ROW(Data[[#Headers],[30]]),1)/12,Data[[#Headers],[30]]*12,-LoanAmount,0,IF(PaymentsDue="End of Period",0,1)), "")</f>
        <v>113.26696438390547</v>
      </c>
      <c r="K56" s="8"/>
    </row>
    <row r="57" spans="1:11" ht="19.95" customHeight="1" x14ac:dyDescent="0.3">
      <c r="A57" s="8"/>
      <c r="B57" s="39">
        <f>IFERROR(MAX((ROW()-ROW(Data[[#Headers],[RATE]]))*0.0025+0.0175,0.0025), "")</f>
        <v>0.13750000000000001</v>
      </c>
      <c r="C57" s="40">
        <f>IFERROR(PMT(INDEX(Data[],ROW()-ROW(Data[[#Headers],[3]]),1)/12,Data[[#Headers],[3]]*12,-LoanAmount,0,IF(PaymentsDue="End of Period",0,1)), "")</f>
        <v>336.70524676008279</v>
      </c>
      <c r="D57" s="40">
        <f>IFERROR(PMT(INDEX(Data[],ROW()-ROW(Data[[#Headers],[5]]),1)/12,Data[[#Headers],[5]]*12,-LoanAmount,0,IF(PaymentsDue="End of Period",0,1)), "")</f>
        <v>228.76715815201143</v>
      </c>
      <c r="E57" s="40">
        <f>IFERROR(PMT(INDEX(Data[],ROW()-ROW(Data[[#Headers],[10]]),1)/12,Data[[#Headers],[10]]*12,-LoanAmount,0,IF(PaymentsDue="End of Period",0,1)), "")</f>
        <v>152.02486006543077</v>
      </c>
      <c r="F57" s="40">
        <f>IFERROR(PMT(INDEX(Data[],ROW()-ROW(Data[[#Headers],[12]]),1)/12,Data[[#Headers],[12]]*12,-LoanAmount,0,IF(PaymentsDue="End of Period",0,1)), "")</f>
        <v>140.52805732132072</v>
      </c>
      <c r="G57" s="40">
        <f>IFERROR(PMT(INDEX(Data[],ROW()-ROW(Data[[#Headers],[15]]),1)/12,Data[[#Headers],[15]]*12,-LoanAmount,0,IF(PaymentsDue="End of Period",0,1)), "")</f>
        <v>130.00904020660613</v>
      </c>
      <c r="H57" s="40">
        <f>IFERROR(PMT(INDEX(Data[],ROW()-ROW(Data[[#Headers],[20]]),1)/12,Data[[#Headers],[20]]*12,-LoanAmount,0,IF(PaymentsDue="End of Period",0,1)), "")</f>
        <v>121.1523342801065</v>
      </c>
      <c r="I57" s="40">
        <f>IFERROR(PMT(INDEX(Data[],ROW()-ROW(Data[[#Headers],[25]]),1)/12,Data[[#Headers],[25]]*12,-LoanAmount,0,IF(PaymentsDue="End of Period",0,1)), "")</f>
        <v>117.12454468015545</v>
      </c>
      <c r="J57" s="40">
        <f>IFERROR(PMT(INDEX(Data[],ROW()-ROW(Data[[#Headers],[30]]),1)/12,Data[[#Headers],[30]]*12,-LoanAmount,0,IF(PaymentsDue="End of Period",0,1)), "")</f>
        <v>115.19135238786798</v>
      </c>
      <c r="K57" s="8"/>
    </row>
    <row r="58" spans="1:11" ht="19.95" customHeight="1" x14ac:dyDescent="0.3">
      <c r="A58" s="8"/>
      <c r="B58" s="39">
        <f>IFERROR(MAX((ROW()-ROW(Data[[#Headers],[RATE]]))*0.0025+0.0175,0.0025), "")</f>
        <v>0.14000000000000001</v>
      </c>
      <c r="C58" s="40">
        <f>IFERROR(PMT(INDEX(Data[],ROW()-ROW(Data[[#Headers],[3]]),1)/12,Data[[#Headers],[3]]*12,-LoanAmount,0,IF(PaymentsDue="End of Period",0,1)), "")</f>
        <v>337.8348905241412</v>
      </c>
      <c r="D58" s="40">
        <f>IFERROR(PMT(INDEX(Data[],ROW()-ROW(Data[[#Headers],[5]]),1)/12,Data[[#Headers],[5]]*12,-LoanAmount,0,IF(PaymentsDue="End of Period",0,1)), "")</f>
        <v>229.99918467269549</v>
      </c>
      <c r="E58" s="40">
        <f>IFERROR(PMT(INDEX(Data[],ROW()-ROW(Data[[#Headers],[10]]),1)/12,Data[[#Headers],[10]]*12,-LoanAmount,0,IF(PaymentsDue="End of Period",0,1)), "")</f>
        <v>153.47588307174411</v>
      </c>
      <c r="F58" s="40">
        <f>IFERROR(PMT(INDEX(Data[],ROW()-ROW(Data[[#Headers],[12]]),1)/12,Data[[#Headers],[12]]*12,-LoanAmount,0,IF(PaymentsDue="End of Period",0,1)), "")</f>
        <v>142.05539550749933</v>
      </c>
      <c r="G58" s="40">
        <f>IFERROR(PMT(INDEX(Data[],ROW()-ROW(Data[[#Headers],[15]]),1)/12,Data[[#Headers],[15]]*12,-LoanAmount,0,IF(PaymentsDue="End of Period",0,1)), "")</f>
        <v>131.63835794479937</v>
      </c>
      <c r="H58" s="40">
        <f>IFERROR(PMT(INDEX(Data[],ROW()-ROW(Data[[#Headers],[20]]),1)/12,Data[[#Headers],[20]]*12,-LoanAmount,0,IF(PaymentsDue="End of Period",0,1)), "")</f>
        <v>122.91803733461997</v>
      </c>
      <c r="I58" s="40">
        <f>IFERROR(PMT(INDEX(Data[],ROW()-ROW(Data[[#Headers],[25]]),1)/12,Data[[#Headers],[25]]*12,-LoanAmount,0,IF(PaymentsDue="End of Period",0,1)), "")</f>
        <v>118.98791202021243</v>
      </c>
      <c r="J58" s="40">
        <f>IFERROR(PMT(INDEX(Data[],ROW()-ROW(Data[[#Headers],[30]]),1)/12,Data[[#Headers],[30]]*12,-LoanAmount,0,IF(PaymentsDue="End of Period",0,1)), "")</f>
        <v>117.12076616703801</v>
      </c>
      <c r="K58" s="8"/>
    </row>
    <row r="59" spans="1:11" ht="19.95" customHeight="1" x14ac:dyDescent="0.3">
      <c r="A59" s="8"/>
      <c r="B59" s="39">
        <f>IFERROR(MAX((ROW()-ROW(Data[[#Headers],[RATE]]))*0.0025+0.0175,0.0025), "")</f>
        <v>0.14250000000000002</v>
      </c>
      <c r="C59" s="40">
        <f>IFERROR(PMT(INDEX(Data[],ROW()-ROW(Data[[#Headers],[3]]),1)/12,Data[[#Headers],[3]]*12,-LoanAmount,0,IF(PaymentsDue="End of Period",0,1)), "")</f>
        <v>338.96655278419468</v>
      </c>
      <c r="D59" s="40">
        <f>IFERROR(PMT(INDEX(Data[],ROW()-ROW(Data[[#Headers],[5]]),1)/12,Data[[#Headers],[5]]*12,-LoanAmount,0,IF(PaymentsDue="End of Period",0,1)), "")</f>
        <v>231.23471970844096</v>
      </c>
      <c r="E59" s="40">
        <f>IFERROR(PMT(INDEX(Data[],ROW()-ROW(Data[[#Headers],[10]]),1)/12,Data[[#Headers],[10]]*12,-LoanAmount,0,IF(PaymentsDue="End of Period",0,1)), "")</f>
        <v>154.93327803232711</v>
      </c>
      <c r="F59" s="40">
        <f>IFERROR(PMT(INDEX(Data[],ROW()-ROW(Data[[#Headers],[12]]),1)/12,Data[[#Headers],[12]]*12,-LoanAmount,0,IF(PaymentsDue="End of Period",0,1)), "")</f>
        <v>143.58981275924765</v>
      </c>
      <c r="G59" s="40">
        <f>IFERROR(PMT(INDEX(Data[],ROW()-ROW(Data[[#Headers],[15]]),1)/12,Data[[#Headers],[15]]*12,-LoanAmount,0,IF(PaymentsDue="End of Period",0,1)), "")</f>
        <v>133.27532169559802</v>
      </c>
      <c r="H59" s="40">
        <f>IFERROR(PMT(INDEX(Data[],ROW()-ROW(Data[[#Headers],[20]]),1)/12,Data[[#Headers],[20]]*12,-LoanAmount,0,IF(PaymentsDue="End of Period",0,1)), "")</f>
        <v>124.69118637241462</v>
      </c>
      <c r="I59" s="40">
        <f>IFERROR(PMT(INDEX(Data[],ROW()-ROW(Data[[#Headers],[25]]),1)/12,Data[[#Headers],[25]]*12,-LoanAmount,0,IF(PaymentsDue="End of Period",0,1)), "")</f>
        <v>120.8575695136488</v>
      </c>
      <c r="J59" s="40">
        <f>IFERROR(PMT(INDEX(Data[],ROW()-ROW(Data[[#Headers],[30]]),1)/12,Data[[#Headers],[30]]*12,-LoanAmount,0,IF(PaymentsDue="End of Period",0,1)), "")</f>
        <v>119.05493212276738</v>
      </c>
      <c r="K59" s="8"/>
    </row>
    <row r="60" spans="1:11" ht="19.95" customHeight="1" x14ac:dyDescent="0.3">
      <c r="A60" s="8"/>
      <c r="B60" s="39">
        <f>IFERROR(MAX((ROW()-ROW(Data[[#Headers],[RATE]]))*0.0025+0.0175,0.0025), "")</f>
        <v>0.14500000000000002</v>
      </c>
      <c r="C60" s="40">
        <f>IFERROR(PMT(INDEX(Data[],ROW()-ROW(Data[[#Headers],[3]]),1)/12,Data[[#Headers],[3]]*12,-LoanAmount,0,IF(PaymentsDue="End of Period",0,1)), "")</f>
        <v>340.10022998251537</v>
      </c>
      <c r="D60" s="40">
        <f>IFERROR(PMT(INDEX(Data[],ROW()-ROW(Data[[#Headers],[5]]),1)/12,Data[[#Headers],[5]]*12,-LoanAmount,0,IF(PaymentsDue="End of Period",0,1)), "")</f>
        <v>232.47375296031026</v>
      </c>
      <c r="E60" s="40">
        <f>IFERROR(PMT(INDEX(Data[],ROW()-ROW(Data[[#Headers],[10]]),1)/12,Data[[#Headers],[10]]*12,-LoanAmount,0,IF(PaymentsDue="End of Period",0,1)), "")</f>
        <v>156.39699240846633</v>
      </c>
      <c r="F60" s="40">
        <f>IFERROR(PMT(INDEX(Data[],ROW()-ROW(Data[[#Headers],[12]]),1)/12,Data[[#Headers],[12]]*12,-LoanAmount,0,IF(PaymentsDue="End of Period",0,1)), "")</f>
        <v>145.13122957661466</v>
      </c>
      <c r="G60" s="40">
        <f>IFERROR(PMT(INDEX(Data[],ROW()-ROW(Data[[#Headers],[15]]),1)/12,Data[[#Headers],[15]]*12,-LoanAmount,0,IF(PaymentsDue="End of Period",0,1)), "")</f>
        <v>134.91980511962703</v>
      </c>
      <c r="H60" s="40">
        <f>IFERROR(PMT(INDEX(Data[],ROW()-ROW(Data[[#Headers],[20]]),1)/12,Data[[#Headers],[20]]*12,-LoanAmount,0,IF(PaymentsDue="End of Period",0,1)), "")</f>
        <v>126.47157839781806</v>
      </c>
      <c r="I60" s="40">
        <f>IFERROR(PMT(INDEX(Data[],ROW()-ROW(Data[[#Headers],[25]]),1)/12,Data[[#Headers],[25]]*12,-LoanAmount,0,IF(PaymentsDue="End of Period",0,1)), "")</f>
        <v>122.73326458280418</v>
      </c>
      <c r="J60" s="40">
        <f>IFERROR(PMT(INDEX(Data[],ROW()-ROW(Data[[#Headers],[30]]),1)/12,Data[[#Headers],[30]]*12,-LoanAmount,0,IF(PaymentsDue="End of Period",0,1)), "")</f>
        <v>120.99358693595931</v>
      </c>
      <c r="K60" s="8"/>
    </row>
    <row r="61" spans="1:11" ht="19.95" customHeight="1" x14ac:dyDescent="0.3">
      <c r="A61" s="8"/>
      <c r="B61" s="39">
        <f>IFERROR(MAX((ROW()-ROW(Data[[#Headers],[RATE]]))*0.0025+0.0175,0.0025), "")</f>
        <v>0.14750000000000002</v>
      </c>
      <c r="C61" s="40">
        <f>IFERROR(PMT(INDEX(Data[],ROW()-ROW(Data[[#Headers],[3]]),1)/12,Data[[#Headers],[3]]*12,-LoanAmount,0,IF(PaymentsDue="End of Period",0,1)), "")</f>
        <v>341.2359185399892</v>
      </c>
      <c r="D61" s="40">
        <f>IFERROR(PMT(INDEX(Data[],ROW()-ROW(Data[[#Headers],[5]]),1)/12,Data[[#Headers],[5]]*12,-LoanAmount,0,IF(PaymentsDue="End of Period",0,1)), "")</f>
        <v>233.71627403741022</v>
      </c>
      <c r="E61" s="40">
        <f>IFERROR(PMT(INDEX(Data[],ROW()-ROW(Data[[#Headers],[10]]),1)/12,Data[[#Headers],[10]]*12,-LoanAmount,0,IF(PaymentsDue="End of Period",0,1)), "")</f>
        <v>157.86697330369327</v>
      </c>
      <c r="F61" s="40">
        <f>IFERROR(PMT(INDEX(Data[],ROW()-ROW(Data[[#Headers],[12]]),1)/12,Data[[#Headers],[12]]*12,-LoanAmount,0,IF(PaymentsDue="End of Period",0,1)), "")</f>
        <v>146.6795661400227</v>
      </c>
      <c r="G61" s="40">
        <f>IFERROR(PMT(INDEX(Data[],ROW()-ROW(Data[[#Headers],[15]]),1)/12,Data[[#Headers],[15]]*12,-LoanAmount,0,IF(PaymentsDue="End of Period",0,1)), "")</f>
        <v>136.57168204710075</v>
      </c>
      <c r="H61" s="40">
        <f>IFERROR(PMT(INDEX(Data[],ROW()-ROW(Data[[#Headers],[20]]),1)/12,Data[[#Headers],[20]]*12,-LoanAmount,0,IF(PaymentsDue="End of Period",0,1)), "")</f>
        <v>128.25901293167556</v>
      </c>
      <c r="I61" s="40">
        <f>IFERROR(PMT(INDEX(Data[],ROW()-ROW(Data[[#Headers],[25]]),1)/12,Data[[#Headers],[25]]*12,-LoanAmount,0,IF(PaymentsDue="End of Period",0,1)), "")</f>
        <v>124.61475096809038</v>
      </c>
      <c r="J61" s="40">
        <f>IFERROR(PMT(INDEX(Data[],ROW()-ROW(Data[[#Headers],[30]]),1)/12,Data[[#Headers],[30]]*12,-LoanAmount,0,IF(PaymentsDue="End of Period",0,1)), "")</f>
        <v>122.93647738599182</v>
      </c>
      <c r="K61" s="8"/>
    </row>
    <row r="62" spans="1:11" ht="19.95" customHeight="1" x14ac:dyDescent="0.3">
      <c r="A62" s="8"/>
      <c r="B62" s="39">
        <f>IFERROR(MAX((ROW()-ROW(Data[[#Headers],[RATE]]))*0.0025+0.0175,0.0025), "")</f>
        <v>0.15000000000000002</v>
      </c>
      <c r="C62" s="40">
        <f>IFERROR(PMT(INDEX(Data[],ROW()-ROW(Data[[#Headers],[3]]),1)/12,Data[[#Headers],[3]]*12,-LoanAmount,0,IF(PaymentsDue="End of Period",0,1)), "")</f>
        <v>342.37361485623842</v>
      </c>
      <c r="D62" s="40">
        <f>IFERROR(PMT(INDEX(Data[],ROW()-ROW(Data[[#Headers],[5]]),1)/12,Data[[#Headers],[5]]*12,-LoanAmount,0,IF(PaymentsDue="End of Period",0,1)), "")</f>
        <v>234.96227245786412</v>
      </c>
      <c r="E62" s="40">
        <f>IFERROR(PMT(INDEX(Data[],ROW()-ROW(Data[[#Headers],[10]]),1)/12,Data[[#Headers],[10]]*12,-LoanAmount,0,IF(PaymentsDue="End of Period",0,1)), "")</f>
        <v>159.3431674808055</v>
      </c>
      <c r="F62" s="40">
        <f>IFERROR(PMT(INDEX(Data[],ROW()-ROW(Data[[#Headers],[12]]),1)/12,Data[[#Headers],[12]]*12,-LoanAmount,0,IF(PaymentsDue="End of Period",0,1)), "")</f>
        <v>148.23474234332937</v>
      </c>
      <c r="G62" s="40">
        <f>IFERROR(PMT(INDEX(Data[],ROW()-ROW(Data[[#Headers],[15]]),1)/12,Data[[#Headers],[15]]*12,-LoanAmount,0,IF(PaymentsDue="End of Period",0,1)), "")</f>
        <v>138.23082654267387</v>
      </c>
      <c r="H62" s="40">
        <f>IFERROR(PMT(INDEX(Data[],ROW()-ROW(Data[[#Headers],[20]]),1)/12,Data[[#Headers],[20]]*12,-LoanAmount,0,IF(PaymentsDue="End of Period",0,1)), "")</f>
        <v>130.05329210732225</v>
      </c>
      <c r="I62" s="40">
        <f>IFERROR(PMT(INDEX(Data[],ROW()-ROW(Data[[#Headers],[25]]),1)/12,Data[[#Headers],[25]]*12,-LoanAmount,0,IF(PaymentsDue="End of Period",0,1)), "")</f>
        <v>126.50178874596895</v>
      </c>
      <c r="J62" s="40">
        <f>IFERROR(PMT(INDEX(Data[],ROW()-ROW(Data[[#Headers],[30]]),1)/12,Data[[#Headers],[30]]*12,-LoanAmount,0,IF(PaymentsDue="End of Period",0,1)), "")</f>
        <v>124.88336015457222</v>
      </c>
      <c r="K62" s="8"/>
    </row>
    <row r="63" spans="1:11" ht="19.95" customHeight="1" x14ac:dyDescent="0.3">
      <c r="A63" s="8"/>
      <c r="B63" s="39">
        <f>IFERROR(MAX((ROW()-ROW(Data[[#Headers],[RATE]]))*0.0025+0.0175,0.0025), "")</f>
        <v>0.15250000000000002</v>
      </c>
      <c r="C63" s="40">
        <f>IFERROR(PMT(INDEX(Data[],ROW()-ROW(Data[[#Headers],[3]]),1)/12,Data[[#Headers],[3]]*12,-LoanAmount,0,IF(PaymentsDue="End of Period",0,1)), "")</f>
        <v>343.5133153097413</v>
      </c>
      <c r="D63" s="40">
        <f>IFERROR(PMT(INDEX(Data[],ROW()-ROW(Data[[#Headers],[5]]),1)/12,Data[[#Headers],[5]]*12,-LoanAmount,0,IF(PaymentsDue="End of Period",0,1)), "")</f>
        <v>236.21173764978897</v>
      </c>
      <c r="E63" s="40">
        <f>IFERROR(PMT(INDEX(Data[],ROW()-ROW(Data[[#Headers],[10]]),1)/12,Data[[#Headers],[10]]*12,-LoanAmount,0,IF(PaymentsDue="End of Period",0,1)), "")</f>
        <v>160.82552137882797</v>
      </c>
      <c r="F63" s="40">
        <f>IFERROR(PMT(INDEX(Data[],ROW()-ROW(Data[[#Headers],[12]]),1)/12,Data[[#Headers],[12]]*12,-LoanAmount,0,IF(PaymentsDue="End of Period",0,1)), "")</f>
        <v>149.79667782652098</v>
      </c>
      <c r="G63" s="40">
        <f>IFERROR(PMT(INDEX(Data[],ROW()-ROW(Data[[#Headers],[15]]),1)/12,Data[[#Headers],[15]]*12,-LoanAmount,0,IF(PaymentsDue="End of Period",0,1)), "")</f>
        <v>139.89711296853707</v>
      </c>
      <c r="H63" s="40">
        <f>IFERROR(PMT(INDEX(Data[],ROW()-ROW(Data[[#Headers],[20]]),1)/12,Data[[#Headers],[20]]*12,-LoanAmount,0,IF(PaymentsDue="End of Period",0,1)), "")</f>
        <v>131.85422075905723</v>
      </c>
      <c r="I63" s="40">
        <f>IFERROR(PMT(INDEX(Data[],ROW()-ROW(Data[[#Headers],[25]]),1)/12,Data[[#Headers],[25]]*12,-LoanAmount,0,IF(PaymentsDue="End of Period",0,1)), "")</f>
        <v>128.39414433276553</v>
      </c>
      <c r="J63" s="40">
        <f>IFERROR(PMT(INDEX(Data[],ROW()-ROW(Data[[#Headers],[30]]),1)/12,Data[[#Headers],[30]]*12,-LoanAmount,0,IF(PaymentsDue="End of Period",0,1)), "")</f>
        <v>126.8340016164791</v>
      </c>
      <c r="K63" s="8"/>
    </row>
    <row r="64" spans="1:11" ht="19.95" customHeight="1" x14ac:dyDescent="0.3">
      <c r="A64" s="8"/>
      <c r="B64" s="39">
        <f>IFERROR(MAX((ROW()-ROW(Data[[#Headers],[RATE]]))*0.0025+0.0175,0.0025), "")</f>
        <v>0.15500000000000003</v>
      </c>
      <c r="C64" s="40">
        <f>IFERROR(PMT(INDEX(Data[],ROW()-ROW(Data[[#Headers],[3]]),1)/12,Data[[#Headers],[3]]*12,-LoanAmount,0,IF(PaymentsDue="End of Period",0,1)), "")</f>
        <v>344.65501625795577</v>
      </c>
      <c r="D64" s="40">
        <f>IFERROR(PMT(INDEX(Data[],ROW()-ROW(Data[[#Headers],[5]]),1)/12,Data[[#Headers],[5]]*12,-LoanAmount,0,IF(PaymentsDue="End of Period",0,1)), "")</f>
        <v>237.46465895228022</v>
      </c>
      <c r="E64" s="40">
        <f>IFERROR(PMT(INDEX(Data[],ROW()-ROW(Data[[#Headers],[10]]),1)/12,Data[[#Headers],[10]]*12,-LoanAmount,0,IF(PaymentsDue="End of Period",0,1)), "")</f>
        <v>162.31398112990624</v>
      </c>
      <c r="F64" s="40">
        <f>IFERROR(PMT(INDEX(Data[],ROW()-ROW(Data[[#Headers],[12]]),1)/12,Data[[#Headers],[12]]*12,-LoanAmount,0,IF(PaymentsDue="End of Period",0,1)), "")</f>
        <v>151.36529200801766</v>
      </c>
      <c r="G64" s="40">
        <f>IFERROR(PMT(INDEX(Data[],ROW()-ROW(Data[[#Headers],[15]]),1)/12,Data[[#Headers],[15]]*12,-LoanAmount,0,IF(PaymentsDue="End of Period",0,1)), "")</f>
        <v>141.57041604572686</v>
      </c>
      <c r="H64" s="40">
        <f>IFERROR(PMT(INDEX(Data[],ROW()-ROW(Data[[#Headers],[20]]),1)/12,Data[[#Headers],[20]]*12,-LoanAmount,0,IF(PaymentsDue="End of Period",0,1)), "")</f>
        <v>133.66160650326583</v>
      </c>
      <c r="I64" s="40">
        <f>IFERROR(PMT(INDEX(Data[],ROW()-ROW(Data[[#Headers],[25]]),1)/12,Data[[#Headers],[25]]*12,-LoanAmount,0,IF(PaymentsDue="End of Period",0,1)), "")</f>
        <v>130.29159047518598</v>
      </c>
      <c r="J64" s="40">
        <f>IFERROR(PMT(INDEX(Data[],ROW()-ROW(Data[[#Headers],[30]]),1)/12,Data[[#Headers],[30]]*12,-LoanAmount,0,IF(PaymentsDue="End of Period",0,1)), "")</f>
        <v>128.78817761904509</v>
      </c>
      <c r="K64" s="8"/>
    </row>
    <row r="65" spans="1:11" ht="19.95" customHeight="1" x14ac:dyDescent="0.3">
      <c r="A65" s="8"/>
      <c r="B65" s="39">
        <f>IFERROR(MAX((ROW()-ROW(Data[[#Headers],[RATE]]))*0.0025+0.0175,0.0025), "")</f>
        <v>0.15750000000000003</v>
      </c>
      <c r="C65" s="40">
        <f>IFERROR(PMT(INDEX(Data[],ROW()-ROW(Data[[#Headers],[3]]),1)/12,Data[[#Headers],[3]]*12,-LoanAmount,0,IF(PaymentsDue="End of Period",0,1)), "")</f>
        <v>345.79871403744107</v>
      </c>
      <c r="D65" s="40">
        <f>IFERROR(PMT(INDEX(Data[],ROW()-ROW(Data[[#Headers],[5]]),1)/12,Data[[#Headers],[5]]*12,-LoanAmount,0,IF(PaymentsDue="End of Period",0,1)), "")</f>
        <v>238.72102561640054</v>
      </c>
      <c r="E65" s="40">
        <f>IFERROR(PMT(INDEX(Data[],ROW()-ROW(Data[[#Headers],[10]]),1)/12,Data[[#Headers],[10]]*12,-LoanAmount,0,IF(PaymentsDue="End of Period",0,1)), "")</f>
        <v>163.80849257612221</v>
      </c>
      <c r="F65" s="40">
        <f>IFERROR(PMT(INDEX(Data[],ROW()-ROW(Data[[#Headers],[12]]),1)/12,Data[[#Headers],[12]]*12,-LoanAmount,0,IF(PaymentsDue="End of Period",0,1)), "")</f>
        <v>152.94050411656926</v>
      </c>
      <c r="G65" s="40">
        <f>IFERROR(PMT(INDEX(Data[],ROW()-ROW(Data[[#Headers],[15]]),1)/12,Data[[#Headers],[15]]*12,-LoanAmount,0,IF(PaymentsDue="End of Period",0,1)), "")</f>
        <v>143.25061091361997</v>
      </c>
      <c r="H65" s="40">
        <f>IFERROR(PMT(INDEX(Data[],ROW()-ROW(Data[[#Headers],[20]]),1)/12,Data[[#Headers],[20]]*12,-LoanAmount,0,IF(PaymentsDue="End of Period",0,1)), "")</f>
        <v>135.47525981234799</v>
      </c>
      <c r="I65" s="40">
        <f>IFERROR(PMT(INDEX(Data[],ROW()-ROW(Data[[#Headers],[25]]),1)/12,Data[[#Headers],[25]]*12,-LoanAmount,0,IF(PaymentsDue="End of Period",0,1)), "")</f>
        <v>132.19390622838986</v>
      </c>
      <c r="J65" s="40">
        <f>IFERROR(PMT(INDEX(Data[],ROW()-ROW(Data[[#Headers],[30]]),1)/12,Data[[#Headers],[30]]*12,-LoanAmount,0,IF(PaymentsDue="End of Period",0,1)), "")</f>
        <v>130.74567325212365</v>
      </c>
      <c r="K65" s="8"/>
    </row>
    <row r="66" spans="1:11" ht="19.95" customHeight="1" x14ac:dyDescent="0.3">
      <c r="A66" s="8"/>
      <c r="B66" s="39">
        <f>IFERROR(MAX((ROW()-ROW(Data[[#Headers],[RATE]]))*0.0025+0.0175,0.0025), "")</f>
        <v>0.16000000000000003</v>
      </c>
      <c r="C66" s="40">
        <f>IFERROR(PMT(INDEX(Data[],ROW()-ROW(Data[[#Headers],[3]]),1)/12,Data[[#Headers],[3]]*12,-LoanAmount,0,IF(PaymentsDue="End of Period",0,1)), "")</f>
        <v>346.94440496398113</v>
      </c>
      <c r="D66" s="40">
        <f>IFERROR(PMT(INDEX(Data[],ROW()-ROW(Data[[#Headers],[5]]),1)/12,Data[[#Headers],[5]]*12,-LoanAmount,0,IF(PaymentsDue="End of Period",0,1)), "")</f>
        <v>239.98082680617566</v>
      </c>
      <c r="E66" s="40">
        <f>IFERROR(PMT(INDEX(Data[],ROW()-ROW(Data[[#Headers],[10]]),1)/12,Data[[#Headers],[10]]*12,-LoanAmount,0,IF(PaymentsDue="End of Period",0,1)), "")</f>
        <v>165.30900128622289</v>
      </c>
      <c r="F66" s="40">
        <f>IFERROR(PMT(INDEX(Data[],ROW()-ROW(Data[[#Headers],[12]]),1)/12,Data[[#Headers],[12]]*12,-LoanAmount,0,IF(PaymentsDue="End of Period",0,1)), "")</f>
        <v>154.5222332227232</v>
      </c>
      <c r="G66" s="40">
        <f>IFERROR(PMT(INDEX(Data[],ROW()-ROW(Data[[#Headers],[15]]),1)/12,Data[[#Headers],[15]]*12,-LoanAmount,0,IF(PaymentsDue="End of Period",0,1)), "")</f>
        <v>144.93757318758901</v>
      </c>
      <c r="H66" s="40">
        <f>IFERROR(PMT(INDEX(Data[],ROW()-ROW(Data[[#Headers],[20]]),1)/12,Data[[#Headers],[20]]*12,-LoanAmount,0,IF(PaymentsDue="End of Period",0,1)), "")</f>
        <v>137.29499408162317</v>
      </c>
      <c r="I66" s="40">
        <f>IFERROR(PMT(INDEX(Data[],ROW()-ROW(Data[[#Headers],[25]]),1)/12,Data[[#Headers],[25]]*12,-LoanAmount,0,IF(PaymentsDue="End of Period",0,1)), "")</f>
        <v>134.10087692246663</v>
      </c>
      <c r="J66" s="40">
        <f>IFERROR(PMT(INDEX(Data[],ROW()-ROW(Data[[#Headers],[30]]),1)/12,Data[[#Headers],[30]]*12,-LoanAmount,0,IF(PaymentsDue="End of Period",0,1)), "")</f>
        <v>132.70628261017836</v>
      </c>
      <c r="K66" s="8"/>
    </row>
    <row r="67" spans="1:11" ht="15" customHeight="1" x14ac:dyDescent="0.3">
      <c r="A67" s="8"/>
      <c r="B67" s="26"/>
      <c r="C67" s="26"/>
      <c r="D67" s="26"/>
      <c r="E67" s="26"/>
      <c r="F67" s="26"/>
      <c r="G67" s="26"/>
      <c r="H67" s="26"/>
      <c r="I67" s="26"/>
      <c r="J67" s="26"/>
      <c r="K67" s="8"/>
    </row>
  </sheetData>
  <mergeCells count="4">
    <mergeCell ref="L2:L16"/>
    <mergeCell ref="B8:J8"/>
    <mergeCell ref="B2:J2"/>
    <mergeCell ref="A1:K1"/>
  </mergeCells>
  <conditionalFormatting sqref="B10:J66">
    <cfRule type="expression" dxfId="14" priority="1">
      <formula>$B10=$D$3</formula>
    </cfRule>
  </conditionalFormatting>
  <dataValidations count="19">
    <dataValidation type="list" errorStyle="warning" allowBlank="1" showInputMessage="1" showErrorMessage="1" error="Select Payments Due option from the list. Select CANCEL, press ALT+DOWN ARROW for options, and then DOWN ARROW and ENTER to make selection" prompt="Select payments due option from the list in this cell. Press ALT+DOWN ARROW for options, then DOWN ARROW and ENTER to make selection" sqref="D6" xr:uid="{00000000-0002-0000-0000-000000000000}">
      <formula1>"End of period,Start of period"</formula1>
    </dataValidation>
    <dataValidation allowBlank="1" showInputMessage="1" showErrorMessage="1" prompt="Title of this worksheet is in this cell. Rate slicer is in cell L2" sqref="A1" xr:uid="{00000000-0002-0000-0000-000002000000}"/>
    <dataValidation allowBlank="1" showInputMessage="1" showErrorMessage="1" prompt="Enter values in cells D3 through D6. Monthly and Total Payments, and Total Interest amount are automatically calculated in cells I3 through I5" sqref="B2:J2" xr:uid="{00000000-0002-0000-0000-000003000000}"/>
    <dataValidation allowBlank="1" showInputMessage="1" showErrorMessage="1" prompt="Rates are automatically calculated in this column under this heading" sqref="B9" xr:uid="{00000000-0002-0000-0000-000005000000}"/>
    <dataValidation allowBlank="1" showInputMessage="1" showErrorMessage="1" prompt="Amounts for this year are automatically calculated in this column under this heading" sqref="C9:J9" xr:uid="{00000000-0002-0000-0000-000006000000}"/>
    <dataValidation allowBlank="1" showInputMessage="1" showErrorMessage="1" prompt="Enter Interest Rate in cell at right" sqref="C3" xr:uid="{00000000-0002-0000-0000-000007000000}"/>
    <dataValidation allowBlank="1" showInputMessage="1" showErrorMessage="1" prompt="Monthly Payment amount is automatically calculated in cell at right" sqref="H3" xr:uid="{00000000-0002-0000-0000-000008000000}"/>
    <dataValidation allowBlank="1" showInputMessage="1" showErrorMessage="1" prompt="Monthly Payment amount is automatically calculated in this cell" sqref="I3" xr:uid="{00000000-0002-0000-0000-000009000000}"/>
    <dataValidation allowBlank="1" showInputMessage="1" showErrorMessage="1" prompt="Total Payment amount is automatically calculated in cell at right" sqref="H4" xr:uid="{00000000-0002-0000-0000-00000A000000}"/>
    <dataValidation allowBlank="1" showInputMessage="1" showErrorMessage="1" prompt="Total Payment amount is automatically calculated in this cell" sqref="I4" xr:uid="{00000000-0002-0000-0000-00000B000000}"/>
    <dataValidation allowBlank="1" showInputMessage="1" showErrorMessage="1" prompt="Total Interest amount is automatically calculated in cell at right" sqref="H5" xr:uid="{00000000-0002-0000-0000-00000C000000}"/>
    <dataValidation allowBlank="1" showInputMessage="1" showErrorMessage="1" prompt="Total Interest amount is automatically calculated in this cell" sqref="I5" xr:uid="{00000000-0002-0000-0000-00000D000000}"/>
    <dataValidation allowBlank="1" showInputMessage="1" showErrorMessage="1" prompt="Enter Years of Loan in cell at right" sqref="C4" xr:uid="{00000000-0002-0000-0000-00000E000000}"/>
    <dataValidation allowBlank="1" showInputMessage="1" showErrorMessage="1" prompt="Enter Years of Loan in this cell" sqref="D4" xr:uid="{00000000-0002-0000-0000-00000F000000}"/>
    <dataValidation allowBlank="1" showInputMessage="1" showErrorMessage="1" prompt="Enter Interest Rate in this cell" sqref="D3" xr:uid="{00000000-0002-0000-0000-000010000000}"/>
    <dataValidation allowBlank="1" showInputMessage="1" showErrorMessage="1" prompt="Enter Loan Amount in cell at right" sqref="C5" xr:uid="{00000000-0002-0000-0000-000011000000}"/>
    <dataValidation allowBlank="1" showInputMessage="1" showErrorMessage="1" prompt="Enter Loan Amount in this cell" sqref="D5" xr:uid="{00000000-0002-0000-0000-000012000000}"/>
    <dataValidation allowBlank="1" showInputMessage="1" showErrorMessage="1" prompt="Select Payments Due option in cell at right" sqref="C6" xr:uid="{00000000-0002-0000-0000-000013000000}"/>
    <dataValidation allowBlank="1" showInputMessage="1" showErrorMessage="1" prompt="Annual amounts are automatically calculated in columns C through J in the table below" sqref="B8" xr:uid="{00000000-0002-0000-0000-000004000000}"/>
  </dataValidations>
  <printOptions horizontalCentered="1"/>
  <pageMargins left="0.4" right="0.4" top="0.4" bottom="0.4" header="0.3" footer="0.3"/>
  <pageSetup scale="49" fitToHeight="0" orientation="portrait" r:id="rId1"/>
  <headerFooter differentFirst="1">
    <oddFooter>Page &amp;P of &amp;N</oddFooter>
  </headerFooter>
  <ignoredErrors>
    <ignoredError sqref="B10:J10"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2D95A1C9-02A0-48CC-9972-877FCDF30BD4}"/>
</file>

<file path=customXml/itemProps2.xml><?xml version="1.0" encoding="utf-8"?>
<ds:datastoreItem xmlns:ds="http://schemas.openxmlformats.org/officeDocument/2006/customXml" ds:itemID="{2CCAFFAD-B52C-4652-9153-81DD0DFB9134}"/>
</file>

<file path=customXml/itemProps3.xml><?xml version="1.0" encoding="utf-8"?>
<ds:datastoreItem xmlns:ds="http://schemas.openxmlformats.org/officeDocument/2006/customXml" ds:itemID="{77C837D5-A0A4-4295-B095-01FA2A81CDC3}"/>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Loan analysis</vt:lpstr>
      <vt:lpstr>InterestRate</vt:lpstr>
      <vt:lpstr>LoanAmount</vt:lpstr>
      <vt:lpstr>LoanYears</vt:lpstr>
      <vt:lpstr>MonthlyPayments</vt:lpstr>
      <vt:lpstr>PaymentsDue</vt:lpstr>
      <vt:lpstr>'Loan analysis'!Print_Titles</vt:lpstr>
      <vt:lpstr>RowTitleRegion1..D6</vt:lpstr>
      <vt:lpstr>RowTitleRegion2..I5</vt:lpstr>
      <vt:lpstr>Title1</vt:lpstr>
      <vt:lpstr>TotalInterest</vt:lpstr>
      <vt:lpstr>TotalPayments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2023-01-16T01:43:22Z</dcterms:created>
  <dcterms:modified xsi:type="dcterms:W3CDTF">2023-01-16T01:43:43Z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